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kartha\Desktop\Class Homework\Homework\Nov16\01-Excel\Instructions\"/>
    </mc:Choice>
  </mc:AlternateContent>
  <xr:revisionPtr revIDLastSave="0" documentId="10_ncr:100000_{0BB00341-BF81-4400-B010-ED5D76E8D5F9}" xr6:coauthVersionLast="31" xr6:coauthVersionMax="31" xr10:uidLastSave="{00000000-0000-0000-0000-000000000000}"/>
  <bookViews>
    <workbookView xWindow="0" yWindow="0" windowWidth="14370" windowHeight="12780" xr2:uid="{00000000-000D-0000-FFFF-FFFF00000000}"/>
  </bookViews>
  <sheets>
    <sheet name="Data" sheetId="1" r:id="rId1"/>
    <sheet name="Pivot - By Category" sheetId="2" r:id="rId2"/>
    <sheet name="Pivot - By Sub Category" sheetId="4" r:id="rId3"/>
    <sheet name="Pivot - By Date" sheetId="3" r:id="rId4"/>
    <sheet name="Bonus Work" sheetId="5" r:id="rId5"/>
  </sheets>
  <definedNames>
    <definedName name="_xlnm._FilterDatabase" localSheetId="0" hidden="1">Data!$A$1:$T$4115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C1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E5" i="5"/>
  <c r="E6" i="5"/>
  <c r="E7" i="5"/>
  <c r="E8" i="5"/>
  <c r="E9" i="5"/>
  <c r="E10" i="5"/>
  <c r="E11" i="5"/>
  <c r="E12" i="5"/>
  <c r="B13" i="5"/>
  <c r="B12" i="5"/>
  <c r="B11" i="5"/>
  <c r="B10" i="5"/>
  <c r="B9" i="5"/>
  <c r="B8" i="5"/>
  <c r="B7" i="5"/>
  <c r="B6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C5" i="5"/>
  <c r="D5" i="5"/>
  <c r="B5" i="5"/>
  <c r="E4" i="5"/>
  <c r="D4" i="5"/>
  <c r="C4" i="5"/>
  <c r="B4" i="5"/>
  <c r="F3" i="5"/>
  <c r="G3" i="5"/>
  <c r="H3" i="5"/>
  <c r="E3" i="5"/>
  <c r="D3" i="5"/>
  <c r="C3" i="5"/>
  <c r="B3" i="5"/>
  <c r="H2" i="5"/>
  <c r="G2" i="5"/>
  <c r="F2" i="5"/>
  <c r="C2" i="5"/>
  <c r="D2" i="5"/>
  <c r="B2" i="5"/>
  <c r="E13" i="5" l="1"/>
  <c r="E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3" i="5" l="1"/>
  <c r="H13" i="5"/>
  <c r="G13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2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<sst xmlns="http://schemas.openxmlformats.org/spreadsheetml/2006/main" count="24821" uniqueCount="8400">
  <si>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</si>
  <si>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</si>
  <si>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</si>
  <si>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</si>
  <si>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</si>
  <si>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</si>
  <si>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</si>
  <si>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</si>
  <si>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</si>
  <si>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</si>
  <si>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</si>
  <si>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</si>
  <si>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</si>
  <si>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</si>
  <si>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</si>
  <si>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</si>
  <si>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</si>
  <si>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</si>
  <si>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</si>
  <si>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</si>
  <si>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</si>
  <si>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</si>
  <si>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</si>
  <si>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</si>
  <si>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</si>
  <si>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</si>
  <si>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</si>
  <si>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</si>
  <si>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</si>
  <si>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</si>
  <si>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</si>
  <si>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</si>
  <si>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</si>
  <si>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</si>
  <si>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</si>
  <si>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</si>
  <si>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</si>
  <si>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</si>
  <si>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</si>
  <si>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</si>
  <si>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</si>
  <si>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</si>
  <si>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</si>
  <si>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</si>
  <si>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</si>
  <si>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</si>
  <si>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</si>
  <si>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</si>
  <si>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</si>
  <si>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</si>
  <si>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</si>
  <si>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</si>
  <si>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</si>
  <si>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</si>
  <si>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</si>
  <si>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</si>
  <si>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</si>
  <si>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</si>
  <si>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</si>
  <si>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</si>
  <si>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</si>
  <si>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</si>
  <si>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</si>
  <si>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</si>
  <si>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</si>
  <si>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</si>
  <si>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</si>
  <si>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</si>
  <si>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</si>
  <si>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</si>
  <si>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</si>
  <si>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</si>
  <si>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</si>
  <si>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</si>
  <si>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</si>
  <si>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</si>
  <si>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</si>
  <si>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</si>
  <si>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</si>
  <si>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</si>
  <si>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</si>
  <si>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</si>
  <si>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</si>
  <si>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</si>
  <si>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</si>
  <si>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</si>
  <si>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</si>
  <si>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</si>
  <si>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</si>
  <si>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</si>
  <si>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</si>
  <si>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</si>
  <si>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</si>
  <si>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</si>
  <si>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</si>
  <si>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</si>
  <si>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</si>
  <si>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</si>
  <si>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</si>
  <si>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</si>
  <si>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</si>
  <si>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</si>
  <si>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</si>
  <si>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</si>
  <si>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</si>
  <si>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</si>
  <si>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</si>
  <si>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</si>
  <si>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</si>
  <si>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</si>
  <si>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</si>
  <si>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</si>
  <si>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</si>
  <si>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</si>
  <si>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</si>
  <si>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</si>
  <si>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</si>
  <si>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</si>
  <si>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</si>
  <si>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</si>
  <si>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</si>
  <si>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</si>
  <si>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</si>
  <si>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</si>
  <si>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</si>
  <si>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</si>
  <si>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</si>
  <si>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</si>
  <si>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</si>
  <si>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</si>
  <si>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</si>
  <si>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</si>
  <si>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</si>
  <si>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</si>
  <si>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</si>
  <si>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</si>
  <si>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</si>
  <si>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</si>
  <si>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</si>
  <si>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</si>
  <si>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</si>
  <si>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</si>
  <si>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</si>
  <si>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</si>
  <si>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</si>
  <si>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</si>
  <si>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</si>
  <si>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</si>
  <si>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</si>
  <si>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</si>
  <si>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</si>
  <si>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</si>
  <si>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</si>
  <si>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</si>
  <si>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</si>
  <si>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</si>
  <si>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</si>
  <si>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</si>
  <si>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</si>
  <si>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</si>
  <si>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</si>
  <si>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</si>
  <si>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</si>
  <si>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</si>
  <si>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</si>
  <si>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</si>
  <si>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</si>
  <si>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</si>
  <si>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</si>
  <si>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</si>
  <si>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</si>
  <si>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</si>
  <si>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</si>
  <si>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</si>
  <si>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</si>
  <si>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</si>
  <si>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</si>
  <si>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</si>
  <si>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</si>
  <si>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</si>
  <si>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</si>
  <si>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</si>
  <si>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</si>
  <si>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</si>
  <si>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</si>
  <si>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</si>
  <si>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</si>
  <si>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</si>
  <si>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</si>
  <si>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</si>
  <si>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</si>
  <si>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</si>
  <si>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</si>
  <si>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</si>
  <si>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</si>
  <si>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</si>
  <si>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</si>
  <si>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</si>
  <si>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</si>
  <si>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</si>
  <si>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</si>
  <si>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</si>
  <si>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</si>
  <si>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</si>
  <si>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</si>
  <si>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</si>
  <si>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</si>
  <si>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</si>
  <si>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</si>
  <si>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</si>
  <si>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</si>
  <si>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</si>
  <si>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</si>
  <si>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</si>
  <si>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</si>
  <si>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</si>
  <si>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</si>
  <si>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</si>
  <si>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</si>
  <si>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</si>
  <si>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</si>
  <si>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</si>
  <si>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</si>
  <si>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</si>
  <si>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</si>
  <si>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</si>
  <si>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</si>
  <si>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</si>
  <si>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</si>
  <si>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</si>
  <si>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</si>
  <si>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</si>
  <si>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</si>
  <si>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</si>
  <si>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</si>
  <si>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</si>
  <si>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</si>
  <si>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</si>
  <si>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</si>
  <si>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</si>
  <si>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</si>
  <si>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</si>
  <si>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</si>
  <si>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</si>
  <si>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</si>
  <si>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</si>
  <si>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</si>
  <si>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</si>
  <si>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</si>
  <si>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</si>
  <si>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</si>
  <si>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</si>
  <si>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</si>
  <si>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</si>
  <si>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</si>
  <si>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</si>
  <si>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</si>
  <si>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</si>
  <si>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</si>
  <si>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</si>
  <si>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</si>
  <si>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</si>
  <si>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</si>
  <si>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</si>
  <si>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</si>
  <si>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</si>
  <si>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</si>
  <si>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</si>
  <si>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</si>
  <si>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</si>
  <si>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</si>
  <si>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</si>
  <si>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</si>
  <si>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</si>
  <si>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</si>
  <si>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</si>
  <si>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</si>
  <si>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</si>
  <si>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</si>
  <si>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</si>
  <si>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</si>
  <si>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</si>
  <si>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</si>
  <si>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</si>
  <si>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</si>
  <si>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</si>
  <si>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</si>
  <si>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</si>
  <si>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</si>
  <si>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</si>
  <si>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</si>
  <si>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</si>
  <si>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</si>
  <si>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</si>
  <si>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</si>
  <si>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</si>
  <si>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</si>
  <si>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</si>
  <si>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</si>
  <si>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</si>
  <si>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</si>
  <si>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</si>
  <si>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</si>
  <si>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</si>
  <si>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</si>
  <si>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</si>
  <si>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</si>
  <si>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</si>
  <si>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</si>
  <si>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</si>
  <si>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</si>
  <si>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</si>
  <si>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</si>
  <si>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</si>
  <si>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</si>
  <si>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</si>
  <si>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</si>
  <si>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</si>
  <si>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</si>
  <si>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</si>
  <si>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</si>
  <si>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</si>
  <si>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</si>
  <si>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</si>
  <si>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</si>
  <si>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</si>
  <si>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</si>
  <si>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</si>
  <si>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</si>
  <si>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</si>
  <si>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</si>
  <si>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</si>
  <si>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</si>
  <si>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</si>
  <si>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</si>
  <si>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</si>
  <si>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</si>
  <si>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</si>
  <si>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</si>
  <si>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</si>
  <si>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</si>
  <si>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</si>
  <si>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</si>
  <si>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</si>
  <si>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</si>
  <si>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</si>
  <si>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</si>
  <si>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</si>
  <si>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</si>
  <si>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</si>
  <si>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</si>
  <si>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</si>
  <si>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</si>
  <si>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</si>
  <si>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</si>
  <si>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</si>
  <si>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</si>
  <si>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</si>
  <si>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</si>
  <si>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</si>
  <si>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</si>
  <si>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</si>
  <si>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</si>
  <si>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</si>
  <si>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</si>
  <si>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</si>
  <si>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</si>
  <si>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</si>
  <si>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</si>
  <si>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</si>
  <si>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</si>
  <si>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</si>
  <si>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</si>
  <si>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</si>
  <si>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</si>
  <si>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</si>
  <si>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</si>
  <si>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</si>
  <si>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</si>
  <si>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</si>
  <si>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</si>
  <si>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</si>
  <si>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</si>
  <si>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</si>
  <si>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</si>
  <si>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</si>
  <si>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</si>
  <si>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</si>
  <si>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</si>
  <si>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</si>
  <si>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</si>
  <si>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</si>
  <si>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</si>
  <si>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</si>
  <si>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</si>
  <si>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</si>
  <si>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</si>
  <si>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</si>
  <si>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</si>
  <si>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</si>
  <si>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</si>
  <si>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</si>
  <si>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</si>
  <si>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</si>
  <si>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</si>
  <si>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</si>
  <si>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</si>
  <si>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</si>
  <si>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</si>
  <si>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</si>
  <si>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</si>
  <si>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</si>
  <si>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</si>
  <si>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</si>
  <si>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</si>
  <si>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</si>
  <si>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</si>
  <si>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</si>
  <si>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</si>
  <si>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</si>
  <si>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</si>
  <si>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</si>
  <si>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</si>
  <si>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</si>
  <si>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</si>
  <si>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</si>
  <si>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</si>
  <si>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</si>
  <si>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</si>
  <si>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</si>
  <si>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</si>
  <si>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</si>
  <si>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</si>
  <si>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</si>
  <si>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</si>
  <si>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</si>
  <si>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</si>
  <si>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</si>
  <si>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</si>
  <si>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</si>
  <si>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</si>
  <si>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</si>
  <si>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</si>
  <si>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</si>
  <si>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</si>
  <si>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</si>
  <si>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</si>
  <si>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</si>
  <si>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</si>
  <si>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</si>
  <si>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</si>
  <si>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</si>
  <si>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</si>
  <si>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</si>
  <si>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</si>
  <si>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</si>
  <si>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</si>
  <si>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</si>
  <si>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</si>
  <si>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</si>
  <si>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</si>
  <si>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</si>
  <si>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</si>
  <si>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</si>
  <si>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</si>
  <si>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</si>
  <si>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</si>
  <si>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</si>
  <si>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</si>
  <si>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</si>
  <si>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</si>
  <si>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</si>
  <si>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</si>
  <si>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</si>
  <si>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</si>
  <si>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</si>
  <si>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</si>
  <si>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</si>
  <si>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</si>
  <si>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</si>
  <si>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</si>
  <si>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</si>
  <si>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</si>
  <si>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</si>
  <si>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</si>
  <si>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</si>
  <si>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</si>
  <si>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</si>
  <si>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</si>
  <si>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</si>
  <si>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</si>
  <si>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</si>
  <si>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</si>
  <si>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</si>
  <si>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</si>
  <si>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</si>
  <si>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</si>
  <si>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</si>
  <si>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</si>
  <si>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</si>
  <si>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</si>
  <si>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</si>
  <si>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</si>
  <si>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</si>
  <si>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</si>
  <si>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</si>
  <si>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</si>
  <si>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</si>
  <si>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</si>
  <si>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</si>
  <si>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</si>
  <si>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</si>
  <si>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</si>
  <si>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</si>
  <si>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</si>
  <si>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</si>
  <si>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</si>
  <si>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</si>
  <si>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</si>
  <si>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</si>
  <si>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</si>
  <si>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</si>
  <si>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</si>
  <si>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</si>
  <si>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</si>
  <si>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</si>
  <si>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</si>
  <si>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</si>
  <si>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</si>
  <si>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</si>
  <si>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</si>
  <si>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</si>
  <si>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</si>
  <si>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</si>
  <si>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</si>
  <si>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</si>
  <si>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</si>
  <si>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</si>
  <si>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</si>
  <si>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</si>
  <si>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</si>
  <si>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</si>
  <si>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</si>
  <si>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</si>
  <si>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</si>
  <si>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</si>
  <si>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</si>
  <si>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</si>
  <si>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</si>
  <si>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</si>
  <si>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</si>
  <si>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</si>
  <si>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</si>
  <si>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</si>
  <si>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</si>
  <si>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</si>
  <si>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</si>
  <si>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</si>
  <si>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</si>
  <si>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</si>
  <si>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</si>
  <si>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</si>
  <si>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</si>
  <si>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</si>
  <si>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</si>
  <si>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</si>
  <si>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</si>
  <si>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</si>
  <si>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</si>
  <si>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</si>
  <si>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</si>
  <si>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</si>
  <si>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</si>
  <si>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</si>
  <si>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</si>
  <si>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</si>
  <si>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</si>
  <si>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</si>
  <si>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</si>
  <si>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</si>
  <si>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</si>
  <si>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</si>
  <si>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</si>
  <si>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</si>
  <si>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</si>
  <si>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</si>
  <si>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</si>
  <si>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</si>
  <si>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</si>
  <si>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</si>
  <si>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</si>
  <si>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</si>
  <si>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</si>
  <si>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</si>
  <si>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</si>
  <si>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</si>
  <si>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</si>
  <si>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</si>
  <si>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</si>
  <si>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</si>
  <si>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</si>
  <si>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</si>
  <si>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</si>
  <si>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</si>
  <si>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</si>
  <si>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</si>
  <si>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</si>
  <si>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</si>
  <si>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</si>
  <si>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</si>
  <si>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</si>
  <si>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</si>
  <si>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</si>
  <si>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</si>
  <si>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</si>
  <si>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</si>
  <si>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</si>
  <si>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</si>
  <si>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</si>
  <si>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</si>
  <si>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</si>
  <si>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</si>
  <si>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</si>
  <si>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</si>
  <si>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</si>
  <si>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</si>
  <si>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</si>
  <si>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</si>
  <si>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</si>
  <si>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</si>
  <si>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</si>
  <si>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</si>
  <si>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</si>
  <si>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</si>
  <si>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</si>
  <si>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</si>
  <si>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</si>
  <si>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</si>
  <si>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</si>
  <si>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</si>
  <si>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</si>
  <si>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</si>
  <si>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</si>
  <si>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</si>
  <si>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</si>
  <si>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</si>
  <si>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</si>
  <si>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</si>
  <si>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</si>
  <si>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</si>
  <si>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</si>
  <si>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</si>
  <si>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</si>
  <si>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</si>
  <si>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</si>
  <si>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</si>
  <si>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</si>
  <si>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</si>
  <si>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</si>
  <si>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</si>
  <si>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</si>
  <si>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</si>
  <si>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</si>
  <si>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</si>
  <si>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</si>
  <si>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</si>
  <si>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</si>
  <si>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</si>
  <si>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</si>
  <si>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</si>
  <si>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</si>
  <si>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</si>
  <si>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</si>
  <si>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</si>
  <si>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</si>
  <si>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</si>
  <si>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</si>
  <si>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</si>
  <si>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</si>
  <si>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</si>
  <si>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</si>
  <si>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</si>
  <si>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</si>
  <si>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</si>
  <si>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</si>
  <si>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</si>
  <si>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</si>
  <si>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</si>
  <si>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</si>
  <si>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</si>
  <si>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</si>
  <si>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</si>
  <si>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</si>
  <si>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</si>
  <si>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</si>
  <si>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</si>
  <si>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</si>
  <si>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</si>
  <si>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</si>
  <si>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</si>
  <si>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</si>
  <si>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</si>
  <si>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</si>
  <si>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</si>
  <si>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</si>
  <si>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</si>
  <si>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</si>
  <si>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</si>
  <si>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</si>
  <si>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</si>
  <si>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</si>
  <si>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</si>
  <si>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</si>
  <si>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</si>
  <si>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</si>
  <si>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</si>
  <si>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</si>
  <si>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</si>
  <si>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</si>
  <si>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</si>
  <si>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</si>
  <si>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</si>
  <si>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</si>
  <si>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</si>
  <si>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</si>
  <si>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</si>
  <si>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</si>
  <si>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</si>
  <si>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</si>
  <si>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</si>
  <si>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</si>
  <si>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</si>
  <si>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</si>
  <si>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</si>
  <si>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</si>
  <si>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</si>
  <si>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</si>
  <si>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</si>
  <si>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</si>
  <si>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</si>
  <si>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</si>
  <si>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</si>
  <si>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</si>
  <si>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</si>
  <si>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</si>
  <si>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</si>
  <si>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</si>
  <si>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</si>
  <si>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</si>
  <si>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</si>
  <si>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</si>
  <si>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</si>
  <si>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</si>
  <si>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</si>
  <si>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</si>
  <si>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</si>
  <si>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</si>
  <si>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</si>
  <si>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</si>
  <si>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</si>
  <si>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</si>
  <si>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</si>
  <si>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</si>
  <si>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</si>
  <si>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</si>
  <si>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</si>
  <si>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</si>
  <si>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</si>
  <si>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</si>
  <si>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</si>
  <si>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</si>
  <si>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</si>
  <si>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</si>
  <si>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</si>
  <si>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</si>
  <si>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</si>
  <si>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</si>
  <si>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</si>
  <si>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</si>
  <si>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</si>
  <si>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</si>
  <si>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</si>
  <si>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</si>
  <si>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</si>
  <si>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</si>
  <si>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</si>
  <si>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</si>
  <si>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</si>
  <si>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</si>
  <si>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</si>
  <si>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</si>
  <si>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</si>
  <si>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</si>
  <si>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</si>
  <si>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</si>
  <si>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</si>
  <si>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</si>
  <si>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</si>
  <si>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</si>
  <si>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</si>
  <si>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</si>
  <si>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</si>
  <si>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</si>
  <si>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</si>
  <si>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</si>
  <si>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</si>
  <si>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</si>
  <si>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</si>
  <si>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</si>
  <si>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</si>
  <si>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</si>
  <si>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</si>
  <si>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</si>
  <si>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</si>
  <si>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</si>
  <si>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</si>
  <si>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</si>
  <si>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</si>
  <si>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</si>
  <si>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</si>
  <si>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</si>
  <si>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</si>
  <si>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</si>
  <si>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</si>
  <si>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</si>
  <si>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</si>
  <si>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</si>
  <si>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</si>
  <si>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</si>
  <si>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</si>
  <si>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</si>
  <si>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</si>
  <si>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</si>
  <si>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</si>
  <si>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</si>
  <si>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</si>
  <si>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</si>
  <si>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</si>
  <si>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</si>
  <si>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</si>
  <si>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</si>
  <si>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</si>
  <si>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</si>
  <si>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</si>
  <si>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</si>
  <si>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</si>
  <si>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</si>
  <si>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</si>
  <si>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</si>
  <si>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</si>
  <si>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</si>
  <si>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</si>
  <si>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</si>
  <si>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</si>
  <si>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</si>
  <si>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</si>
  <si>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</si>
  <si>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</si>
  <si>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</si>
  <si>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</si>
  <si>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</si>
  <si>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</si>
  <si>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</si>
  <si>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</si>
  <si>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</si>
  <si>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</si>
  <si>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</si>
  <si>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</si>
  <si>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</si>
  <si>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</si>
  <si>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</si>
  <si>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</si>
  <si>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</si>
  <si>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</si>
  <si>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</si>
  <si>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</si>
  <si>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</si>
  <si>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</si>
  <si>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</si>
  <si>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</si>
  <si>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</si>
  <si>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</si>
  <si>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</si>
  <si>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</si>
  <si>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</si>
  <si>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</si>
  <si>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</si>
  <si>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</si>
  <si>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</si>
  <si>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</si>
  <si>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</si>
  <si>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</si>
  <si>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</si>
  <si>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</si>
  <si>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</si>
  <si>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</si>
  <si>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</si>
  <si>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</si>
  <si>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</si>
  <si>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</si>
  <si>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</si>
  <si>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</si>
  <si>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</si>
  <si>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</si>
  <si>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</si>
  <si>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</si>
  <si>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</si>
  <si>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</si>
  <si>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</si>
  <si>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</si>
  <si>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</si>
  <si>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</si>
  <si>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</si>
  <si>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</si>
  <si>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</si>
  <si>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</si>
  <si>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</si>
  <si>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</si>
  <si>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</si>
  <si>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</si>
  <si>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</si>
  <si>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</si>
  <si>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</si>
  <si>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</si>
  <si>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</si>
  <si>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</si>
  <si>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</si>
  <si>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</si>
  <si>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</si>
  <si>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</si>
  <si>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</si>
  <si>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</si>
  <si>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</si>
  <si>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</si>
  <si>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</si>
  <si>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</si>
  <si>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</si>
  <si>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</si>
  <si>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</si>
  <si>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</si>
  <si>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</si>
  <si>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</si>
  <si>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</si>
  <si>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</si>
  <si>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</si>
  <si>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</si>
  <si>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</si>
  <si>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</si>
  <si>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</si>
  <si>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</si>
  <si>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</si>
  <si>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</si>
  <si>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</si>
  <si>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</si>
  <si>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</si>
  <si>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</si>
  <si>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</si>
  <si>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</si>
  <si>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</si>
  <si>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</si>
  <si>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</si>
  <si>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</si>
  <si>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</si>
  <si>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</si>
  <si>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</si>
  <si>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</si>
  <si>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</si>
  <si>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</si>
  <si>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</si>
  <si>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</si>
  <si>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</si>
  <si>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</si>
  <si>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</si>
  <si>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</si>
  <si>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</si>
  <si>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</si>
  <si>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</si>
  <si>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</si>
  <si>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</si>
  <si>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</si>
  <si>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</si>
  <si>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</si>
  <si>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</si>
  <si>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</si>
  <si>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</si>
  <si>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</si>
  <si>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</si>
  <si>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</si>
  <si>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</si>
  <si>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</si>
  <si>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</si>
  <si>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</si>
  <si>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</si>
  <si>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</si>
  <si>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</si>
  <si>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</si>
  <si>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</si>
  <si>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</si>
  <si>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</si>
  <si>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</si>
  <si>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</si>
  <si>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</si>
  <si>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</si>
  <si>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</si>
  <si>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</si>
  <si>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</si>
  <si>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</si>
  <si>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</si>
  <si>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</si>
  <si>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</si>
  <si>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</si>
  <si>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</si>
  <si>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</si>
  <si>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</si>
  <si>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</si>
  <si>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</si>
  <si>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</si>
  <si>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</si>
  <si>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</si>
  <si>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</si>
  <si>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</si>
  <si>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</si>
  <si>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</si>
  <si>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</si>
  <si>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</si>
  <si>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</si>
  <si>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</si>
  <si>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</si>
  <si>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</si>
  <si>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</si>
  <si>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</si>
  <si>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</si>
  <si>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</si>
  <si>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</si>
  <si>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</si>
  <si>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</si>
  <si>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</si>
  <si>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</si>
  <si>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</si>
  <si>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</si>
  <si>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</si>
  <si>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</si>
  <si>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</si>
  <si>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</si>
  <si>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</si>
  <si>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</si>
  <si>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</si>
  <si>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</si>
  <si>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</si>
  <si>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</si>
  <si>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</si>
  <si>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</si>
  <si>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</si>
  <si>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</si>
  <si>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</si>
  <si>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</si>
  <si>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</si>
  <si>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</si>
  <si>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</si>
  <si>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</si>
  <si>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</si>
  <si>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</si>
  <si>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</si>
  <si>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</si>
  <si>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</si>
  <si>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</si>
  <si>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</si>
  <si>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</si>
  <si>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</si>
  <si>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</si>
  <si>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</si>
  <si>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</si>
  <si>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</si>
  <si>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</si>
  <si>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</si>
  <si>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</si>
  <si>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</si>
  <si>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</si>
  <si>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</si>
  <si>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</si>
  <si>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</si>
  <si>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</si>
  <si>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</si>
  <si>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</si>
  <si>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</si>
  <si>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</si>
  <si>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</si>
  <si>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</si>
  <si>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</si>
  <si>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</si>
  <si>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</si>
  <si>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</si>
  <si>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</si>
  <si>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</si>
  <si>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</si>
  <si>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</si>
  <si>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</si>
  <si>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</si>
  <si>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</si>
  <si>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</si>
  <si>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</si>
  <si>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</si>
  <si>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</si>
  <si>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</si>
  <si>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</si>
  <si>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</si>
  <si>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</si>
  <si>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</si>
  <si>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</si>
  <si>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</si>
  <si>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</si>
  <si>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</si>
  <si>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</si>
  <si>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</si>
  <si>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</si>
  <si>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</si>
  <si>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</si>
  <si>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</si>
  <si>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</si>
  <si>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</si>
  <si>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</si>
  <si>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</si>
  <si>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</si>
  <si>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</si>
  <si>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</si>
  <si>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</si>
  <si>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</si>
  <si>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</si>
  <si>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</si>
  <si>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</si>
  <si>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</si>
  <si>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</si>
  <si>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</si>
  <si>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</si>
  <si>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</si>
  <si>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</si>
  <si>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</si>
  <si>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</si>
  <si>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</si>
  <si>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</si>
  <si>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</si>
  <si>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</si>
  <si>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</si>
  <si>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</si>
  <si>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</si>
  <si>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</si>
  <si>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</si>
  <si>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</si>
  <si>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</si>
  <si>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</si>
  <si>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</si>
  <si>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</si>
  <si>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</si>
  <si>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</si>
  <si>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</si>
  <si>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</si>
  <si>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</si>
  <si>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</si>
  <si>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</si>
  <si>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</si>
  <si>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</si>
  <si>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</si>
  <si>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</si>
  <si>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</si>
  <si>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</si>
  <si>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</si>
  <si>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</si>
  <si>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</si>
  <si>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</si>
  <si>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</si>
  <si>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</si>
  <si>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</si>
  <si>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</si>
  <si>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</si>
  <si>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</si>
  <si>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</si>
  <si>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</si>
  <si>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</si>
  <si>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</si>
  <si>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</si>
  <si>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</si>
  <si>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</si>
  <si>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</si>
  <si>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</si>
  <si>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</si>
  <si>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</si>
  <si>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</si>
  <si>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</si>
  <si>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</si>
  <si>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</si>
  <si>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</si>
  <si>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</si>
  <si>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</si>
  <si>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</si>
  <si>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</si>
  <si>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</si>
  <si>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</si>
  <si>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</si>
  <si>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</si>
  <si>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</si>
  <si>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</si>
  <si>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</si>
  <si>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</si>
  <si>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</si>
  <si>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</si>
  <si>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</si>
  <si>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</si>
  <si>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</si>
  <si>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</si>
  <si>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</si>
  <si>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</si>
  <si>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</si>
  <si>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</si>
  <si>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</si>
  <si>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</si>
  <si>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</si>
  <si>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</si>
  <si>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</si>
  <si>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</si>
  <si>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</si>
  <si>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</si>
  <si>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</si>
  <si>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</si>
  <si>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</si>
  <si>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</si>
  <si>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</si>
  <si>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</si>
  <si>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</si>
  <si>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</si>
  <si>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</si>
  <si>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</si>
  <si>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</si>
  <si>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</si>
  <si>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</si>
  <si>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</si>
  <si>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</si>
  <si>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</si>
  <si>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</si>
  <si>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</si>
  <si>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</si>
  <si>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</si>
  <si>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</si>
  <si>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</si>
  <si>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</si>
  <si>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</si>
  <si>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</si>
  <si>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</si>
  <si>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</si>
  <si>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</si>
  <si>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</si>
  <si>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</si>
  <si>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</si>
  <si>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</si>
  <si>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</si>
  <si>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</si>
  <si>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</si>
  <si>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</si>
  <si>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</si>
  <si>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</si>
  <si>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</si>
  <si>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</si>
  <si>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</si>
  <si>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</si>
  <si>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</si>
  <si>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</si>
  <si>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</si>
  <si>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</si>
  <si>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</si>
  <si>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</si>
  <si>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</si>
  <si>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</si>
  <si>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</si>
  <si>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</si>
  <si>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</si>
  <si>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</si>
  <si>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</si>
  <si>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</si>
  <si>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</si>
  <si>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</si>
  <si>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</si>
  <si>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</si>
  <si>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</si>
  <si>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</si>
  <si>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</si>
  <si>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</si>
  <si>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</si>
  <si>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</si>
  <si>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</si>
  <si>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</si>
  <si>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</si>
  <si>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</si>
  <si>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</si>
  <si>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</si>
  <si>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</si>
  <si>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</si>
  <si>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</si>
  <si>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</si>
  <si>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</si>
  <si>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</si>
  <si>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</si>
  <si>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</si>
  <si>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</si>
  <si>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</si>
  <si>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</si>
  <si>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</si>
  <si>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</si>
  <si>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</si>
  <si>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</si>
  <si>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</si>
  <si>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</si>
  <si>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</si>
  <si>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</si>
  <si>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</si>
  <si>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</si>
  <si>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</si>
  <si>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</si>
  <si>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</si>
  <si>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</si>
  <si>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</si>
  <si>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</si>
  <si>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</si>
  <si>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</si>
  <si>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</si>
  <si>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</si>
  <si>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</si>
  <si>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</si>
  <si>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</si>
  <si>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</si>
  <si>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</si>
  <si>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</si>
  <si>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</si>
  <si>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</si>
  <si>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</si>
  <si>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</si>
  <si>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</si>
  <si>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</si>
  <si>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</si>
  <si>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</si>
  <si>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</si>
  <si>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</si>
  <si>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</si>
  <si>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</si>
  <si>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</si>
  <si>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</si>
  <si>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</si>
  <si>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</si>
  <si>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</si>
  <si>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</si>
  <si>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</si>
  <si>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</si>
  <si>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</si>
  <si>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</si>
  <si>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</si>
  <si>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</si>
  <si>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</si>
  <si>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</si>
  <si>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</si>
  <si>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</si>
  <si>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</si>
  <si>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</si>
  <si>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</si>
  <si>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</si>
  <si>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</si>
  <si>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</si>
  <si>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</si>
  <si>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</si>
  <si>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</si>
  <si>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</si>
  <si>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</si>
  <si>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</si>
  <si>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</si>
  <si>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</si>
  <si>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</si>
  <si>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</si>
  <si>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</si>
  <si>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</si>
  <si>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</si>
  <si>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</si>
  <si>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</si>
  <si>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</si>
  <si>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</si>
  <si>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</si>
  <si>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</si>
  <si>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</si>
  <si>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</si>
  <si>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</si>
  <si>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</si>
  <si>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</si>
  <si>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</si>
  <si>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</si>
  <si>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</si>
  <si>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</si>
  <si>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</si>
  <si>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</si>
  <si>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</si>
  <si>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</si>
  <si>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</si>
  <si>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</si>
  <si>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</si>
  <si>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</si>
  <si>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</si>
  <si>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</si>
  <si>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</si>
  <si>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</si>
  <si>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</si>
  <si>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</si>
  <si>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</si>
  <si>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</si>
  <si>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</si>
  <si>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</si>
  <si>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</si>
  <si>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</si>
  <si>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</si>
  <si>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</si>
  <si>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</si>
  <si>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</si>
  <si>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</si>
  <si>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</si>
  <si>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</si>
  <si>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</si>
  <si>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</si>
  <si>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</si>
  <si>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</si>
  <si>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</si>
  <si>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</si>
  <si>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</si>
  <si>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</si>
  <si>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</si>
  <si>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</si>
  <si>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</si>
  <si>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</si>
  <si>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</si>
  <si>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</si>
  <si>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</si>
  <si>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</si>
  <si>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</si>
  <si>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</si>
  <si>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</si>
  <si>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</si>
  <si>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</si>
  <si>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</si>
  <si>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</si>
  <si>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</si>
  <si>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</si>
  <si>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</si>
  <si>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</si>
  <si>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</si>
  <si>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</si>
  <si>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</si>
  <si>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</si>
  <si>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</si>
  <si>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</si>
  <si>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</si>
  <si>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</si>
  <si>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</si>
  <si>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</si>
  <si>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</si>
  <si>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</si>
  <si>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</si>
  <si>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</si>
  <si>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</si>
  <si>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</si>
  <si>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</si>
  <si>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</si>
  <si>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</si>
  <si>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</si>
  <si>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</si>
  <si>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</si>
  <si>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</si>
  <si>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</si>
  <si>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</si>
  <si>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</si>
  <si>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</si>
  <si>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</si>
  <si>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</si>
  <si>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</si>
  <si>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</si>
  <si>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</si>
  <si>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</si>
  <si>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</si>
  <si>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</si>
  <si>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</si>
  <si>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</si>
  <si>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</si>
  <si>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</si>
  <si>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</si>
  <si>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</si>
  <si>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</si>
  <si>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</si>
  <si>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</si>
  <si>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</si>
  <si>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</si>
  <si>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</si>
  <si>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</si>
  <si>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</si>
  <si>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</si>
  <si>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</si>
  <si>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</si>
  <si>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</si>
  <si>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</si>
  <si>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</si>
  <si>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</si>
  <si>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</si>
  <si>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</si>
  <si>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</si>
  <si>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</si>
  <si>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</si>
  <si>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</si>
  <si>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</si>
  <si>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</si>
  <si>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</si>
  <si>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</si>
  <si>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</si>
  <si>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</si>
  <si>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</si>
  <si>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</si>
  <si>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</si>
  <si>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</si>
  <si>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</si>
  <si>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</si>
  <si>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</si>
  <si>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</si>
  <si>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</si>
  <si>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</si>
  <si>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</si>
  <si>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</si>
  <si>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</si>
  <si>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</si>
  <si>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</si>
  <si>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</si>
  <si>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</si>
  <si>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</si>
  <si>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</si>
  <si>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</si>
  <si>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</si>
  <si>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</si>
  <si>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</si>
  <si>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</si>
  <si>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</si>
  <si>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</si>
  <si>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</si>
  <si>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</si>
  <si>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</si>
  <si>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</si>
  <si>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</si>
  <si>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</si>
  <si>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</si>
  <si>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</si>
  <si>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</si>
  <si>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</si>
  <si>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</si>
  <si>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</si>
  <si>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</si>
  <si>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</si>
  <si>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</si>
  <si>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</si>
  <si>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</si>
  <si>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</si>
  <si>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</si>
  <si>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</si>
  <si>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</si>
  <si>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</si>
  <si>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</si>
  <si>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</si>
  <si>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</si>
  <si>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</si>
  <si>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</si>
  <si>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</si>
  <si>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</si>
  <si>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</si>
  <si>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</si>
  <si>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</si>
  <si>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</si>
  <si>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</si>
  <si>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</si>
  <si>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</si>
  <si>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</si>
  <si>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</si>
  <si>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</si>
  <si>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</si>
  <si>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</si>
  <si>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</si>
  <si>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</si>
  <si>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</si>
  <si>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</si>
  <si>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</si>
  <si>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</si>
  <si>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</si>
  <si>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</si>
  <si>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</si>
  <si>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</si>
  <si>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</si>
  <si>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</si>
  <si>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</si>
  <si>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</si>
  <si>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</si>
  <si>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</si>
  <si>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</si>
  <si>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</si>
  <si>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</si>
  <si>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</si>
  <si>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</si>
  <si>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</si>
  <si>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</si>
  <si>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</si>
  <si>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</si>
  <si>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</si>
  <si>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</si>
  <si>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</si>
  <si>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</si>
  <si>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</si>
  <si>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</si>
  <si>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</si>
  <si>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</si>
  <si>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</si>
  <si>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</si>
  <si>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</si>
  <si>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</si>
  <si>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</si>
  <si>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</si>
  <si>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</si>
  <si>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</si>
  <si>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</si>
  <si>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</si>
  <si>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</si>
  <si>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</si>
  <si>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</si>
  <si>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</si>
  <si>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</si>
  <si>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</si>
  <si>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</si>
  <si>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</si>
  <si>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</si>
  <si>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</si>
  <si>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</si>
  <si>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</si>
  <si>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</si>
  <si>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</si>
  <si>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</si>
  <si>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</si>
  <si>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</si>
  <si>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</si>
  <si>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</si>
  <si>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</si>
  <si>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</si>
  <si>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</si>
  <si>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</si>
  <si>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</si>
  <si>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</si>
  <si>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</si>
  <si>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</si>
  <si>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</si>
  <si>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</si>
  <si>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</si>
  <si>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</si>
  <si>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</si>
  <si>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</si>
  <si>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</si>
  <si>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</si>
  <si>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</si>
  <si>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</si>
  <si>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</si>
  <si>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</si>
  <si>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</si>
  <si>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</si>
  <si>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</si>
  <si>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</si>
  <si>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</si>
  <si>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</si>
  <si>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</si>
  <si>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</si>
  <si>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</si>
  <si>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</si>
  <si>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</si>
  <si>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</si>
  <si>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</si>
  <si>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</si>
  <si>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</si>
  <si>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</si>
  <si>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</si>
  <si>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</si>
  <si>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</si>
  <si>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</si>
  <si>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</si>
  <si>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</si>
  <si>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</si>
  <si>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</si>
  <si>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</si>
  <si>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</si>
  <si>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</si>
  <si>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</si>
  <si>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</si>
  <si>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</si>
  <si>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</si>
  <si>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</si>
  <si>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</si>
  <si>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</si>
  <si>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</si>
  <si>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</si>
  <si>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</si>
  <si>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</si>
  <si>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</si>
  <si>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</si>
  <si>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</si>
  <si>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</si>
  <si>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</si>
  <si>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</si>
  <si>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</si>
  <si>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</si>
  <si>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</si>
  <si>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</si>
  <si>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</si>
  <si>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</si>
  <si>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</si>
  <si>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</si>
  <si>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</si>
  <si>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</si>
  <si>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</si>
  <si>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</si>
  <si>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</si>
  <si>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</si>
  <si>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</si>
  <si>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</si>
  <si>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</si>
  <si>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</si>
  <si>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</si>
  <si>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</si>
  <si>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</si>
  <si>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</si>
  <si>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</si>
  <si>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</si>
  <si>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</si>
  <si>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</si>
  <si>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</si>
  <si>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</si>
  <si>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</si>
  <si>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</si>
  <si>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</si>
  <si>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</si>
  <si>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</si>
  <si>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</si>
  <si>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</si>
  <si>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</si>
  <si>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</si>
  <si>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</si>
  <si>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</si>
  <si>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</si>
  <si>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</si>
  <si>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</si>
  <si>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</si>
  <si>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</si>
  <si>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</si>
  <si>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</si>
  <si>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</si>
  <si>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</si>
  <si>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</si>
  <si>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</si>
  <si>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</si>
  <si>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</si>
  <si>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</si>
  <si>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</si>
  <si>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</si>
  <si>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</si>
  <si>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</si>
  <si>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</si>
  <si>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</si>
  <si>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</si>
  <si>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</si>
  <si>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</si>
  <si>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</si>
  <si>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</si>
  <si>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</si>
  <si>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</si>
  <si>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</si>
  <si>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</si>
  <si>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</si>
  <si>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</si>
  <si>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</si>
  <si>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</si>
  <si>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</si>
  <si>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</si>
  <si>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</si>
  <si>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</si>
  <si>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</si>
  <si>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</si>
  <si>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</si>
  <si>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</si>
  <si>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</si>
  <si>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</si>
  <si>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</si>
  <si>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</si>
  <si>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</si>
  <si>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</si>
  <si>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</si>
  <si>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</si>
  <si>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</si>
  <si>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</si>
  <si>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</si>
  <si>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</si>
  <si>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</si>
  <si>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</si>
  <si>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</si>
  <si>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</si>
  <si>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</si>
  <si>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</si>
  <si>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</si>
  <si>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</si>
  <si>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</si>
  <si>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</si>
  <si>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</si>
  <si>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</si>
  <si>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</si>
  <si>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</si>
  <si>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</si>
  <si>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</si>
  <si>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</si>
  <si>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</si>
  <si>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</si>
  <si>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</si>
  <si>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</si>
  <si>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</si>
  <si>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</si>
  <si>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</si>
  <si>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</si>
  <si>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</si>
  <si>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</si>
  <si>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</si>
  <si>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</si>
  <si>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</si>
  <si>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</si>
  <si>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</si>
  <si>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</si>
  <si>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</si>
  <si>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</si>
  <si>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</si>
  <si>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</si>
  <si>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</si>
  <si>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</si>
  <si>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</si>
  <si>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</si>
  <si>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</si>
  <si>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</si>
  <si>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</si>
  <si>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</si>
  <si>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</si>
  <si>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</si>
  <si>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</si>
  <si>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</si>
  <si>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</si>
  <si>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</si>
  <si>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</si>
  <si>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</si>
  <si>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</si>
  <si>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</si>
  <si>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</si>
  <si>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</si>
  <si>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</si>
  <si>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</si>
  <si>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</si>
  <si>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</si>
  <si>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</si>
  <si>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</si>
  <si>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</si>
  <si>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</si>
  <si>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</si>
  <si>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</si>
  <si>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</si>
  <si>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</si>
  <si>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</si>
  <si>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</si>
  <si>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</si>
  <si>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</si>
  <si>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</si>
  <si>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</si>
  <si>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</si>
  <si>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</si>
  <si>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</si>
  <si>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</si>
  <si>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</si>
  <si>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</si>
  <si>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</si>
  <si>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</si>
  <si>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</si>
  <si>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</si>
  <si>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</si>
  <si>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</si>
  <si>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</si>
  <si>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</si>
  <si>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</si>
  <si>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</si>
  <si>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</si>
  <si>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</si>
  <si>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</si>
  <si>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</si>
  <si>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</si>
  <si>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</si>
  <si>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</si>
  <si>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</si>
  <si>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</si>
  <si>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</si>
  <si>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</si>
  <si>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</si>
  <si>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</si>
  <si>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</si>
  <si>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</si>
  <si>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</si>
  <si>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</si>
  <si>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</si>
  <si>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</si>
  <si>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</si>
  <si>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</si>
  <si>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</si>
  <si>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</si>
  <si>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</si>
  <si>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</si>
  <si>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</si>
  <si>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</si>
  <si>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</si>
  <si>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</si>
  <si>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</si>
  <si>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</si>
  <si>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</si>
  <si>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</si>
  <si>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</si>
  <si>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</si>
  <si>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</si>
  <si>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</si>
  <si>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</si>
  <si>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</si>
  <si>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</si>
  <si>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</si>
  <si>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</si>
  <si>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</si>
  <si>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</si>
  <si>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</si>
  <si>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</si>
  <si>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</si>
  <si>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</si>
  <si>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</si>
  <si>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</si>
  <si>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</si>
  <si>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</si>
  <si>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</si>
  <si>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</si>
  <si>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</si>
  <si>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</si>
  <si>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</si>
  <si>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</si>
  <si>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</si>
  <si>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</si>
  <si>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</si>
  <si>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</si>
  <si>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</si>
  <si>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</si>
  <si>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</si>
  <si>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</si>
  <si>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</si>
  <si>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</si>
  <si>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</si>
  <si>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</si>
  <si>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</si>
  <si>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</si>
  <si>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</si>
  <si>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</si>
  <si>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</si>
  <si>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</si>
  <si>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</si>
  <si>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</si>
  <si>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</si>
  <si>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</si>
  <si>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</si>
  <si>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</si>
  <si>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</si>
  <si>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</si>
  <si>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</si>
  <si>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</si>
  <si>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</si>
  <si>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</si>
  <si>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</si>
  <si>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</si>
  <si>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</si>
  <si>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</si>
  <si>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</si>
  <si>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</si>
  <si>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</si>
  <si>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</si>
  <si>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</si>
  <si>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</si>
  <si>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</si>
  <si>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</si>
  <si>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</si>
  <si>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</si>
  <si>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</si>
  <si>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</si>
  <si>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</si>
  <si>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</si>
  <si>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</si>
  <si>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</si>
  <si>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</si>
  <si>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</si>
  <si>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</si>
  <si>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</si>
  <si>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</si>
  <si>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</si>
  <si>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</si>
  <si>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</si>
  <si>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</si>
  <si>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</si>
  <si>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</si>
  <si>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</si>
  <si>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</si>
  <si>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</si>
  <si>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</si>
  <si>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</si>
  <si>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</si>
  <si>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</si>
  <si>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</si>
  <si>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</si>
  <si>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</si>
  <si>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</si>
  <si>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</si>
  <si>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</si>
  <si>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</si>
  <si>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</si>
  <si>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</si>
  <si>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</si>
  <si>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</si>
  <si>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</si>
  <si>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</si>
  <si>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</si>
  <si>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</si>
  <si>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</si>
  <si>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</si>
  <si>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</si>
  <si>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</si>
  <si>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</si>
  <si>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</si>
  <si>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</si>
  <si>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</si>
  <si>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</si>
  <si>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</si>
  <si>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</si>
  <si>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</si>
  <si>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</si>
  <si>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</si>
  <si>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</si>
  <si>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</si>
  <si>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</si>
  <si>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</si>
  <si>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</si>
  <si>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</si>
  <si>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</si>
  <si>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</si>
  <si>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</si>
  <si>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</si>
  <si>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</si>
  <si>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</si>
  <si>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</si>
  <si>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</si>
  <si>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</si>
  <si>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</si>
  <si>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</si>
  <si>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</si>
  <si>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</si>
  <si>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</si>
  <si>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</si>
  <si>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</si>
  <si>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</si>
  <si>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</si>
  <si>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</si>
  <si>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</si>
  <si>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</si>
  <si>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</si>
  <si>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</si>
  <si>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</si>
  <si>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</si>
  <si>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</si>
  <si>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</si>
  <si>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</si>
  <si>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</si>
  <si>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</si>
  <si>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</si>
  <si>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</si>
  <si>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</si>
  <si>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</si>
  <si>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</si>
  <si>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</si>
  <si>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</si>
  <si>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</si>
  <si>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</si>
  <si>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</si>
  <si>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</si>
  <si>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</si>
  <si>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</si>
  <si>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</si>
  <si>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</si>
  <si>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</si>
  <si>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</si>
  <si>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</si>
  <si>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</si>
  <si>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</si>
  <si>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</si>
  <si>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</si>
  <si>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</si>
  <si>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</si>
  <si>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</si>
  <si>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</si>
  <si>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</si>
  <si>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</si>
  <si>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</si>
  <si>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</si>
  <si>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</si>
  <si>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</si>
  <si>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</si>
  <si>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</si>
  <si>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</si>
  <si>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</si>
  <si>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</si>
  <si>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</si>
  <si>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</si>
  <si>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</si>
  <si>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</si>
  <si>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</si>
  <si>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</si>
  <si>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</si>
  <si>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</si>
  <si>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</si>
  <si>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</si>
  <si>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</si>
  <si>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</si>
  <si>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</si>
  <si>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</si>
  <si>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</si>
  <si>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</si>
  <si>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</si>
  <si>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</si>
  <si>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</si>
  <si>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</si>
  <si>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</si>
  <si>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</si>
  <si>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</si>
  <si>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</si>
  <si>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</si>
  <si>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</si>
  <si>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</si>
  <si>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</si>
  <si>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</si>
  <si>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</si>
  <si>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</si>
  <si>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</si>
  <si>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</si>
  <si>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</si>
  <si>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</si>
  <si>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</si>
  <si>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</si>
  <si>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</si>
  <si>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</si>
  <si>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</si>
  <si>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</si>
  <si>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</si>
  <si>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</si>
  <si>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</si>
  <si>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</si>
  <si>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</si>
  <si>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</si>
  <si>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</si>
  <si>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</si>
  <si>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</si>
  <si>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</si>
  <si>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</si>
  <si>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</si>
  <si>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</si>
  <si>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</si>
  <si>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</si>
  <si>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</si>
  <si>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</si>
  <si>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</si>
  <si>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</si>
  <si>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</si>
  <si>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</si>
  <si>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</si>
  <si>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</si>
  <si>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</si>
  <si>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</si>
  <si>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</si>
  <si>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</si>
  <si>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</si>
  <si>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</si>
  <si>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</si>
  <si>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</si>
  <si>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</si>
  <si>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</si>
  <si>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</si>
  <si>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</si>
  <si>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</si>
  <si>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</si>
  <si>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</si>
  <si>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</si>
  <si>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</si>
  <si>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</si>
  <si>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</si>
  <si>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</si>
  <si>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</si>
  <si>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</si>
  <si>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</si>
  <si>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</si>
  <si>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</si>
  <si>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</si>
  <si>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</si>
  <si>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</si>
  <si>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</si>
  <si>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</si>
  <si>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</si>
  <si>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</si>
  <si>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</si>
  <si>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</si>
  <si>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</si>
  <si>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</si>
  <si>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</si>
  <si>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</si>
  <si>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</si>
  <si>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</si>
  <si>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</si>
  <si>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</si>
  <si>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</si>
  <si>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</si>
  <si>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</si>
  <si>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</si>
  <si>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</si>
  <si>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</si>
  <si>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</si>
  <si>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</si>
  <si>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</si>
  <si>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</si>
  <si>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</si>
  <si>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</si>
  <si>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</si>
  <si>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</si>
  <si>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</si>
  <si>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</si>
  <si>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</si>
  <si>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</si>
  <si>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</si>
  <si>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</si>
  <si>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</si>
  <si>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</si>
  <si>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</si>
  <si>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</si>
  <si>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</si>
  <si>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</si>
  <si>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</si>
  <si>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</si>
  <si>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</si>
  <si>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</si>
  <si>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</si>
  <si>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</si>
  <si>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</si>
  <si>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</si>
  <si>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</si>
  <si>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</si>
  <si>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</si>
  <si>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</si>
  <si>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</si>
  <si>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</si>
  <si>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</si>
  <si>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</si>
  <si>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</si>
  <si>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</si>
  <si>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</si>
  <si>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</si>
  <si>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</si>
  <si>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</si>
  <si>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</si>
  <si>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</si>
  <si>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</si>
  <si>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</si>
  <si>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</si>
  <si>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</si>
  <si>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</si>
  <si>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</si>
  <si>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</si>
  <si>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</si>
  <si>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</si>
  <si>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</si>
  <si>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</si>
  <si>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</si>
  <si>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</si>
  <si>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</si>
  <si>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</si>
  <si>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</si>
  <si>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</si>
  <si>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</si>
  <si>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</si>
  <si>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</si>
  <si>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</si>
  <si>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</si>
  <si>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</si>
  <si>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</si>
  <si>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</si>
  <si>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</si>
  <si>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</si>
  <si>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</si>
  <si>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</si>
  <si>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</si>
  <si>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</si>
  <si>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</si>
  <si>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</si>
  <si>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</si>
  <si>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</si>
  <si>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</si>
  <si>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</si>
  <si>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</si>
  <si>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</si>
  <si>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</si>
  <si>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</si>
  <si>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</si>
  <si>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</si>
  <si>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</si>
  <si>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</si>
  <si>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</si>
  <si>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</si>
  <si>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</si>
  <si>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</si>
  <si>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</si>
  <si>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</si>
  <si>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</si>
  <si>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</si>
  <si>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</si>
  <si>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</si>
  <si>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</si>
  <si>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</si>
  <si>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</si>
  <si>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</si>
  <si>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</si>
  <si>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</si>
  <si>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</si>
  <si>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</si>
  <si>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</si>
  <si>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</si>
  <si>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</si>
  <si>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</si>
  <si>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</si>
  <si>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</si>
  <si>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</si>
  <si>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</si>
  <si>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</si>
  <si>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</si>
  <si>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</si>
  <si>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</si>
  <si>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</si>
  <si>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</si>
  <si>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</si>
  <si>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</si>
  <si>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</si>
  <si>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</si>
  <si>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</si>
  <si>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</si>
  <si>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</si>
  <si>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</si>
  <si>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</si>
  <si>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</si>
  <si>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</si>
  <si>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</si>
  <si>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</si>
  <si>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</si>
  <si>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</si>
  <si>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</si>
  <si>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</si>
  <si>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</si>
  <si>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</si>
  <si>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</si>
  <si>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</si>
  <si>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</si>
  <si>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</si>
  <si>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</si>
  <si>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</si>
  <si>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</si>
  <si>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</si>
  <si>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</si>
  <si>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</si>
  <si>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</si>
  <si>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</si>
  <si>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</si>
  <si>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</si>
  <si>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</si>
  <si>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</si>
  <si>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</si>
  <si>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</si>
  <si>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</si>
  <si>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</si>
  <si>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</si>
  <si>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</si>
  <si>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</si>
  <si>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</si>
  <si>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</si>
  <si>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</si>
  <si>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</si>
  <si>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</si>
  <si>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</si>
  <si>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</si>
  <si>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</si>
  <si>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</si>
  <si>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</si>
  <si>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</si>
  <si>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</si>
  <si>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</si>
  <si>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</si>
  <si>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</si>
  <si>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</si>
  <si>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</si>
  <si>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</si>
  <si>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</si>
  <si>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</si>
  <si>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</si>
  <si>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</si>
  <si>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</si>
  <si>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</si>
  <si>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</si>
  <si>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</si>
  <si>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</si>
  <si>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</si>
  <si>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</si>
  <si>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</si>
  <si>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</si>
  <si>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</si>
  <si>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</si>
  <si>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</si>
  <si>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</si>
  <si>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</si>
  <si>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</si>
  <si>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</si>
  <si>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</si>
  <si>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</si>
  <si>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</si>
  <si>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</si>
  <si>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</si>
  <si>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</si>
  <si>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</si>
  <si>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</si>
  <si>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</si>
  <si>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</si>
  <si>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</si>
  <si>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</si>
  <si>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</si>
  <si>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</si>
  <si>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</si>
  <si>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</si>
  <si>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</si>
  <si>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</si>
  <si>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</si>
  <si>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</si>
  <si>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</si>
  <si>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</si>
  <si>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</si>
  <si>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</si>
  <si>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</si>
  <si>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</si>
  <si>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</si>
  <si>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</si>
  <si>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</si>
  <si>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</si>
  <si>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</si>
  <si>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</si>
  <si>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</si>
  <si>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</si>
  <si>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</si>
  <si>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</si>
  <si>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</si>
  <si>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</si>
  <si>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</si>
  <si>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</si>
  <si>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</si>
  <si>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</si>
  <si>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</si>
  <si>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</si>
  <si>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</si>
  <si>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</si>
  <si>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</si>
  <si>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</si>
  <si>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</si>
  <si>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</si>
  <si>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</si>
  <si>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</si>
  <si>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</si>
  <si>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</si>
  <si>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</si>
  <si>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</si>
  <si>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</si>
  <si>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</si>
  <si>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</si>
  <si>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</si>
  <si>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</si>
  <si>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</si>
  <si>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</si>
  <si>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</si>
  <si>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</si>
  <si>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</si>
  <si>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</si>
  <si>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</si>
  <si>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</si>
  <si>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</si>
  <si>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</si>
  <si>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</si>
  <si>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</si>
  <si>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</si>
  <si>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</si>
  <si>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</si>
  <si>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</si>
  <si>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</si>
  <si>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</si>
  <si>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</si>
  <si>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</si>
  <si>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</si>
  <si>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</si>
  <si>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</si>
  <si>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</si>
  <si>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</si>
  <si>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</si>
  <si>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</si>
  <si>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</si>
  <si>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</si>
  <si>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</si>
  <si>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</si>
  <si>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</si>
  <si>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</si>
  <si>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</si>
  <si>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</si>
  <si>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</si>
  <si>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</si>
  <si>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</si>
  <si>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</si>
  <si>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</si>
  <si>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</si>
  <si>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</si>
  <si>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</si>
  <si>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</si>
  <si>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</si>
  <si>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</si>
  <si>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</si>
  <si>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</si>
  <si>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</si>
  <si>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</si>
  <si>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</si>
  <si>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</si>
  <si>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</si>
  <si>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</si>
  <si>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</si>
  <si>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</si>
  <si>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</si>
  <si>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</si>
  <si>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</si>
  <si>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</si>
  <si>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</si>
  <si>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</si>
  <si>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</si>
  <si>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</si>
  <si>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</si>
  <si>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</si>
  <si>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</si>
  <si>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</si>
  <si>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</si>
  <si>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</si>
  <si>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</si>
  <si>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</si>
  <si>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</si>
  <si>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</si>
  <si>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</si>
  <si>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</si>
  <si>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</si>
  <si>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</si>
  <si>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</si>
  <si>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</si>
  <si>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</si>
  <si>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</si>
  <si>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</si>
  <si>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</si>
  <si>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</si>
  <si>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</si>
  <si>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</si>
  <si>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</si>
  <si>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</si>
  <si>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</si>
  <si>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</si>
  <si>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</si>
  <si>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</si>
  <si>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</si>
  <si>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</si>
  <si>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</si>
  <si>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</si>
  <si>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</si>
  <si>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</si>
  <si>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</si>
  <si>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</si>
  <si>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</si>
  <si>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</si>
  <si>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</si>
  <si>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</si>
  <si>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</si>
  <si>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</si>
  <si>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</si>
  <si>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</si>
  <si>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</si>
  <si>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</si>
  <si>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</si>
  <si>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</si>
  <si>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</si>
  <si>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</si>
  <si>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</si>
  <si>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</si>
  <si>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</si>
  <si>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</si>
  <si>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</si>
  <si>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</si>
  <si>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</si>
  <si>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</si>
  <si>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</si>
  <si>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</si>
  <si>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</si>
  <si>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</si>
  <si>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</si>
  <si>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</si>
  <si>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</si>
  <si>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</si>
  <si>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</si>
  <si>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</si>
  <si>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</si>
  <si>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</si>
  <si>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</si>
  <si>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</si>
  <si>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</si>
  <si>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</si>
  <si>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</si>
  <si>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</si>
  <si>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</si>
  <si>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</si>
  <si>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</si>
  <si>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</si>
  <si>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</si>
  <si>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</si>
  <si>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</si>
  <si>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</si>
  <si>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</si>
  <si>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</si>
  <si>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</si>
  <si>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</si>
  <si>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</si>
  <si>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</si>
  <si>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</si>
  <si>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</si>
  <si>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</si>
  <si>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</si>
  <si>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</si>
  <si>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</si>
  <si>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</si>
  <si>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</si>
  <si>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</si>
  <si>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</si>
  <si>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</si>
  <si>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</si>
  <si>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</si>
  <si>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</si>
  <si>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</si>
  <si>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</si>
  <si>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</si>
  <si>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</si>
  <si>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</si>
  <si>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</si>
  <si>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</si>
  <si>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</si>
  <si>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</si>
  <si>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</si>
  <si>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</si>
  <si>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</si>
  <si>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</si>
  <si>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</si>
  <si>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</si>
  <si>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</si>
  <si>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</si>
  <si>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</si>
  <si>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</si>
  <si>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</si>
  <si>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</si>
  <si>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</si>
  <si>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</si>
  <si>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</si>
  <si>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</si>
  <si>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</si>
  <si>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</si>
  <si>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</si>
  <si>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</si>
  <si>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</si>
  <si>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</si>
  <si>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</si>
  <si>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</si>
  <si>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</si>
  <si>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</si>
  <si>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</si>
  <si>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</si>
  <si>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</si>
  <si>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</si>
  <si>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</si>
  <si>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</si>
  <si>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</si>
  <si>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</si>
  <si>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</si>
  <si>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</si>
  <si>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</si>
  <si>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</si>
  <si>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</si>
  <si>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</si>
  <si>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</si>
  <si>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</si>
  <si>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</si>
  <si>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</si>
  <si>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</si>
  <si>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</si>
  <si>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</si>
  <si>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</si>
  <si>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</si>
  <si>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</si>
  <si>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</si>
  <si>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</si>
  <si>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</si>
  <si>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</si>
  <si>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</si>
  <si>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</si>
  <si>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</si>
  <si>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</si>
  <si>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</si>
  <si>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</si>
  <si>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</si>
  <si>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</si>
  <si>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</si>
  <si>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</si>
  <si>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</si>
  <si>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</si>
  <si>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</si>
  <si>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</si>
  <si>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</si>
  <si>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</si>
  <si>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</si>
  <si>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</si>
  <si>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</si>
  <si>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</si>
  <si>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</si>
  <si>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</si>
  <si>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</si>
  <si>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</si>
  <si>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</si>
  <si>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</si>
  <si>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</si>
  <si>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</si>
  <si>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</si>
  <si>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</si>
  <si>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</si>
  <si>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</si>
  <si>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</si>
  <si>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</si>
  <si>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</si>
  <si>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</si>
  <si>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</si>
  <si>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</si>
  <si>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</si>
  <si>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</si>
  <si>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</si>
  <si>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</si>
  <si>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</si>
  <si>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</si>
  <si>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</si>
  <si>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</si>
  <si>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</si>
  <si>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</si>
  <si>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</si>
  <si>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</si>
  <si>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</si>
  <si>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</si>
  <si>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</si>
  <si>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</si>
  <si>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</si>
  <si>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</si>
  <si>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</si>
  <si>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</si>
  <si>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</si>
  <si>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</si>
  <si>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</si>
  <si>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</si>
  <si>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</si>
  <si>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</si>
  <si>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</si>
  <si>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</si>
  <si>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</si>
  <si>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</si>
  <si>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</si>
  <si>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</si>
  <si>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</si>
  <si>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</si>
  <si>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</si>
  <si>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</si>
  <si>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</si>
  <si>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</si>
  <si>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</si>
  <si>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</si>
  <si>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</si>
  <si>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</si>
  <si>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</si>
  <si>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</si>
  <si>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</si>
  <si>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</si>
  <si>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</si>
  <si>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</si>
  <si>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</si>
  <si>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</si>
  <si>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</si>
  <si>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</si>
  <si>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</si>
  <si>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</si>
  <si>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</si>
  <si>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</si>
  <si>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</si>
  <si>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</si>
  <si>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</si>
  <si>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</si>
  <si>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</si>
  <si>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</si>
  <si>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</si>
  <si>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</si>
  <si>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</si>
  <si>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</si>
  <si>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</si>
  <si>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</si>
  <si>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</si>
  <si>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</si>
  <si>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</si>
  <si>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</si>
  <si>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</si>
  <si>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</si>
  <si>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</si>
  <si>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</si>
  <si>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</si>
  <si>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</si>
  <si>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</si>
  <si>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</si>
  <si>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</si>
  <si>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</si>
  <si>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</si>
  <si>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</si>
  <si>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</si>
  <si>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</si>
  <si>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</si>
  <si>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</si>
  <si>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</si>
  <si>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</si>
  <si>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</si>
  <si>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</si>
  <si>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</si>
  <si>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</si>
  <si>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</si>
  <si>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</si>
  <si>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</si>
  <si>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</si>
  <si>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</si>
  <si>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</si>
  <si>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</si>
  <si>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</si>
  <si>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</si>
  <si>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</si>
  <si>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</si>
  <si>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</si>
  <si>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</si>
  <si>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</si>
  <si>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</si>
  <si>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</si>
  <si>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</si>
  <si>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</si>
  <si>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</si>
  <si>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</si>
  <si>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</si>
  <si>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</si>
  <si>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</si>
  <si>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</si>
  <si>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</si>
  <si>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</si>
  <si>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</si>
  <si>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</si>
  <si>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</si>
  <si>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</si>
  <si>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</si>
  <si>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</si>
  <si>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</si>
  <si>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</si>
  <si>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</si>
  <si>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</si>
  <si>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</si>
  <si>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</si>
  <si>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</si>
  <si>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</si>
  <si>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</si>
  <si>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</si>
  <si>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</si>
  <si>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</si>
  <si>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</si>
  <si>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</si>
  <si>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</si>
  <si>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</si>
  <si>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</si>
  <si>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</si>
  <si>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</si>
  <si>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</si>
  <si>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</si>
  <si>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</si>
  <si>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</si>
  <si>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</si>
  <si>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</si>
  <si>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</si>
  <si>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</si>
  <si>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</si>
  <si>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</si>
  <si>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</si>
  <si>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</si>
  <si>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</si>
  <si>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</si>
  <si>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</si>
  <si>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</si>
  <si>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</si>
  <si>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</si>
  <si>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</si>
  <si>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</si>
  <si>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</si>
  <si>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</si>
  <si>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</si>
  <si>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</si>
  <si>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</si>
  <si>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</si>
  <si>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</si>
  <si>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</si>
  <si>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</si>
  <si>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</si>
  <si>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</si>
  <si>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</si>
  <si>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</si>
  <si>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</si>
  <si>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</si>
  <si>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</si>
  <si>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</si>
  <si>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</si>
  <si>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</si>
  <si>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</si>
  <si>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</si>
  <si>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</si>
  <si>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</si>
  <si>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</si>
  <si>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</si>
  <si>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</si>
  <si>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</si>
  <si>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</si>
  <si>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</si>
  <si>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</si>
  <si>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</si>
  <si>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</si>
  <si>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</si>
  <si>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</si>
  <si>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</si>
  <si>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</si>
  <si>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</si>
  <si>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</si>
  <si>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</si>
  <si>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</si>
  <si>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</si>
  <si>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</si>
  <si>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</si>
  <si>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</si>
  <si>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</si>
  <si>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</si>
  <si>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</si>
  <si>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</si>
  <si>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</si>
  <si>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</si>
  <si>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</si>
  <si>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</si>
  <si>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</si>
  <si>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</si>
  <si>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</si>
  <si>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</si>
  <si>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</si>
  <si>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</si>
  <si>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</si>
  <si>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</si>
  <si>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</si>
  <si>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</si>
  <si>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</si>
  <si>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</si>
  <si>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</si>
  <si>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</si>
  <si>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</si>
  <si>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</si>
  <si>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</si>
  <si>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</si>
  <si>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</si>
  <si>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</si>
  <si>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</si>
  <si>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</si>
  <si>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</si>
  <si>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</si>
  <si>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</si>
  <si>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</si>
  <si>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</si>
  <si>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</si>
  <si>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</si>
  <si>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</si>
  <si>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</si>
  <si>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</si>
  <si>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</si>
  <si>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</si>
  <si>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</si>
  <si>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</si>
  <si>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</si>
  <si>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</si>
  <si>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</si>
  <si>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</si>
  <si>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</si>
  <si>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</si>
  <si>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</si>
  <si>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</si>
  <si>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</si>
  <si>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</si>
  <si>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</si>
  <si>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</si>
  <si>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</si>
  <si>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</si>
  <si>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</si>
  <si>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</si>
  <si>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</si>
  <si>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</si>
  <si>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</si>
  <si>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</si>
  <si>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</si>
  <si>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</si>
  <si>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</si>
  <si>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</si>
  <si>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</si>
  <si>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</si>
  <si>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</si>
  <si>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</si>
  <si>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</si>
  <si>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</si>
  <si>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</si>
  <si>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</si>
  <si>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</si>
  <si>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</si>
  <si>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</si>
  <si>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</si>
  <si>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</si>
  <si>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</si>
  <si>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</si>
  <si>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</si>
  <si>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</si>
  <si>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</si>
  <si>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</si>
  <si>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</si>
  <si>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</si>
  <si>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</si>
  <si>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</si>
  <si>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</si>
  <si>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</si>
  <si>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</si>
  <si>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</si>
  <si>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</si>
  <si>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</si>
  <si>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</si>
  <si>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</si>
  <si>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</si>
  <si>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</si>
  <si>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</si>
  <si>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</si>
  <si>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</si>
  <si>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</si>
  <si>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</si>
  <si>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</si>
  <si>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</si>
  <si>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</si>
  <si>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</si>
  <si>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</si>
  <si>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</si>
  <si>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</si>
  <si>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</si>
  <si>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</si>
  <si>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</si>
  <si>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</si>
  <si>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</si>
  <si>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</si>
  <si>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</si>
  <si>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</si>
  <si>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</si>
  <si>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</si>
  <si>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</si>
  <si>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</si>
  <si>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</si>
  <si>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</si>
  <si>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</si>
  <si>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</si>
  <si>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</si>
  <si>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</si>
  <si>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</si>
  <si>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</si>
  <si>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</si>
  <si>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</si>
  <si>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</si>
  <si>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</si>
  <si>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</si>
  <si>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</si>
  <si>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</si>
  <si>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</si>
  <si>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</si>
  <si>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</si>
  <si>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</si>
  <si>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</si>
  <si>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</si>
  <si>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</si>
  <si>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</si>
  <si>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</si>
  <si>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</si>
  <si>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</si>
  <si>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</si>
  <si>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</si>
  <si>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</si>
  <si>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</si>
  <si>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</si>
  <si>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</si>
  <si>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</si>
  <si>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</si>
  <si>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</si>
  <si>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</si>
  <si>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</si>
  <si>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</si>
  <si>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</si>
  <si>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</si>
  <si>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</si>
  <si>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</si>
  <si>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</si>
  <si>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</si>
  <si>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</si>
  <si>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</si>
  <si>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</si>
  <si>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</si>
  <si>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</si>
  <si>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</si>
  <si>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</si>
  <si>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</si>
  <si>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</si>
  <si>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</si>
  <si>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</si>
  <si>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</si>
  <si>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</si>
  <si>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</si>
  <si>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</si>
  <si>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</si>
  <si>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</si>
  <si>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</si>
  <si>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</si>
  <si>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</si>
  <si>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</si>
  <si>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</si>
  <si>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</si>
  <si>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</si>
  <si>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</si>
  <si>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</si>
  <si>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</si>
  <si>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</si>
  <si>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</si>
  <si>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</si>
  <si>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</si>
  <si>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</si>
  <si>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</si>
  <si>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</si>
  <si>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</si>
  <si>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</si>
  <si>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</si>
  <si>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</si>
  <si>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</si>
  <si>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</si>
  <si>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</si>
  <si>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</si>
  <si>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</si>
  <si>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</si>
  <si>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</si>
  <si>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</si>
  <si>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</si>
  <si>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</si>
  <si>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</si>
  <si>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</si>
  <si>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</si>
  <si>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</si>
  <si>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</si>
  <si>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</si>
  <si>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</si>
  <si>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</si>
  <si>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</si>
  <si>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</si>
  <si>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</si>
  <si>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</si>
  <si>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</si>
  <si>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</si>
  <si>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</si>
  <si>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</si>
  <si>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</si>
  <si>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</si>
  <si>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</si>
  <si>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</si>
  <si>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</si>
  <si>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</si>
  <si>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</si>
  <si>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</si>
  <si>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</si>
  <si>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</si>
  <si>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</si>
  <si>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</si>
  <si>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</si>
  <si>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</si>
  <si>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</si>
  <si>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</si>
  <si>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</si>
  <si>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</si>
  <si>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</si>
  <si>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</si>
  <si>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</si>
  <si>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</si>
  <si>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</si>
  <si>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</si>
  <si>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</si>
  <si>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</si>
  <si>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</si>
  <si>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</si>
  <si>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</si>
  <si>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</si>
  <si>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</si>
  <si>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</si>
  <si>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</si>
  <si>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</si>
  <si>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</si>
  <si>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</si>
  <si>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</si>
  <si>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</si>
  <si>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</si>
  <si>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</si>
  <si>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</si>
  <si>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</si>
  <si>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</si>
  <si>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</si>
  <si>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</si>
  <si>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</si>
  <si>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</si>
  <si>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</si>
  <si>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</si>
  <si>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</si>
  <si>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</si>
  <si>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</si>
  <si>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</si>
  <si>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</si>
  <si>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</si>
  <si>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</si>
  <si>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</si>
  <si>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</si>
  <si>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</si>
  <si>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</si>
  <si>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</si>
  <si>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</si>
  <si>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</si>
  <si>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</si>
  <si>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</si>
  <si>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</si>
  <si>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</si>
  <si>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</si>
  <si>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</si>
  <si>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</si>
  <si>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</si>
  <si>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</si>
  <si>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</si>
  <si>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</si>
  <si>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</si>
  <si>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</si>
  <si>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</si>
  <si>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</si>
  <si>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</si>
  <si>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</si>
  <si>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</si>
  <si>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</si>
  <si>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</si>
  <si>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</si>
  <si>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</si>
  <si>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</si>
  <si>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</si>
  <si>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</si>
  <si>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</si>
  <si>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</si>
  <si>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</si>
  <si>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</si>
  <si>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</si>
  <si>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</si>
  <si>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</si>
  <si>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</si>
  <si>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</si>
  <si>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</si>
  <si>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</si>
  <si>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</si>
  <si>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</si>
  <si>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</si>
  <si>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</si>
  <si>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</si>
  <si>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</si>
  <si>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</si>
  <si>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</si>
  <si>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</si>
  <si>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</si>
  <si>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</si>
  <si>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</si>
  <si>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</si>
  <si>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</si>
  <si>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</si>
  <si>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</si>
  <si>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</si>
  <si>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</si>
  <si>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</si>
  <si>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</si>
  <si>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</si>
  <si>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</si>
  <si>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</si>
  <si>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</si>
  <si>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</si>
  <si>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</si>
  <si>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</si>
  <si>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</si>
  <si>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</si>
  <si>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</si>
  <si>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</si>
  <si>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</si>
  <si>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</si>
  <si>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</si>
  <si>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</si>
  <si>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</si>
  <si>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</si>
  <si>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</si>
  <si>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</si>
  <si>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</si>
  <si>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</si>
  <si>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</si>
  <si>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</si>
  <si>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</si>
  <si>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</si>
  <si>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</si>
  <si>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</si>
  <si>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</si>
  <si>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</si>
  <si>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</si>
  <si>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</si>
  <si>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</si>
  <si>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</si>
  <si>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</si>
  <si>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</si>
  <si>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</si>
  <si>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</si>
  <si>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</si>
  <si>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</si>
  <si>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</si>
  <si>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</si>
  <si>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</si>
  <si>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</si>
  <si>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</si>
  <si>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</si>
  <si>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</si>
  <si>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</si>
  <si>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</si>
  <si>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</si>
  <si>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</si>
  <si>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</si>
  <si>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</si>
  <si>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</si>
  <si>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</si>
  <si>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</si>
  <si>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</si>
  <si>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</si>
  <si>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</si>
  <si>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</si>
  <si>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</si>
  <si>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</si>
  <si>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</si>
  <si>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</si>
  <si>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</si>
  <si>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</si>
  <si>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</si>
  <si>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</si>
  <si>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</si>
  <si>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</si>
  <si>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</si>
  <si>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</si>
  <si>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</si>
  <si>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</si>
  <si>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</si>
  <si>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</si>
  <si>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</si>
  <si>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</si>
  <si>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</si>
  <si>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</si>
  <si>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</si>
  <si>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</si>
  <si>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</si>
  <si>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</si>
  <si>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</si>
  <si>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</si>
  <si>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</si>
  <si>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</si>
  <si>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</si>
  <si>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</si>
  <si>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</si>
  <si>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</si>
  <si>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</si>
  <si>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</si>
  <si>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</si>
  <si>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</si>
  <si>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</si>
  <si>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</si>
  <si>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</si>
  <si>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</si>
  <si>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</si>
  <si>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</si>
  <si>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</si>
  <si>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</si>
  <si>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</si>
  <si>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</si>
  <si>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</si>
  <si>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</si>
  <si>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</si>
  <si>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</si>
  <si>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</si>
  <si>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</si>
  <si>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</si>
  <si>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</si>
  <si>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</si>
  <si>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</si>
  <si>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</si>
  <si>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</si>
  <si>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</si>
  <si>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</si>
  <si>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</si>
  <si>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</si>
  <si>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</si>
  <si>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</si>
  <si>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</si>
  <si>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</si>
  <si>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</si>
  <si>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</si>
  <si>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</si>
  <si>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</si>
  <si>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</si>
  <si>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</si>
  <si>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</si>
  <si>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</si>
  <si>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</si>
  <si>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</si>
  <si>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</si>
  <si>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</si>
  <si>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</si>
  <si>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</si>
  <si>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</si>
  <si>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</si>
  <si>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</si>
  <si>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</si>
  <si>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</si>
  <si>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</si>
  <si>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</si>
  <si>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</si>
  <si>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</si>
  <si>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</si>
  <si>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</si>
  <si>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</si>
  <si>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</si>
  <si>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</si>
  <si>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</si>
  <si>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</si>
  <si>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</si>
  <si>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</si>
  <si>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</si>
  <si>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</si>
  <si>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</si>
  <si>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</si>
  <si>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</si>
  <si>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</si>
  <si>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</si>
  <si>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</si>
  <si>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</si>
  <si>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</si>
  <si>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</si>
  <si>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</si>
  <si>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</si>
  <si>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</si>
  <si>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</si>
  <si>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</si>
  <si>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</si>
  <si>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</si>
  <si>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</si>
  <si>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</si>
  <si>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</si>
  <si>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</si>
  <si>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</si>
  <si>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</si>
  <si>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</si>
  <si>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</si>
  <si>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</si>
  <si>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</si>
  <si>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</si>
  <si>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</si>
  <si>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</si>
  <si>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</si>
  <si>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</si>
  <si>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</si>
  <si>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</si>
  <si>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</si>
  <si>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</si>
  <si>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</si>
  <si>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</si>
  <si>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</si>
  <si>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</si>
  <si>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</si>
  <si>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</si>
  <si>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</si>
  <si>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</si>
  <si>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</si>
  <si>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</si>
  <si>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</si>
  <si>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</si>
  <si>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</si>
  <si>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</si>
  <si>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</si>
  <si>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</si>
  <si>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</si>
  <si>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</si>
  <si>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</si>
  <si>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</si>
  <si>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</si>
  <si>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</si>
  <si>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</si>
  <si>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</si>
  <si>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</si>
  <si>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</si>
  <si>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</si>
  <si>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</si>
  <si>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</si>
  <si>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</si>
  <si>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</si>
  <si>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</si>
  <si>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</si>
  <si>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</si>
  <si>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</si>
  <si>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</si>
  <si>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</si>
  <si>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</si>
  <si>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</si>
  <si>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</si>
  <si>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</si>
  <si>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</si>
  <si>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</si>
  <si>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</si>
  <si>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</si>
  <si>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</si>
  <si>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</si>
  <si>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</si>
  <si>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</si>
  <si>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</si>
  <si>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</si>
  <si>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</si>
  <si>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</si>
  <si>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</si>
  <si>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</si>
  <si>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</si>
  <si>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</si>
  <si>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</si>
  <si>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</si>
  <si>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</si>
  <si>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</si>
  <si>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</si>
  <si>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</si>
  <si>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</si>
  <si>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</si>
  <si>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</si>
  <si>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</si>
  <si>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</si>
  <si>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</si>
  <si>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</si>
  <si>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</si>
  <si>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</si>
  <si>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</si>
  <si>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</si>
  <si>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</si>
  <si>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</si>
  <si>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</si>
  <si>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</si>
  <si>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</si>
  <si>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</si>
  <si>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</si>
  <si>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</si>
  <si>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</si>
  <si>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</si>
  <si>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</si>
  <si>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</si>
  <si>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</si>
  <si>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</si>
  <si>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</si>
  <si>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</si>
  <si>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</si>
  <si>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</si>
  <si>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</si>
  <si>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</si>
  <si>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</si>
  <si>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</si>
  <si>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</si>
  <si>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</si>
  <si>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</si>
  <si>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</si>
  <si>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</si>
  <si>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</si>
  <si>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</si>
  <si>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</si>
  <si>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</si>
  <si>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</si>
  <si>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</si>
  <si>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</si>
  <si>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</si>
  <si>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</si>
  <si>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</si>
  <si>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</si>
  <si>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</si>
  <si>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</si>
  <si>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</si>
  <si>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</si>
  <si>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</si>
  <si>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</si>
  <si>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</si>
  <si>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</si>
  <si>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</si>
  <si>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</si>
  <si>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</si>
  <si>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</si>
  <si>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</si>
  <si>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</si>
  <si>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</si>
  <si>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</si>
  <si>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</si>
  <si>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</si>
  <si>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</si>
  <si>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</si>
  <si>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</si>
  <si>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</si>
  <si>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</si>
  <si>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</si>
  <si>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</si>
  <si>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</si>
  <si>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</si>
  <si>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</si>
  <si>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</si>
  <si>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</si>
  <si>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</si>
  <si>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</si>
  <si>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</si>
  <si>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</si>
  <si>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</si>
  <si>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</si>
  <si>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</si>
  <si>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</si>
  <si>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</si>
  <si>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</si>
  <si>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</si>
  <si>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</si>
  <si>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</si>
  <si>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</si>
  <si>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</si>
  <si>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</si>
  <si>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</si>
  <si>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</si>
  <si>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</si>
  <si>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</si>
  <si>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</si>
  <si>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</si>
  <si>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</si>
  <si>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</si>
  <si>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</si>
  <si>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</si>
  <si>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</si>
  <si>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</si>
  <si>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</si>
  <si>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</si>
  <si>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</si>
  <si>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</si>
  <si>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</si>
  <si>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</si>
  <si>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</si>
  <si>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</si>
  <si>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</si>
  <si>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</si>
  <si>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</si>
  <si>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</si>
  <si>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</si>
  <si>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</si>
  <si>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</si>
  <si>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</si>
  <si>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</si>
  <si>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</si>
  <si>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</si>
  <si>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</si>
  <si>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</si>
  <si>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</si>
  <si>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</si>
  <si>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</si>
  <si>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</si>
  <si>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</si>
  <si>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</si>
  <si>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</si>
  <si>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</si>
  <si>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</si>
  <si>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</si>
  <si>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</si>
  <si>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</si>
  <si>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</si>
  <si>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</si>
  <si>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</si>
  <si>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</si>
  <si>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</si>
  <si>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</si>
  <si>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</si>
  <si>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</si>
  <si>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</si>
  <si>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</si>
  <si>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</si>
  <si>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</si>
  <si>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</si>
  <si>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</si>
  <si>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</si>
  <si>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</si>
  <si>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</si>
  <si>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</si>
  <si>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</si>
  <si>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</si>
  <si>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</si>
  <si>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</si>
  <si>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</si>
  <si>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</si>
  <si>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</si>
  <si>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</si>
  <si>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</si>
  <si>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</si>
  <si>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</si>
  <si>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</si>
  <si>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</si>
  <si>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</si>
  <si>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</si>
  <si>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</si>
  <si>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</si>
  <si>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</si>
  <si>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</si>
  <si>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</si>
  <si>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</si>
  <si>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</si>
  <si>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</si>
  <si>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</si>
  <si>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</si>
  <si>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</si>
  <si>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</si>
  <si>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</si>
  <si>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</si>
  <si>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</si>
  <si>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</si>
  <si>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</si>
  <si>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</si>
  <si>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</si>
  <si>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</si>
  <si>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</si>
  <si>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</si>
  <si>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</si>
  <si>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</si>
  <si>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</si>
  <si>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</si>
  <si>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</si>
  <si>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</si>
  <si>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</si>
  <si>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</si>
  <si>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</si>
  <si>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</si>
  <si>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</si>
  <si>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</si>
  <si>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</si>
  <si>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</si>
  <si>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</si>
  <si>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</si>
  <si>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</si>
  <si>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</si>
  <si>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</si>
  <si>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</si>
  <si>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</si>
  <si>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</si>
  <si>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</si>
  <si>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</si>
  <si>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</si>
  <si>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</si>
  <si>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</si>
  <si>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</si>
  <si>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</si>
  <si>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</si>
  <si>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</si>
  <si>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</si>
  <si>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</si>
  <si>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</si>
  <si>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</si>
  <si>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</si>
  <si>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</si>
  <si>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</si>
  <si>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</si>
  <si>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</si>
  <si>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</si>
  <si>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</si>
  <si>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</si>
  <si>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</si>
  <si>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</si>
  <si>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</si>
  <si>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</si>
  <si>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</si>
  <si>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</si>
  <si>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</si>
  <si>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</si>
  <si>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</si>
  <si>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</si>
  <si>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</si>
  <si>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</si>
  <si>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</si>
  <si>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</si>
  <si>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</si>
  <si>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</si>
  <si>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</si>
  <si>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</si>
  <si>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</si>
  <si>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</si>
  <si>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</si>
  <si>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</si>
  <si>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</si>
  <si>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</si>
  <si>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</si>
  <si>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</si>
  <si>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</si>
  <si>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</si>
  <si>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</si>
  <si>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</si>
  <si>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</si>
  <si>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</si>
  <si>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</si>
  <si>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</si>
  <si>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</si>
  <si>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</si>
  <si>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</si>
  <si>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</si>
  <si>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</si>
  <si>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</si>
  <si>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</si>
  <si>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</si>
  <si>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</si>
  <si>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</si>
  <si>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</si>
  <si>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</si>
  <si>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</si>
  <si>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</si>
  <si>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</si>
  <si>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</si>
  <si>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</si>
  <si>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</si>
  <si>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</si>
  <si>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</si>
  <si>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</si>
  <si>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</si>
  <si>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</si>
  <si>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</si>
  <si>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</si>
  <si>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</si>
  <si>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</si>
  <si>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</si>
  <si>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</si>
  <si>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</si>
  <si>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</si>
  <si>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</si>
  <si>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</si>
  <si>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</si>
  <si>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</si>
  <si>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</si>
  <si>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</si>
  <si>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</si>
  <si>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</si>
  <si>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</si>
  <si>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</si>
  <si>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</si>
  <si>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</si>
  <si>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</si>
  <si>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</si>
  <si>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</si>
  <si>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</si>
  <si>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</si>
  <si>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</si>
  <si>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</si>
  <si>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</si>
  <si>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</si>
  <si>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</si>
  <si>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</si>
  <si>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</si>
  <si>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</si>
  <si>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</si>
  <si>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</si>
  <si>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</si>
  <si>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</si>
  <si>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</si>
  <si>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</si>
  <si>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</si>
  <si>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</si>
  <si>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</si>
  <si>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</si>
  <si>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</si>
  <si>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</si>
  <si>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</si>
  <si>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</si>
  <si>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</si>
  <si>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</si>
  <si>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</si>
  <si>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</si>
  <si>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</si>
  <si>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</si>
  <si>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</si>
  <si>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</si>
  <si>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</si>
  <si>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</si>
  <si>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</si>
  <si>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</si>
  <si>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</si>
  <si>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</si>
  <si>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</si>
  <si>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</si>
  <si>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</si>
  <si>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</si>
  <si>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</si>
  <si>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</si>
  <si>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</si>
  <si>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</si>
  <si>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</si>
  <si>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</si>
  <si>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</si>
  <si>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</si>
  <si>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</si>
  <si>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</si>
  <si>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</si>
  <si>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</si>
  <si>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</si>
  <si>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</si>
  <si>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</si>
  <si>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</si>
  <si>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</si>
  <si>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</si>
  <si>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</si>
  <si>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</si>
  <si>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</si>
  <si>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</si>
  <si>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</si>
  <si>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</si>
  <si>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</si>
  <si>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</si>
  <si>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</si>
  <si>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</si>
  <si>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</si>
  <si>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</si>
  <si>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</si>
  <si>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</si>
  <si>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</si>
  <si>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</si>
  <si>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</si>
  <si>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</si>
  <si>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</si>
  <si>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</si>
  <si>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</si>
  <si>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</si>
  <si>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</si>
  <si>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</si>
  <si>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</si>
  <si>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</si>
  <si>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</si>
  <si>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</si>
  <si>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</si>
  <si>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</si>
  <si>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</si>
  <si>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</si>
  <si>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</si>
  <si>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</si>
  <si>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</si>
  <si>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</si>
  <si>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</si>
  <si>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</si>
  <si>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</si>
  <si>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</si>
  <si>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</si>
  <si>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</si>
  <si>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</si>
  <si>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</si>
  <si>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</si>
  <si>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</si>
  <si>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</si>
  <si>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</si>
  <si>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</si>
  <si>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</si>
  <si>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</si>
  <si>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</si>
  <si>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</si>
  <si>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</si>
  <si>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</si>
  <si>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</si>
  <si>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</si>
  <si>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</si>
  <si>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</si>
  <si>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</si>
  <si>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</si>
  <si>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</si>
  <si>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</si>
  <si>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</si>
  <si>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</si>
  <si>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</si>
  <si>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</si>
  <si>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</si>
  <si>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</si>
  <si>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</si>
  <si>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</si>
  <si>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</si>
  <si>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</si>
  <si>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</si>
  <si>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</si>
  <si>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</si>
  <si>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</si>
  <si>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</si>
  <si>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</si>
  <si>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</si>
  <si>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</si>
  <si>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</si>
  <si>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</si>
  <si>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</si>
  <si>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</si>
  <si>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</si>
  <si>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</si>
  <si>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</si>
  <si>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</si>
  <si>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</si>
  <si>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</si>
  <si>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</si>
  <si>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</si>
  <si>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</si>
  <si>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</si>
  <si>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</si>
  <si>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</si>
  <si>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</si>
  <si>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</si>
  <si>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</si>
  <si>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</si>
  <si>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</si>
  <si>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</si>
  <si>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</si>
  <si>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</si>
  <si>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</si>
  <si>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</si>
  <si>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</si>
  <si>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</si>
  <si>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</si>
  <si>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</si>
  <si>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</si>
  <si>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</si>
  <si>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</si>
  <si>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</si>
  <si>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</si>
  <si>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</si>
  <si>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</si>
  <si>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</si>
  <si>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</si>
  <si>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</si>
  <si>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</si>
  <si>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</si>
  <si>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</si>
  <si>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</si>
  <si>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</si>
  <si>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</si>
  <si>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</si>
  <si>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</si>
  <si>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</si>
  <si>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</si>
  <si>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</si>
  <si>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</si>
  <si>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</si>
  <si>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</si>
  <si>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</si>
  <si>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</si>
  <si>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</si>
  <si>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</si>
  <si>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</si>
  <si>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</si>
  <si>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</si>
  <si>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</si>
  <si>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</si>
  <si>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</si>
  <si>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</si>
  <si>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</si>
  <si>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</si>
  <si>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</si>
  <si>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</si>
  <si>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</si>
  <si>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</si>
  <si>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</si>
  <si>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</si>
  <si>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</si>
  <si>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</si>
  <si>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</si>
  <si>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</si>
  <si>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</si>
  <si>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</si>
  <si>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</si>
  <si>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</si>
  <si>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</si>
  <si>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</si>
  <si>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</si>
  <si>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</si>
  <si>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</si>
  <si>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</si>
  <si>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</si>
  <si>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</si>
  <si>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</si>
  <si>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</si>
  <si>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</si>
  <si>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</si>
  <si>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</si>
  <si>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</si>
  <si>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</si>
  <si>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</si>
  <si>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</si>
  <si>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</si>
  <si>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</si>
  <si>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</si>
  <si>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</si>
  <si>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</si>
  <si>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</si>
  <si>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</si>
  <si>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</si>
  <si>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</si>
  <si>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</si>
  <si>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</si>
  <si>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</si>
  <si>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</si>
  <si>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</si>
  <si>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</si>
  <si>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</si>
  <si>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</si>
  <si>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</si>
  <si>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</si>
  <si>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</si>
  <si>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</si>
  <si>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</si>
  <si>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</si>
  <si>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</si>
  <si>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</si>
  <si>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</si>
  <si>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</si>
  <si>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</si>
  <si>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</si>
  <si>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</si>
  <si>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</si>
  <si>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</si>
  <si>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</si>
  <si>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</si>
  <si>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</si>
  <si>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</si>
  <si>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</si>
  <si>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</si>
  <si>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</si>
  <si>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</si>
  <si>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</si>
  <si>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</si>
  <si>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</si>
  <si>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</si>
  <si>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</si>
  <si>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</si>
  <si>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</si>
  <si>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</si>
  <si>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</si>
  <si>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</si>
  <si>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</si>
  <si>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</si>
  <si>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</si>
  <si>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</si>
  <si>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</si>
  <si>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</si>
  <si>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</si>
  <si>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</si>
  <si>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</si>
  <si>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</si>
  <si>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</si>
  <si>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</si>
  <si>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</si>
  <si>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</si>
  <si>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</si>
  <si>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</si>
  <si>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</si>
  <si>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</si>
  <si>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</si>
  <si>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</si>
  <si>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</si>
  <si>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</si>
  <si>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</si>
  <si>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</si>
  <si>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</si>
  <si>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</si>
  <si>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</si>
  <si>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</si>
  <si>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</si>
  <si>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</si>
  <si>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</si>
  <si>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</si>
  <si>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</si>
  <si>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</si>
  <si>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</si>
  <si>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</si>
  <si>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</si>
  <si>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</si>
  <si>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</si>
  <si>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</si>
  <si>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</si>
  <si>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</si>
  <si>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</si>
  <si>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</si>
  <si>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</si>
  <si>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</si>
  <si>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</si>
  <si>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</si>
  <si>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</si>
  <si>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</si>
  <si>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</si>
  <si>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</si>
  <si>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</si>
  <si>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</si>
  <si>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</si>
  <si>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</si>
  <si>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</si>
  <si>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</si>
  <si>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</si>
  <si>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</si>
  <si>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</si>
  <si>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</si>
  <si>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</si>
  <si>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</si>
  <si>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</si>
  <si>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</si>
  <si>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</si>
  <si>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</si>
  <si>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</si>
  <si>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</si>
  <si>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</si>
  <si>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</si>
  <si>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</si>
  <si>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</si>
  <si>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</si>
  <si>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</si>
  <si>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</si>
  <si>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</si>
  <si>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</si>
  <si>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</si>
  <si>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</si>
  <si>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</si>
  <si>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</si>
  <si>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</si>
  <si>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</si>
  <si>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</si>
  <si>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</si>
  <si>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</si>
  <si>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</si>
  <si>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</si>
  <si>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</si>
  <si>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</si>
  <si>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</si>
  <si>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</si>
  <si>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</si>
  <si>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</si>
  <si>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</si>
  <si>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</si>
  <si>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</si>
  <si>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</si>
  <si>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</si>
  <si>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</si>
  <si>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</si>
  <si>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</si>
  <si>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</si>
  <si>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</si>
  <si>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</si>
  <si>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</si>
  <si>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</si>
  <si>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</si>
  <si>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</si>
  <si>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</si>
  <si>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</si>
  <si>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</si>
  <si>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</si>
  <si>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</si>
  <si>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</si>
  <si>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</si>
  <si>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</si>
  <si>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</si>
  <si>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</si>
  <si>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</si>
  <si>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</si>
  <si>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</si>
  <si>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</si>
  <si>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</si>
  <si>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</si>
  <si>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</si>
  <si>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</si>
  <si>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</si>
  <si>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</si>
  <si>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</si>
  <si>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</si>
  <si>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</si>
  <si>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</si>
  <si>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</si>
  <si>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</si>
  <si>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</si>
  <si>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</si>
  <si>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</si>
  <si>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</si>
  <si>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</si>
  <si>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</si>
  <si>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</si>
  <si>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</si>
  <si>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</si>
  <si>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</si>
  <si>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</si>
  <si>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</si>
  <si>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</si>
  <si>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</si>
  <si>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</si>
  <si>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</si>
  <si>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</si>
  <si>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</si>
  <si>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</si>
  <si>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</si>
  <si>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</si>
  <si>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</si>
  <si>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</si>
  <si>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</si>
  <si>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</si>
  <si>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</si>
  <si>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</si>
  <si>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</si>
  <si>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</si>
  <si>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</si>
  <si>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</si>
  <si>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</si>
  <si>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</si>
  <si>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</si>
  <si>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</si>
  <si>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</si>
  <si>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</si>
  <si>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</si>
  <si>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</si>
  <si>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</si>
  <si>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</si>
  <si>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</si>
  <si>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</si>
  <si>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</si>
  <si>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</si>
  <si>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</si>
  <si>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</si>
  <si>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</si>
  <si>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</si>
  <si>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</si>
  <si>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</si>
  <si>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</si>
  <si>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</si>
  <si>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</si>
  <si>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</si>
  <si>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</si>
  <si>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</si>
  <si>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</si>
  <si>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</si>
  <si>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</si>
  <si>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</si>
  <si>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</si>
  <si>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</si>
  <si>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</si>
  <si>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</si>
  <si>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</si>
  <si>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</si>
  <si>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</si>
  <si>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</si>
  <si>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</si>
  <si>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</si>
  <si>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</si>
  <si>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</si>
  <si>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</si>
  <si>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</si>
  <si>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</si>
  <si>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</si>
  <si>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</si>
  <si>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</si>
  <si>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</si>
  <si>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</si>
  <si>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</si>
  <si>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</si>
  <si>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</si>
  <si>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</si>
  <si>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</si>
  <si>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</si>
  <si>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</si>
  <si>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</si>
  <si>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</si>
  <si>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</si>
  <si>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</si>
  <si>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</si>
  <si>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</si>
  <si>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</si>
  <si>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</si>
  <si>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</si>
  <si>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</si>
  <si>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</si>
  <si>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</si>
  <si>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</si>
  <si>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</si>
  <si>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</si>
  <si>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</si>
  <si>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</si>
  <si>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</si>
  <si>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</si>
  <si>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</si>
  <si>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</si>
  <si>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</si>
  <si>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</si>
  <si>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</si>
  <si>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</si>
  <si>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</si>
  <si>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</si>
  <si>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</si>
  <si>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</si>
  <si>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</si>
  <si>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</si>
  <si>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</si>
  <si>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</si>
  <si>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</si>
  <si>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</si>
  <si>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</si>
  <si>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</si>
  <si>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</si>
  <si>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</si>
  <si>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</si>
  <si>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</si>
  <si>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</si>
  <si>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</si>
  <si>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</si>
  <si>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</si>
  <si>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</si>
  <si>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</si>
  <si>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</si>
  <si>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</si>
  <si>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</si>
  <si>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</si>
  <si>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</si>
  <si>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</si>
  <si>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</si>
  <si>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</si>
  <si>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</si>
  <si>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</si>
  <si>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</si>
  <si>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</si>
  <si>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</si>
  <si>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</si>
  <si>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</si>
  <si>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</si>
  <si>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</si>
  <si>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</si>
  <si>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</si>
  <si>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</si>
  <si>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</si>
  <si>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</si>
  <si>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</si>
  <si>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</si>
  <si>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</si>
  <si>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</si>
  <si>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</si>
  <si>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</si>
  <si>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</si>
  <si>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</si>
  <si>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</si>
  <si>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</si>
  <si>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</si>
  <si>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</si>
  <si>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</si>
  <si>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</si>
  <si>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</si>
  <si>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</si>
  <si>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</si>
  <si>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</si>
  <si>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</si>
  <si>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</si>
  <si>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</si>
  <si>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</si>
  <si>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</si>
  <si>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</si>
  <si>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</si>
  <si>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</si>
  <si>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</si>
  <si>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</si>
  <si>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</si>
  <si>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</si>
  <si>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</si>
  <si>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</si>
  <si>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</si>
  <si>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</si>
  <si>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</si>
  <si>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</si>
  <si>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</si>
  <si>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</si>
  <si>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</si>
  <si>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</si>
  <si>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</si>
  <si>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</si>
  <si>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</si>
  <si>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</si>
  <si>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</si>
  <si>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</si>
  <si>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</si>
  <si>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</si>
  <si>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</si>
  <si>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</si>
  <si>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</si>
  <si>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</si>
  <si>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</si>
  <si>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</si>
  <si>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</si>
  <si>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</si>
  <si>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</si>
  <si>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</si>
  <si>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</si>
  <si>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</si>
  <si>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</si>
  <si>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</si>
  <si>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</si>
  <si>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</si>
  <si>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</si>
  <si>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</si>
  <si>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</si>
  <si>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</si>
  <si>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</si>
  <si>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</si>
  <si>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</si>
  <si>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</si>
  <si>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</si>
  <si>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</si>
  <si>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</si>
  <si>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</si>
  <si>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</si>
  <si>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</si>
  <si>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</si>
  <si>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</si>
  <si>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</si>
  <si>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</si>
  <si>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</si>
  <si>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</si>
  <si>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</si>
  <si>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</si>
  <si>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</si>
  <si>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</si>
  <si>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</si>
  <si>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</si>
  <si>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</si>
  <si>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</si>
  <si>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</si>
  <si>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</si>
  <si>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</si>
  <si>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</si>
  <si>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</si>
  <si>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</si>
  <si>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</si>
  <si>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</si>
  <si>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</si>
  <si>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</si>
  <si>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</si>
  <si>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</si>
  <si>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</si>
  <si>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</si>
  <si>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</si>
  <si>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</si>
  <si>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</si>
  <si>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</si>
  <si>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</si>
  <si>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</si>
  <si>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</si>
  <si>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</si>
  <si>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</si>
  <si>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</si>
  <si>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</si>
  <si>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</si>
  <si>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</si>
  <si>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</si>
  <si>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</si>
  <si>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</si>
  <si>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</si>
  <si>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</si>
  <si>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</si>
  <si>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</si>
  <si>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</si>
  <si>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</si>
  <si>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</si>
  <si>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</si>
  <si>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</si>
  <si>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</si>
  <si>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</si>
  <si>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</si>
  <si>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</si>
  <si>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</si>
  <si>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</si>
  <si>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</si>
  <si>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</si>
  <si>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</si>
  <si>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</si>
  <si>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</si>
  <si>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</si>
  <si>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</si>
  <si>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</si>
  <si>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</si>
  <si>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</si>
  <si>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</si>
  <si>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</si>
  <si>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</si>
  <si>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</si>
  <si>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</si>
  <si>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</si>
  <si>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</si>
  <si>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</si>
  <si>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</si>
  <si>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</si>
  <si>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</si>
  <si>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</si>
  <si>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</si>
  <si>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</si>
  <si>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</si>
  <si>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</si>
  <si>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</si>
  <si>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</si>
  <si>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</si>
  <si>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</si>
  <si>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</si>
  <si>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</si>
  <si>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</si>
  <si>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</si>
  <si>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</si>
  <si>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</si>
  <si>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</si>
  <si>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</si>
  <si>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</si>
  <si>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</si>
  <si>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</si>
  <si>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</si>
  <si>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</si>
  <si>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</si>
  <si>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</si>
  <si>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</si>
  <si>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</si>
  <si>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</si>
  <si>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</si>
  <si>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</si>
  <si>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</si>
  <si>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</si>
  <si>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</si>
  <si>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</si>
  <si>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</si>
  <si>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</si>
  <si>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</si>
  <si>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</si>
  <si>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</si>
  <si>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</si>
  <si>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</si>
  <si>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</si>
  <si>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</si>
  <si>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</si>
  <si>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</si>
  <si>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</si>
  <si>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</si>
  <si>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</si>
  <si>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</si>
  <si>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</si>
  <si>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</si>
  <si>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</si>
  <si>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</si>
  <si>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</si>
  <si>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</si>
  <si>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</si>
  <si>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</si>
  <si>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</si>
  <si>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</si>
  <si>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</si>
  <si>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</si>
  <si>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</si>
  <si>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</si>
  <si>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</si>
  <si>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</si>
  <si>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</si>
  <si>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</si>
  <si>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</si>
  <si>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</si>
  <si>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</si>
  <si>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</si>
  <si>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</si>
  <si>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</si>
  <si>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</si>
  <si>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</si>
  <si>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</si>
  <si>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</si>
  <si>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</si>
  <si>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</si>
  <si>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</si>
  <si>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</si>
  <si>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</si>
  <si>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</si>
  <si>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</si>
  <si>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</si>
  <si>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</si>
  <si>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</si>
  <si>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</si>
  <si>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</si>
  <si>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</si>
  <si>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</si>
  <si>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</si>
  <si>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</si>
  <si>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</si>
  <si>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</si>
  <si>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</si>
  <si>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</si>
  <si>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</si>
  <si>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</si>
  <si>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</si>
  <si>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</si>
  <si>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</si>
  <si>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</si>
  <si>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</si>
  <si>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</si>
  <si>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</si>
  <si>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</si>
  <si>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</si>
  <si>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</si>
  <si>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</si>
  <si>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</si>
  <si>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</si>
  <si>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</si>
  <si>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</si>
  <si>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</si>
  <si>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</si>
  <si>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</si>
  <si>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</si>
  <si>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</si>
  <si>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</si>
  <si>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</si>
  <si>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</si>
  <si>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</si>
  <si>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</si>
  <si>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</si>
  <si>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</si>
  <si>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</si>
  <si>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</si>
  <si>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</si>
  <si>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</si>
  <si>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</si>
  <si>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</si>
  <si>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</si>
  <si>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</si>
  <si>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</si>
  <si>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</si>
  <si>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</si>
  <si>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</si>
  <si>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</si>
  <si>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</si>
  <si>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</si>
  <si>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</si>
  <si>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</si>
  <si>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</si>
  <si>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</si>
  <si>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</si>
  <si>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</si>
  <si>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</si>
  <si>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</si>
  <si>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</si>
  <si>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</si>
  <si>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</si>
  <si>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</si>
  <si>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</si>
  <si>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</si>
  <si>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</si>
  <si>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</si>
  <si>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</si>
  <si>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</si>
  <si>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</si>
  <si>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</si>
  <si>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</si>
  <si>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</si>
  <si>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</si>
  <si>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</si>
  <si>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</si>
  <si>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</si>
  <si>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</si>
  <si>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</si>
  <si>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</si>
  <si>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</si>
  <si>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</si>
  <si>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</si>
  <si>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</si>
  <si>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</si>
  <si>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</si>
  <si>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</si>
  <si>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</si>
  <si>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</si>
  <si>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</si>
  <si>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</si>
  <si>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</si>
  <si>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</si>
  <si>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</si>
  <si>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</si>
  <si>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</si>
  <si>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</si>
  <si>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</si>
  <si>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</si>
  <si>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</si>
  <si>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</si>
  <si>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</si>
  <si>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</si>
  <si>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</si>
  <si>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</si>
  <si>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</si>
  <si>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</si>
  <si>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</si>
  <si>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</si>
  <si>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</si>
  <si>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</si>
  <si>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</si>
  <si>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</si>
  <si>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</si>
  <si>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</si>
  <si>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</si>
  <si>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</si>
  <si>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</si>
  <si>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</si>
  <si>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</si>
  <si>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</si>
  <si>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</si>
  <si>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</si>
  <si>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</si>
  <si>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</si>
  <si>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</si>
  <si>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</si>
  <si>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</si>
  <si>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</si>
  <si>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</si>
  <si>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</si>
  <si>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</si>
  <si>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</si>
  <si>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</si>
  <si>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</si>
  <si>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</si>
  <si>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</si>
  <si>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</si>
  <si>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</si>
  <si>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</si>
  <si>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</si>
  <si>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</si>
  <si>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</si>
  <si>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</si>
  <si>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</si>
  <si>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</si>
  <si>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</si>
  <si>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</si>
  <si>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</si>
  <si>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</si>
  <si>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</si>
  <si>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</si>
  <si>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</si>
  <si>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</si>
  <si>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</si>
  <si>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</si>
  <si>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</si>
  <si>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</si>
  <si>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</si>
  <si>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</si>
  <si>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</si>
  <si>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</si>
  <si>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</si>
  <si>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</si>
  <si>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</si>
  <si>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</si>
  <si>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</si>
  <si>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</si>
  <si>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</si>
  <si>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</si>
  <si>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</si>
  <si>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</si>
  <si>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</si>
  <si>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</si>
  <si>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</si>
  <si>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</si>
  <si>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</si>
  <si>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</si>
  <si>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</si>
  <si>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</si>
  <si>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</si>
  <si>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</si>
  <si>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</si>
  <si>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</si>
  <si>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</si>
  <si>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</si>
  <si>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</si>
  <si>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</si>
  <si>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</si>
  <si>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</si>
  <si>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</si>
  <si>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</si>
  <si>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</si>
  <si>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</si>
  <si>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</si>
  <si>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</si>
  <si>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</si>
  <si>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</si>
  <si>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</si>
  <si>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</si>
  <si>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</si>
  <si>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</si>
  <si>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</si>
  <si>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</si>
  <si>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</si>
  <si>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</si>
  <si>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</si>
  <si>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</si>
  <si>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</si>
  <si>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</si>
  <si>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</si>
  <si>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</si>
  <si>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</si>
  <si>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</si>
  <si>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</si>
  <si>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</si>
  <si>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</si>
  <si>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</si>
  <si>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</si>
  <si>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</si>
  <si>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</si>
  <si>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</si>
  <si>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</si>
  <si>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</si>
  <si>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</si>
  <si>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</si>
  <si>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</si>
  <si>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</si>
  <si>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</si>
  <si>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</si>
  <si>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</si>
  <si>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</si>
  <si>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</si>
  <si>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</si>
  <si>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</si>
  <si>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</si>
  <si>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</si>
  <si>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</si>
  <si>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</si>
  <si>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</si>
  <si>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</si>
  <si>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</si>
  <si>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</si>
  <si>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</si>
  <si>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</si>
  <si>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</si>
  <si>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</si>
  <si>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</si>
  <si>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</si>
  <si>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</si>
  <si>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</si>
  <si>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</si>
  <si>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</si>
  <si>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</si>
  <si>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</si>
  <si>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</si>
  <si>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</si>
  <si>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</si>
  <si>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</si>
  <si>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</si>
  <si>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</si>
  <si>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</si>
  <si>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</si>
  <si>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</si>
  <si>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</si>
  <si>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</si>
  <si>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</si>
  <si>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</si>
  <si>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</si>
  <si>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</si>
  <si>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</si>
  <si>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</si>
  <si>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</si>
  <si>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</si>
  <si>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</si>
  <si>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</si>
  <si>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</si>
  <si>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</si>
  <si>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</si>
  <si>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</si>
  <si>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</si>
  <si>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</si>
  <si>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</si>
  <si>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</si>
  <si>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</si>
  <si>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</si>
  <si>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</si>
  <si>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</si>
  <si>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</si>
  <si>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</si>
  <si>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</si>
  <si>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</si>
  <si>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</si>
  <si>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</si>
  <si>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</si>
  <si>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</si>
  <si>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</si>
  <si>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</si>
  <si>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</si>
  <si>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</si>
  <si>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</si>
  <si>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</si>
  <si>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</si>
  <si>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</si>
  <si>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</si>
  <si>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</si>
  <si>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</si>
  <si>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</si>
  <si>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</si>
  <si>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</si>
  <si>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</si>
  <si>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</si>
  <si>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</si>
  <si>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</si>
  <si>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</si>
  <si>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</si>
  <si>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</si>
  <si>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</si>
  <si>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</si>
  <si>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</si>
  <si>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</si>
  <si>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</si>
  <si>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</si>
  <si>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</si>
  <si>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</si>
  <si>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</si>
  <si>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</si>
  <si>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</si>
  <si>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</si>
  <si>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</si>
  <si>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</si>
  <si>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</si>
  <si>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</si>
  <si>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</si>
  <si>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</si>
  <si>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</si>
  <si>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</si>
  <si>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</si>
  <si>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</si>
  <si>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</si>
  <si>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</si>
  <si>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</si>
  <si>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</si>
  <si>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</si>
  <si>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</si>
  <si>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</si>
  <si>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</si>
  <si>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</si>
  <si>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</si>
  <si>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</si>
  <si>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</si>
  <si>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</si>
  <si>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</si>
  <si>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</si>
  <si>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</si>
  <si>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</si>
  <si>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</si>
  <si>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</si>
  <si>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</si>
  <si>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</si>
  <si>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</si>
  <si>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</si>
  <si>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</si>
  <si>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</si>
  <si>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</si>
  <si>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</si>
  <si>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</si>
  <si>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</si>
  <si>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</si>
  <si>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</si>
  <si>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</si>
  <si>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</si>
  <si>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</si>
  <si>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</si>
  <si>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</si>
  <si>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</si>
  <si>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</si>
  <si>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</si>
  <si>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</si>
  <si>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</si>
  <si>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</si>
  <si>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</si>
  <si>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</si>
  <si>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</si>
  <si>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</si>
  <si>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</si>
  <si>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</si>
  <si>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</si>
  <si>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</si>
  <si>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</si>
  <si>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</si>
  <si>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</si>
  <si>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</si>
  <si>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</si>
  <si>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</si>
  <si>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</si>
  <si>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</si>
  <si>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</si>
  <si>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</si>
  <si>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</si>
  <si>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</si>
  <si>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</si>
  <si>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</si>
  <si>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</si>
  <si>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</si>
  <si>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</si>
  <si>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</si>
  <si>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</si>
  <si>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</si>
  <si>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</si>
  <si>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</si>
  <si>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</si>
  <si>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</si>
  <si>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</si>
  <si>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</si>
  <si>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</si>
  <si>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</si>
  <si>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</si>
  <si>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</si>
  <si>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</si>
  <si>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</si>
  <si>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</si>
  <si>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</si>
  <si>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</si>
  <si>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</si>
  <si>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</si>
  <si>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</si>
  <si>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</si>
  <si>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</si>
  <si>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</si>
  <si>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</si>
  <si>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</si>
  <si>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</si>
  <si>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</si>
  <si>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</si>
  <si>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</si>
  <si>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</si>
  <si>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</si>
  <si>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</si>
  <si>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</si>
  <si>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</si>
  <si>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</si>
  <si>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</si>
  <si>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</si>
  <si>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</si>
  <si>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</si>
  <si>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</si>
  <si>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</si>
  <si>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</si>
  <si>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</si>
  <si>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</si>
  <si>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</si>
  <si>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</si>
  <si>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</si>
  <si>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</si>
  <si>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</si>
  <si>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</si>
  <si>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</si>
  <si>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</si>
  <si>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</si>
  <si>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</si>
  <si>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</si>
  <si>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</si>
  <si>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</si>
  <si>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</si>
  <si>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</si>
  <si>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</si>
  <si>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</si>
  <si>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</si>
  <si>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</si>
  <si>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</si>
  <si>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</si>
  <si>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</si>
  <si>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</si>
  <si>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</si>
  <si>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</si>
  <si>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</si>
  <si>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</si>
  <si>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</si>
  <si>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</si>
  <si>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</si>
  <si>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</si>
  <si>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</si>
  <si>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</si>
  <si>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</si>
  <si>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</si>
  <si>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</si>
  <si>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</si>
  <si>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</si>
  <si>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</si>
  <si>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</si>
  <si>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</si>
  <si>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</si>
  <si>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</si>
  <si>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</si>
  <si>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</si>
  <si>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</si>
  <si>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</si>
  <si>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</si>
  <si>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</si>
  <si>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</si>
  <si>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</si>
  <si>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</si>
  <si>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</si>
  <si>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</si>
  <si>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</si>
  <si>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</si>
  <si>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</si>
  <si>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</si>
  <si>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</si>
  <si>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</si>
  <si>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</si>
  <si>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</si>
  <si>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</si>
  <si>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</si>
  <si>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</si>
  <si>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</si>
  <si>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</si>
  <si>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</si>
  <si>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</si>
  <si>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</si>
  <si>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</si>
  <si>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</si>
  <si>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</si>
  <si>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</si>
  <si>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</si>
  <si>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</si>
  <si>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</si>
  <si>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</si>
  <si>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</si>
  <si>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</si>
  <si>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</si>
  <si>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</si>
  <si>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</si>
  <si>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</si>
  <si>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</si>
  <si>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</si>
  <si>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</si>
  <si>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</si>
  <si>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</si>
  <si>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</si>
  <si>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</si>
  <si>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</si>
  <si>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</si>
  <si>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</si>
  <si>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</si>
  <si>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</si>
  <si>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</si>
  <si>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</si>
  <si>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</si>
  <si>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</si>
  <si>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</si>
  <si>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</si>
  <si>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</si>
  <si>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</si>
  <si>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</si>
  <si>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</si>
  <si>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</si>
  <si>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</si>
  <si>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</si>
  <si>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</si>
  <si>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</si>
  <si>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</si>
  <si>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</si>
  <si>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</si>
  <si>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</si>
  <si>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</si>
  <si>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</si>
  <si>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</si>
  <si>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</si>
  <si>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</si>
  <si>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</si>
  <si>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</si>
  <si>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</si>
  <si>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</si>
  <si>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</si>
  <si>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</si>
  <si>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</si>
  <si>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</si>
  <si>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</si>
  <si>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</si>
  <si>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</si>
  <si>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</si>
  <si>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</si>
  <si>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</si>
  <si>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</si>
  <si>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</si>
  <si>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</si>
  <si>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</si>
  <si>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</si>
  <si>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</si>
  <si>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</si>
  <si>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</si>
  <si>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</si>
  <si>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</si>
  <si>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</si>
  <si>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</si>
  <si>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</si>
  <si>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</si>
  <si>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</si>
  <si>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</si>
  <si>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</si>
  <si>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</si>
  <si>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</si>
  <si>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</si>
  <si>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</si>
  <si>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</si>
  <si>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</si>
  <si>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</si>
  <si>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</si>
  <si>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</si>
  <si>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</si>
  <si>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</si>
  <si>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</si>
  <si>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</si>
  <si>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</si>
  <si>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</si>
  <si>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</si>
  <si>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</si>
  <si>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</si>
  <si>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</si>
  <si>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</si>
  <si>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</si>
  <si>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</si>
  <si>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</si>
  <si>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</si>
  <si>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</si>
  <si>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</si>
  <si>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</si>
  <si>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</si>
  <si>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</si>
  <si>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</si>
  <si>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</si>
  <si>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</si>
  <si>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</si>
  <si>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</si>
  <si>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</si>
  <si>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</si>
  <si>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</si>
  <si>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</si>
  <si>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</si>
  <si>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</si>
  <si>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</si>
  <si>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</si>
  <si>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</si>
  <si>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</si>
  <si>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</si>
  <si>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</si>
  <si>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</si>
  <si>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</si>
  <si>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</si>
  <si>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</si>
  <si>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</si>
  <si>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</si>
  <si>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</si>
  <si>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</si>
  <si>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</si>
  <si>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</si>
  <si>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</si>
  <si>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</si>
  <si>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</si>
  <si>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</si>
  <si>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</si>
  <si>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</si>
  <si>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</si>
  <si>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</si>
  <si>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</si>
  <si>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</si>
  <si>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</si>
  <si>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</si>
  <si>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</si>
  <si>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</si>
  <si>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</si>
  <si>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</si>
  <si>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</si>
  <si>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</si>
  <si>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</si>
  <si>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</si>
  <si>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</si>
  <si>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</si>
  <si>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</si>
  <si>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</si>
  <si>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</si>
  <si>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</si>
  <si>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</si>
  <si>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</si>
  <si>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</si>
  <si>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</si>
  <si>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</si>
  <si>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</si>
  <si>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</si>
  <si>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</si>
  <si>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</si>
  <si>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</si>
  <si>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</si>
  <si>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</si>
  <si>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</si>
  <si>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</si>
  <si>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</si>
  <si>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</si>
  <si>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</si>
  <si>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</si>
  <si>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</si>
  <si>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</si>
  <si>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</si>
  <si>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</si>
  <si>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</si>
  <si>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</si>
  <si>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</si>
  <si>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</si>
  <si>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</si>
  <si>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</si>
  <si>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</si>
  <si>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</si>
  <si>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</si>
  <si>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</si>
  <si>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</si>
  <si>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</si>
  <si>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</si>
  <si>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</si>
  <si>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</si>
  <si>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</si>
  <si>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</si>
  <si>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</si>
  <si>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</si>
  <si>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</si>
  <si>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</si>
  <si>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</si>
  <si>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</si>
  <si>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</si>
  <si>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</si>
  <si>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</si>
  <si>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</si>
  <si>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</si>
  <si>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</si>
  <si>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</si>
  <si>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</si>
  <si>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</si>
  <si>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</si>
  <si>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</si>
  <si>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</si>
  <si>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</si>
  <si>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</si>
  <si>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</si>
  <si>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</si>
  <si>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</si>
  <si>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</si>
  <si>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</si>
  <si>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</si>
  <si>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</si>
  <si>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</si>
  <si>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</si>
  <si>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</si>
  <si>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</si>
  <si>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</si>
  <si>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</si>
  <si>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</si>
  <si>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</si>
  <si>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</si>
  <si>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</si>
  <si>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</si>
  <si>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</si>
  <si>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</si>
  <si>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</si>
  <si>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</si>
  <si>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</si>
  <si>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</si>
  <si>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</si>
  <si>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</si>
  <si>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</si>
  <si>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</si>
  <si>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</si>
  <si>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</si>
  <si>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</si>
  <si>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</si>
  <si>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</si>
  <si>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</si>
  <si>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</si>
  <si>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</si>
  <si>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</si>
  <si>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</si>
  <si>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</si>
  <si>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</si>
  <si>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</si>
  <si>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</si>
  <si>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</si>
  <si>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</si>
  <si>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</si>
  <si>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</si>
  <si>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</si>
  <si>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</si>
  <si>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</si>
  <si>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</si>
  <si>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</si>
  <si>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</si>
  <si>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</si>
  <si>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</si>
  <si>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</si>
  <si>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</si>
  <si>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</si>
  <si>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</si>
  <si>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</si>
  <si>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</si>
  <si>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</si>
  <si>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</si>
  <si>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</si>
  <si>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</si>
  <si>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</si>
  <si>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</si>
  <si>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</si>
  <si>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</si>
  <si>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</si>
  <si>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</si>
  <si>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</si>
  <si>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</si>
  <si>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</si>
  <si>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</si>
  <si>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</si>
  <si>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</si>
  <si>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</si>
  <si>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</si>
  <si>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</si>
  <si>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</si>
  <si>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</si>
  <si>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</si>
  <si>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</si>
  <si>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</si>
  <si>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</si>
  <si>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</si>
  <si>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</si>
  <si>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</si>
  <si>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</si>
  <si>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</si>
  <si>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</si>
  <si>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</si>
  <si>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</si>
  <si>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</si>
  <si>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</si>
  <si>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</si>
  <si>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</si>
  <si>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</si>
  <si>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</si>
  <si>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</si>
  <si>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</si>
  <si>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</si>
  <si>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</si>
  <si>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</si>
  <si>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</si>
  <si>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</si>
  <si>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</si>
  <si>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</si>
  <si>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</si>
  <si>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</si>
  <si>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</si>
  <si>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</si>
  <si>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</si>
  <si>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</si>
  <si>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</si>
  <si>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</si>
  <si>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</si>
  <si>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</si>
  <si>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</si>
  <si>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</si>
  <si>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</si>
  <si>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</si>
  <si>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</si>
  <si>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</si>
  <si>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</si>
  <si>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</si>
  <si>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</si>
  <si>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</si>
  <si>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</si>
  <si>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</si>
  <si>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</si>
  <si>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</si>
  <si>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</si>
  <si>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</si>
  <si>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</si>
  <si>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</si>
  <si>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</si>
  <si>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</si>
  <si>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</si>
  <si>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</si>
  <si>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</si>
  <si>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</si>
  <si>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</si>
  <si>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</si>
  <si>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</si>
  <si>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</si>
  <si>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</si>
  <si>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</si>
  <si>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</si>
  <si>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</si>
  <si>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</si>
  <si>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</si>
  <si>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</si>
  <si>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</si>
  <si>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</si>
  <si>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</si>
  <si>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</si>
  <si>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</si>
  <si>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</si>
  <si>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</si>
  <si>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</si>
  <si>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</si>
  <si>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</si>
  <si>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</si>
  <si>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</si>
  <si>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</si>
  <si>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</si>
  <si>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</si>
  <si>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</si>
  <si>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</si>
  <si>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</si>
  <si>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</si>
  <si>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</si>
  <si>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</si>
  <si>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</si>
  <si>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</si>
  <si>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</si>
  <si>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</si>
  <si>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</si>
  <si>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</si>
  <si>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</si>
  <si>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</si>
  <si>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</si>
  <si>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</si>
  <si>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</si>
  <si>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</si>
  <si>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</si>
  <si>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</si>
  <si>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</si>
  <si>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</si>
  <si>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</si>
  <si>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</si>
  <si>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</si>
  <si>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</si>
  <si>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</si>
  <si>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</si>
  <si>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</si>
  <si>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</si>
  <si>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</si>
  <si>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</si>
  <si>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</si>
  <si>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</si>
  <si>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</si>
  <si>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</si>
  <si>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</si>
  <si>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</si>
  <si>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</si>
  <si>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</si>
  <si>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</si>
  <si>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</si>
  <si>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</si>
  <si>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</si>
  <si>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</si>
  <si>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</si>
  <si>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</si>
  <si>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</si>
  <si>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</si>
  <si>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</si>
  <si>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</si>
  <si>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</si>
  <si>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</si>
  <si>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</si>
  <si>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</si>
  <si>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</si>
  <si>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</si>
  <si>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</si>
  <si>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</si>
  <si>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</si>
  <si>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</si>
  <si>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</si>
  <si>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</si>
  <si>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</si>
  <si>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</si>
  <si>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</si>
  <si>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</si>
  <si>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</si>
  <si>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</si>
  <si>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</si>
  <si>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</si>
  <si>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</si>
  <si>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</si>
  <si>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</si>
  <si>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</si>
  <si>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</si>
  <si>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</si>
  <si>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</si>
  <si>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</si>
  <si>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</si>
  <si>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</si>
  <si>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</si>
  <si>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</si>
  <si>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</si>
  <si>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</si>
  <si>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</si>
  <si>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</si>
  <si>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</si>
  <si>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</si>
  <si>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</si>
  <si>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</si>
  <si>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</si>
  <si>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</si>
  <si>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</si>
  <si>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</si>
  <si>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</si>
  <si>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</si>
  <si>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</si>
  <si>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</si>
  <si>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</si>
  <si>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</si>
  <si>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</si>
  <si>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</si>
  <si>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</si>
  <si>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</si>
  <si>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</si>
  <si>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</si>
  <si>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</si>
  <si>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</si>
  <si>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</si>
  <si>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</si>
  <si>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</si>
  <si>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</si>
  <si>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</si>
  <si>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</si>
  <si>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</si>
  <si>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</si>
  <si>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</si>
  <si>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</si>
  <si>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</si>
  <si>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</si>
  <si>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</si>
  <si>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</si>
  <si>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</si>
  <si>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</si>
  <si>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</si>
  <si>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</si>
  <si>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</si>
  <si>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</si>
  <si>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</si>
  <si>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</si>
  <si>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</si>
  <si>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</si>
  <si>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</si>
  <si>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</si>
  <si>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</si>
  <si>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</si>
  <si>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</si>
  <si>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</si>
  <si>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</si>
  <si>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</si>
  <si>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</si>
  <si>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</si>
  <si>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</si>
  <si>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</si>
  <si>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</si>
  <si>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</si>
  <si>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</si>
  <si>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</si>
  <si>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</si>
  <si>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</si>
  <si>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</si>
  <si>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</si>
  <si>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</si>
  <si>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</si>
  <si>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</si>
  <si>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</si>
  <si>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</si>
  <si>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</si>
  <si>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</si>
  <si>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</si>
  <si>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</si>
  <si>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</si>
  <si>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</si>
  <si>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</si>
  <si>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</si>
  <si>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</si>
  <si>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</si>
  <si>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</si>
  <si>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</si>
  <si>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</si>
  <si>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</si>
  <si>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</si>
  <si>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</si>
  <si>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</si>
  <si>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</si>
  <si>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</si>
  <si>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</si>
  <si>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</si>
  <si>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</si>
  <si>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</si>
  <si>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</si>
  <si>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</si>
  <si>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</si>
  <si>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</si>
  <si>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</si>
  <si>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</si>
  <si>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</si>
  <si>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</si>
  <si>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</si>
  <si>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</si>
  <si>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</si>
  <si>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</si>
  <si>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</si>
  <si>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</si>
  <si>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</si>
  <si>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</si>
  <si>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</si>
  <si>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</si>
  <si>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</si>
  <si>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</si>
  <si>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</si>
  <si>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</si>
  <si>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</si>
  <si>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</si>
  <si>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</si>
  <si>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</si>
  <si>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</si>
  <si>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</si>
  <si>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</si>
  <si>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</si>
  <si>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</si>
  <si>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</si>
  <si>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</si>
  <si>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</si>
  <si>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</si>
  <si>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</si>
  <si>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</si>
  <si>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</si>
  <si>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</si>
  <si>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</si>
  <si>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</si>
  <si>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</si>
  <si>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</si>
  <si>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</si>
  <si>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</si>
  <si>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</si>
  <si>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</si>
  <si>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</si>
  <si>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</si>
  <si>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</si>
  <si>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</si>
  <si>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</si>
  <si>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</si>
  <si>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</si>
  <si>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</si>
  <si>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</si>
  <si>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</si>
  <si>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</si>
  <si>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</si>
  <si>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</si>
  <si>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</si>
  <si>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</si>
  <si>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</si>
  <si>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</si>
  <si>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</si>
  <si>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</si>
  <si>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</si>
  <si>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</si>
  <si>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</si>
  <si>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</si>
  <si>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</si>
  <si>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</si>
  <si>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</si>
  <si>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</si>
  <si>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</si>
  <si>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</si>
  <si>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</si>
  <si>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</si>
  <si>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</si>
  <si>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</si>
  <si>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</si>
  <si>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</si>
  <si>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</si>
  <si>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</si>
  <si>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</si>
  <si>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</si>
  <si>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</si>
  <si>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</si>
  <si>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</si>
  <si>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</si>
  <si>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</si>
  <si>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</si>
  <si>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</si>
  <si>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</si>
  <si>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</si>
  <si>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</si>
  <si>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</si>
  <si>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</si>
  <si>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</si>
  <si>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</si>
  <si>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</si>
  <si>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</si>
  <si>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</si>
  <si>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</si>
  <si>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</si>
  <si>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</si>
  <si>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</si>
  <si>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</si>
  <si>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</si>
  <si>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</si>
  <si>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</si>
  <si>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</si>
  <si>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</si>
  <si>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</si>
  <si>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</si>
  <si>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</si>
  <si>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</si>
  <si>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</si>
  <si>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</si>
  <si>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</si>
  <si>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</si>
  <si>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</si>
  <si>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</si>
  <si>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</si>
  <si>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</si>
  <si>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</si>
  <si>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</si>
  <si>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</si>
  <si>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</si>
  <si>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</si>
  <si>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</si>
  <si>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</si>
  <si>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</si>
  <si>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</si>
  <si>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</si>
  <si>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</si>
  <si>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</si>
  <si>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</si>
  <si>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</si>
  <si>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</si>
  <si>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</si>
  <si>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</si>
  <si>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</si>
  <si>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</si>
  <si>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</si>
  <si>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</si>
  <si>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</si>
  <si>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</si>
  <si>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</si>
  <si>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</si>
  <si>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</si>
  <si>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</si>
  <si>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</si>
  <si>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</si>
  <si>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</si>
  <si>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</si>
  <si>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</si>
  <si>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</si>
  <si>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</si>
  <si>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</si>
  <si>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</si>
  <si>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</si>
  <si>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</si>
  <si>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</si>
  <si>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</si>
  <si>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</si>
  <si>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</si>
  <si>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</si>
  <si>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</si>
  <si>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</si>
  <si>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</si>
  <si>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</si>
  <si>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</si>
  <si>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</si>
  <si>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</si>
  <si>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</si>
  <si>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</si>
  <si>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</si>
  <si>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</si>
  <si>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</si>
  <si>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</si>
  <si>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</si>
  <si>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</si>
  <si>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</si>
  <si>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</si>
  <si>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</si>
  <si>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</si>
  <si>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</si>
  <si>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</si>
  <si>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</si>
  <si>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</si>
  <si>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</si>
  <si>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</si>
  <si>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</si>
  <si>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</si>
  <si>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</si>
  <si>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</si>
  <si>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</si>
  <si>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</si>
  <si>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</si>
  <si>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</si>
  <si>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</si>
  <si>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</si>
  <si>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</si>
  <si>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</si>
  <si>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</si>
  <si>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</si>
  <si>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</si>
  <si>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</si>
  <si>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</si>
  <si>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</si>
  <si>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</si>
  <si>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</si>
  <si>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</si>
  <si>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</si>
  <si>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</si>
  <si>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</si>
  <si>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</si>
  <si>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</si>
  <si>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</si>
  <si>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</si>
  <si>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</si>
  <si>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</si>
  <si>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</si>
  <si>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</si>
  <si>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</si>
  <si>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</si>
  <si>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</si>
  <si>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</si>
  <si>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</si>
  <si>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</si>
  <si>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</si>
  <si>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</si>
  <si>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</si>
  <si>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</si>
  <si>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</si>
  <si>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</si>
  <si>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</si>
  <si>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</si>
  <si>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</si>
  <si>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</si>
  <si>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</si>
  <si>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</si>
  <si>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</si>
  <si>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</si>
  <si>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</si>
  <si>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</si>
  <si>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</si>
  <si>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</si>
  <si>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</si>
  <si>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</si>
  <si>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</si>
  <si>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</si>
  <si>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</si>
  <si>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</si>
  <si>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</si>
  <si>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</si>
  <si>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</si>
  <si>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</si>
  <si>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</si>
  <si>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</si>
  <si>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</si>
  <si>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</si>
  <si>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</si>
  <si>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</si>
  <si>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</si>
  <si>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</si>
  <si>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</si>
  <si>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</si>
  <si>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</si>
  <si>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</si>
  <si>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</si>
  <si>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</si>
  <si>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</si>
  <si>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</si>
  <si>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</si>
  <si>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</si>
  <si>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</si>
  <si>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</si>
  <si>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</si>
  <si>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</si>
  <si>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</si>
  <si>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</si>
  <si>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</si>
  <si>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</si>
  <si>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</si>
  <si>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</si>
  <si>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</si>
  <si>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</si>
  <si>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</si>
  <si>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</si>
  <si>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</si>
  <si>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</si>
  <si>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</si>
  <si>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</si>
  <si>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</si>
  <si>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</si>
  <si>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</si>
  <si>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</si>
  <si>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</si>
  <si>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</si>
  <si>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</si>
  <si>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</si>
  <si>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</si>
  <si>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</si>
  <si>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</si>
  <si>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</si>
  <si>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</si>
  <si>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</si>
  <si>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</si>
  <si>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</si>
  <si>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</si>
  <si>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</si>
  <si>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</si>
  <si>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</si>
  <si>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</si>
  <si>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</si>
  <si>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</si>
  <si>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</si>
  <si>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</si>
  <si>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</si>
  <si>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</si>
  <si>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</si>
  <si>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</si>
  <si>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</si>
  <si>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</si>
  <si>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</si>
  <si>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</si>
  <si>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</si>
  <si>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</si>
  <si>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</si>
  <si>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</si>
  <si>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</si>
  <si>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</si>
  <si>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</si>
  <si>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</si>
  <si>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</si>
  <si>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</si>
  <si>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</si>
  <si>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</si>
  <si>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</si>
  <si>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</si>
  <si>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</si>
  <si>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</si>
  <si>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</si>
  <si>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</si>
  <si>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</si>
  <si>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</si>
  <si>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</si>
  <si>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</si>
  <si>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</si>
  <si>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</si>
  <si>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</si>
  <si>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</si>
  <si>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</si>
  <si>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</si>
  <si>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</si>
  <si>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</si>
  <si>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</si>
  <si>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</si>
  <si>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</si>
  <si>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</si>
  <si>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</si>
  <si>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</si>
  <si>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</si>
  <si>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</si>
  <si>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</si>
  <si>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</si>
  <si>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</si>
  <si>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</si>
  <si>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</si>
  <si>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</si>
  <si>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</si>
  <si>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</si>
  <si>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</si>
  <si>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</si>
  <si>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</si>
  <si>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</si>
  <si>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</si>
  <si>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</si>
  <si>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</si>
  <si>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</si>
  <si>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</si>
  <si>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</si>
  <si>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</si>
  <si>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</si>
  <si>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</si>
  <si>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</si>
  <si>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</si>
  <si>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</si>
  <si>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</si>
  <si>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</si>
  <si>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</si>
  <si>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</si>
  <si>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</si>
  <si>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</si>
  <si>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</si>
  <si>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</si>
  <si>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</si>
  <si>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</si>
  <si>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</si>
  <si>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</si>
  <si>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</si>
  <si>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</si>
  <si>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</si>
  <si>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</si>
  <si>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</si>
  <si>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</si>
  <si>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</si>
  <si>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</si>
  <si>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</si>
  <si>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</si>
  <si>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</si>
  <si>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</si>
  <si>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</si>
  <si>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</si>
  <si>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</si>
  <si>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</si>
  <si>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</si>
  <si>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</si>
  <si>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</si>
  <si>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</si>
  <si>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</si>
  <si>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</si>
  <si>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</si>
  <si>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</si>
  <si>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</si>
  <si>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</si>
  <si>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</si>
  <si>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</si>
  <si>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</si>
  <si>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</si>
  <si>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</si>
  <si>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</si>
  <si>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</si>
  <si>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</si>
  <si>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</si>
  <si>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</si>
  <si>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</si>
  <si>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</si>
  <si>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</si>
  <si>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</si>
  <si>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</si>
  <si>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</si>
  <si>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</si>
  <si>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</si>
  <si>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</si>
  <si>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</si>
  <si>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</si>
  <si>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</si>
  <si>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</si>
  <si>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</si>
  <si>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</si>
  <si>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</si>
  <si>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</si>
  <si>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</si>
  <si>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</si>
  <si>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</si>
  <si>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</si>
  <si>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</si>
  <si>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</si>
  <si>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</si>
  <si>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</si>
  <si>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</si>
  <si>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</si>
  <si>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</si>
  <si>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</si>
  <si>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</si>
  <si>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</si>
  <si>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</si>
  <si>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</si>
  <si>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</si>
  <si>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</si>
  <si>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</si>
  <si>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</si>
  <si>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</si>
  <si>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</si>
  <si>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</si>
  <si>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</si>
  <si>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</si>
  <si>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</si>
  <si>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</si>
  <si>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</si>
  <si>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</si>
  <si>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</si>
  <si>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</si>
  <si>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</si>
  <si>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</si>
  <si>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</si>
  <si>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</si>
  <si>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</si>
  <si>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</si>
  <si>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</si>
  <si>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</si>
  <si>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</si>
  <si>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</si>
  <si>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</si>
  <si>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</si>
  <si>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</si>
  <si>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</si>
  <si>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</si>
  <si>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</si>
  <si>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</si>
  <si>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</si>
  <si>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</si>
  <si>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</si>
  <si>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</si>
  <si>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</si>
  <si>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</si>
  <si>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</si>
  <si>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</si>
  <si>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</si>
  <si>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</si>
  <si>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</si>
  <si>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</si>
  <si>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</si>
  <si>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</si>
  <si>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</si>
  <si>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</si>
  <si>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</si>
  <si>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</si>
  <si>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</si>
  <si>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</si>
  <si>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</si>
  <si>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</si>
  <si>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</si>
  <si>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</si>
  <si>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</si>
  <si>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</si>
  <si>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</si>
  <si>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</si>
  <si>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</si>
  <si>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</si>
  <si>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</si>
  <si>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</si>
  <si>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</si>
  <si>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</si>
  <si>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</si>
  <si>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</si>
  <si>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</si>
  <si>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</si>
  <si>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</si>
  <si>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</si>
  <si>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</si>
  <si>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</si>
  <si>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</si>
  <si>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</si>
  <si>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</si>
  <si>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</si>
  <si>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</si>
  <si>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</si>
  <si>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</si>
  <si>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</si>
  <si>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</si>
  <si>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</si>
  <si>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</si>
  <si>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</si>
  <si>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</si>
  <si>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</si>
  <si>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</si>
  <si>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</si>
  <si>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</si>
  <si>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</si>
  <si>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</si>
  <si>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</si>
  <si>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</si>
  <si>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</si>
  <si>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</si>
  <si>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</si>
  <si>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</si>
  <si>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</si>
  <si>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</si>
  <si>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</si>
  <si>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</si>
  <si>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</si>
  <si>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</si>
  <si>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</si>
  <si>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</si>
  <si>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</si>
  <si>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</si>
  <si>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</si>
  <si>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</si>
  <si>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</si>
  <si>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</si>
  <si>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</si>
  <si>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</si>
  <si>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</si>
  <si>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</si>
  <si>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</si>
  <si>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</si>
  <si>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</si>
  <si>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</si>
  <si>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</si>
  <si>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</si>
  <si>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</si>
  <si>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</si>
  <si>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</si>
  <si>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</si>
  <si>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</si>
  <si>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</si>
  <si>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</si>
  <si>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</si>
  <si>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</si>
  <si>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</si>
  <si>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</si>
  <si>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</si>
  <si>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</si>
  <si>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</si>
  <si>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</si>
  <si>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</si>
  <si>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</si>
  <si>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</si>
  <si>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</si>
  <si>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</si>
  <si>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</si>
  <si>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</si>
  <si>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</si>
  <si>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</si>
  <si>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</si>
  <si>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</si>
  <si>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</si>
  <si>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</si>
  <si>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</si>
  <si>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</si>
  <si>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</si>
  <si>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</si>
  <si>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</si>
  <si>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</si>
  <si>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</si>
  <si>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</si>
  <si>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</si>
  <si>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</si>
  <si>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</si>
  <si>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</si>
  <si>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</si>
  <si>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</si>
  <si>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</si>
  <si>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</si>
  <si>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</si>
  <si>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</si>
  <si>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</si>
  <si>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</si>
  <si>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</si>
  <si>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</si>
  <si>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</si>
  <si>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</si>
  <si>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</si>
  <si>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</si>
  <si>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</si>
  <si>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</si>
  <si>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</si>
  <si>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</si>
  <si>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</si>
  <si>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</si>
  <si>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</si>
  <si>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</si>
  <si>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</si>
  <si>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</si>
  <si>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</si>
  <si>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</si>
  <si>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</si>
  <si>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</si>
  <si>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</si>
  <si>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</si>
  <si>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</si>
  <si>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</si>
  <si>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</si>
  <si>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</si>
  <si>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</si>
  <si>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</si>
  <si>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</si>
  <si>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</si>
  <si>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</si>
  <si>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</si>
  <si>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</si>
  <si>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</si>
  <si>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</si>
  <si>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</si>
  <si>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</si>
  <si>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</si>
  <si>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</si>
  <si>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</si>
  <si>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</si>
  <si>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</si>
  <si>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</si>
  <si>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</si>
  <si>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</si>
  <si>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</si>
  <si>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</si>
  <si>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</si>
  <si>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</si>
  <si>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</si>
  <si>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</si>
  <si>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</si>
  <si>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</si>
  <si>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</si>
  <si>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</si>
  <si>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</si>
  <si>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</si>
  <si>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</si>
  <si>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</si>
  <si>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</si>
  <si>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</si>
  <si>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</si>
  <si>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</si>
  <si>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</si>
  <si>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</si>
  <si>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</si>
  <si>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</si>
  <si>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</si>
  <si>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</si>
  <si>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</si>
  <si>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</si>
  <si>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</si>
  <si>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</si>
  <si>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</si>
  <si>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</si>
  <si>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</si>
  <si>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</si>
  <si>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</si>
  <si>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</si>
  <si>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</si>
  <si>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</si>
  <si>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</si>
  <si>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</si>
  <si>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</si>
  <si>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</si>
  <si>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</si>
  <si>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</si>
  <si>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</si>
  <si>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</si>
  <si>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</si>
  <si>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</si>
  <si>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</si>
  <si>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</si>
  <si>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</si>
  <si>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</si>
  <si>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</si>
  <si>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</si>
  <si>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</si>
  <si>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</si>
  <si>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</si>
  <si>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</si>
  <si>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</si>
  <si>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</si>
  <si>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</si>
  <si>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</si>
  <si>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</si>
  <si>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</si>
  <si>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</si>
  <si>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</si>
  <si>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</si>
  <si>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</si>
  <si>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</si>
  <si>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</si>
  <si>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</si>
  <si>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</si>
  <si>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</si>
  <si>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</si>
  <si>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</si>
  <si>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</si>
  <si>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</si>
  <si>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</si>
  <si>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</si>
  <si>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</si>
  <si>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</si>
  <si>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</si>
  <si>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</si>
  <si>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</si>
  <si>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</si>
  <si>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</si>
  <si>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</si>
  <si>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</si>
  <si>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</si>
  <si>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</si>
  <si>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</si>
  <si>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</si>
  <si>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</si>
  <si>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</si>
  <si>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</si>
  <si>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</si>
  <si>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</si>
  <si>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</si>
  <si>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</si>
  <si>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</si>
  <si>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</si>
  <si>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</si>
  <si>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</si>
  <si>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</si>
  <si>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</si>
  <si>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</si>
  <si>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</si>
  <si>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</si>
  <si>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</si>
  <si>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</si>
  <si>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</si>
  <si>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</si>
  <si>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</si>
  <si>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</si>
  <si>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</si>
  <si>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</si>
  <si>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</si>
  <si>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</si>
  <si>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</si>
  <si>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</si>
  <si>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</si>
  <si>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</si>
  <si>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</si>
  <si>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</si>
  <si>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</si>
  <si>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</si>
  <si>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</si>
  <si>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</si>
  <si>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</si>
  <si>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</si>
  <si>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</si>
  <si>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</si>
  <si>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</si>
  <si>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</si>
  <si>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</si>
  <si>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</si>
  <si>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</si>
  <si>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</si>
  <si>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</si>
  <si>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</si>
  <si>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</si>
  <si>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</si>
  <si>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</si>
  <si>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</si>
  <si>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</si>
  <si>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</si>
  <si>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</si>
  <si>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</si>
  <si>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</si>
  <si>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</si>
  <si>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</si>
  <si>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</si>
  <si>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</si>
  <si>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</si>
  <si>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</si>
  <si>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</si>
  <si>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</si>
  <si>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</si>
  <si>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</si>
  <si>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</si>
  <si>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</si>
  <si>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</si>
  <si>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</si>
  <si>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</si>
  <si>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</si>
  <si>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</si>
  <si>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</si>
  <si>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</si>
  <si>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</si>
  <si>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</si>
  <si>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</si>
  <si>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</si>
  <si>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</si>
  <si>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</si>
  <si>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</si>
  <si>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</si>
  <si>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</si>
  <si>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</si>
  <si>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</si>
  <si>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</si>
  <si>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</si>
  <si>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</si>
  <si>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</si>
  <si>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</si>
  <si>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</si>
  <si>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</si>
  <si>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</si>
  <si>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</si>
  <si>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</si>
  <si>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</si>
  <si>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</si>
  <si>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</si>
  <si>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</si>
  <si>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</si>
  <si>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</si>
  <si>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</si>
  <si>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</si>
  <si>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</si>
  <si>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</si>
  <si>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</si>
  <si>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</si>
  <si>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</si>
  <si>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</si>
  <si>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</si>
  <si>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</si>
  <si>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</si>
  <si>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</si>
  <si>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</si>
  <si>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</si>
  <si>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</si>
  <si>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</si>
  <si>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</si>
  <si>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</si>
  <si>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</si>
  <si>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</si>
  <si>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</si>
  <si>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</si>
  <si>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</si>
  <si>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</si>
  <si>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</si>
  <si>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</si>
  <si>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</si>
  <si>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</si>
  <si>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</si>
  <si>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</si>
  <si>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</si>
  <si>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</si>
  <si>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</si>
  <si>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</si>
  <si>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</si>
  <si>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</si>
  <si>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</si>
  <si>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</si>
  <si>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</si>
  <si>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</si>
  <si>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</si>
  <si>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</si>
  <si>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</si>
  <si>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</si>
  <si>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</si>
  <si>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</si>
  <si>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</si>
  <si>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</si>
  <si>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</si>
  <si>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</si>
  <si>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</si>
  <si>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</si>
  <si>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</si>
  <si>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</si>
  <si>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</si>
  <si>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</si>
  <si>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</si>
  <si>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</si>
  <si>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</si>
  <si>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</si>
  <si>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</si>
  <si>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</si>
  <si>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</si>
  <si>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</si>
  <si>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</si>
  <si>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</si>
  <si>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</si>
  <si>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</si>
  <si>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</si>
  <si>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</si>
  <si>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</si>
  <si>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</si>
  <si>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</si>
  <si>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</si>
  <si>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</si>
  <si>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</si>
  <si>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</si>
  <si>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</si>
  <si>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</si>
  <si>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</si>
  <si>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</si>
  <si>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</si>
  <si>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</si>
  <si>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</si>
  <si>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</si>
  <si>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</si>
  <si>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</si>
  <si>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</si>
  <si>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</si>
  <si>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</si>
  <si>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</si>
  <si>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</si>
  <si>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</si>
  <si>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</si>
  <si>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</si>
  <si>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</si>
  <si>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</si>
  <si>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</si>
  <si>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</si>
  <si>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</si>
  <si>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</si>
  <si>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</si>
  <si>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</si>
  <si>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</si>
  <si>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</si>
  <si>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</si>
  <si>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</si>
  <si>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</si>
  <si>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</si>
  <si>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</si>
  <si>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</si>
  <si>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</si>
  <si>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</si>
  <si>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</si>
  <si>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</si>
  <si>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</si>
  <si>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</si>
  <si>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</si>
  <si>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</si>
  <si>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</si>
  <si>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</si>
  <si>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</si>
  <si>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</si>
  <si>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</si>
  <si>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</si>
  <si>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</si>
  <si>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</si>
  <si>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</si>
  <si>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</si>
  <si>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</si>
  <si>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</si>
  <si>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</si>
  <si>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</si>
  <si>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</si>
  <si>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</si>
  <si>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</si>
  <si>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</si>
  <si>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</si>
  <si>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</si>
  <si>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</si>
  <si>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</si>
  <si>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</si>
  <si>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</si>
  <si>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</si>
  <si>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</si>
  <si>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</si>
  <si>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</si>
  <si>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</si>
  <si>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</si>
  <si>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</si>
  <si>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</si>
  <si>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</si>
  <si>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</si>
  <si>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</si>
  <si>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</si>
  <si>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</si>
  <si>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</si>
  <si>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</si>
  <si>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</si>
  <si>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</si>
  <si>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</si>
  <si>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</si>
  <si>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</si>
  <si>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</si>
  <si>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</si>
  <si>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</si>
  <si>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</si>
  <si>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</si>
  <si>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</si>
  <si>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</si>
  <si>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</si>
  <si>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</si>
  <si>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</si>
  <si>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</si>
  <si>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</si>
  <si>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</si>
  <si>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</si>
  <si>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</si>
  <si>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</si>
  <si>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</si>
  <si>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</si>
  <si>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</si>
  <si>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</si>
  <si>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</si>
  <si>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</si>
  <si>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</si>
  <si>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</si>
  <si>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</si>
  <si>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</si>
  <si>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</si>
  <si>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</si>
  <si>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</si>
  <si>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</si>
  <si>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</si>
  <si>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</si>
  <si>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</si>
  <si>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</si>
  <si>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</si>
  <si>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</si>
  <si>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</si>
  <si>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</si>
  <si>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</si>
  <si>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</si>
  <si>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</si>
  <si>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</si>
  <si>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</si>
  <si>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</si>
  <si>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</si>
  <si>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</si>
  <si>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</si>
  <si>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</si>
  <si>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</si>
  <si>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</si>
  <si>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</si>
  <si>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</si>
  <si>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</si>
  <si>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</si>
  <si>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</si>
  <si>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</si>
  <si>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</si>
  <si>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</si>
  <si>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</si>
  <si>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</si>
  <si>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</si>
  <si>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</si>
  <si>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</si>
  <si>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</si>
  <si>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</si>
  <si>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</si>
  <si>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</si>
  <si>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</si>
  <si>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</si>
  <si>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</si>
  <si>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</si>
  <si>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</si>
  <si>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</si>
  <si>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</si>
  <si>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</si>
  <si>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</si>
  <si>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</si>
  <si>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</si>
  <si>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</si>
  <si>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</si>
  <si>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</si>
  <si>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</si>
  <si>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</si>
  <si>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</si>
  <si>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</si>
  <si>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</si>
  <si>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</si>
  <si>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</si>
  <si>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</si>
  <si>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</si>
  <si>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</si>
  <si>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</si>
  <si>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</si>
  <si>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</si>
  <si>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</si>
  <si>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</si>
  <si>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</si>
  <si>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</si>
  <si>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</si>
  <si>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</si>
  <si>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</si>
  <si>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</si>
  <si>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</si>
  <si>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</si>
  <si>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</si>
  <si>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</si>
  <si>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</si>
  <si>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</si>
  <si>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</si>
  <si>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</si>
  <si>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</si>
  <si>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</si>
  <si>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</si>
  <si>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</si>
  <si>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</si>
  <si>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</si>
  <si>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</si>
  <si>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</si>
  <si>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</si>
  <si>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</si>
  <si>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</si>
  <si>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</si>
  <si>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</si>
  <si>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</si>
  <si>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</si>
  <si>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</si>
  <si>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</si>
  <si>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</si>
  <si>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</si>
  <si>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</si>
  <si>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</si>
  <si>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</si>
  <si>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</si>
  <si>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</si>
  <si>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</si>
  <si>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</si>
  <si>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</si>
  <si>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</si>
  <si>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</si>
  <si>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</si>
  <si>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</si>
  <si>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</si>
  <si>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</si>
  <si>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</si>
  <si>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</si>
  <si>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</si>
  <si>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</si>
  <si>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</si>
  <si>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</si>
  <si>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</si>
  <si>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</si>
  <si>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</si>
  <si>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</si>
  <si>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</si>
  <si>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</si>
  <si>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</si>
  <si>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</si>
  <si>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</si>
  <si>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</si>
  <si>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</si>
  <si>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</si>
  <si>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</si>
  <si>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</si>
  <si>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</si>
  <si>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</si>
  <si>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</si>
  <si>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</si>
  <si>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</si>
  <si>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</si>
  <si>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</si>
  <si>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</si>
  <si>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</si>
  <si>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</si>
  <si>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</si>
  <si>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</si>
  <si>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</si>
  <si>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</si>
  <si>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</si>
  <si>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</si>
  <si>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</si>
  <si>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</si>
  <si>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</si>
  <si>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</si>
  <si>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</si>
  <si>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</si>
  <si>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</si>
  <si>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</si>
  <si>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</si>
  <si>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</si>
  <si>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</si>
  <si>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</si>
  <si>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</si>
  <si>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</si>
  <si>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</si>
  <si>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</si>
  <si>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</si>
  <si>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</si>
  <si>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</si>
  <si>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</si>
  <si>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</si>
  <si>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</si>
  <si>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</si>
  <si>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</si>
  <si>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</si>
  <si>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</si>
  <si>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</si>
  <si>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</si>
  <si>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</si>
  <si>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</si>
  <si>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</si>
  <si>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</si>
  <si>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</si>
  <si>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</si>
  <si>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</si>
  <si>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</si>
  <si>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</si>
  <si>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</si>
  <si>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</si>
  <si>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</si>
  <si>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</si>
  <si>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</si>
  <si>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</si>
  <si>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</si>
  <si>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</si>
  <si>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</si>
  <si>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</si>
  <si>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</si>
  <si>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</si>
  <si>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</si>
  <si>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</si>
  <si>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</si>
  <si>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</si>
  <si>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</si>
  <si>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</si>
  <si>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</si>
  <si>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</si>
  <si>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</si>
  <si>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</si>
  <si>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</si>
  <si>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</si>
  <si>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</si>
  <si>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</si>
  <si>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</si>
  <si>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</si>
  <si>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</si>
  <si>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</si>
  <si>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</si>
  <si>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</si>
  <si>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</si>
  <si>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</si>
  <si>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</si>
  <si>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</si>
  <si>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</si>
  <si>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</si>
  <si>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</si>
  <si>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</si>
  <si>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</si>
  <si>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</si>
  <si>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</si>
  <si>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</si>
  <si>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</si>
  <si>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</si>
  <si>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</si>
  <si>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</si>
  <si>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</si>
  <si>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</si>
  <si>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</si>
  <si>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</si>
  <si>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</si>
  <si>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</si>
  <si>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</si>
  <si>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</si>
  <si>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</si>
  <si>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</si>
  <si>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</si>
  <si>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</si>
  <si>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</si>
  <si>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</si>
  <si>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</si>
  <si>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</si>
  <si>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</si>
  <si>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</si>
  <si>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</si>
  <si>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</si>
  <si>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</si>
  <si>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</si>
  <si>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</si>
  <si>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</si>
  <si>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</si>
  <si>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</si>
  <si>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</si>
  <si>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</si>
  <si>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</si>
  <si>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</si>
  <si>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</si>
  <si>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</si>
  <si>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</si>
  <si>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</si>
  <si>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</si>
  <si>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</si>
  <si>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</si>
  <si>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</si>
  <si>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</si>
  <si>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</si>
  <si>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</si>
  <si>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</si>
  <si>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</si>
  <si>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</si>
  <si>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</si>
  <si>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</si>
  <si>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</si>
  <si>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</si>
  <si>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</si>
  <si>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</si>
  <si>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</si>
  <si>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</si>
  <si>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</si>
  <si>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</si>
  <si>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</si>
  <si>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</si>
  <si>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</si>
  <si>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</si>
  <si>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</si>
  <si>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</si>
  <si>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</si>
  <si>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</si>
  <si>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</si>
  <si>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</si>
  <si>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</si>
  <si>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</si>
  <si>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</si>
  <si>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</si>
  <si>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</si>
  <si>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</si>
  <si>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</si>
  <si>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</si>
  <si>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</si>
  <si>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</si>
  <si>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</si>
  <si>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</si>
  <si>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</si>
  <si>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</si>
  <si>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</si>
  <si>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</si>
  <si>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</si>
  <si>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</si>
  <si>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</si>
  <si>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</si>
  <si>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</si>
  <si>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</si>
  <si>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</si>
  <si>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</si>
  <si>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</si>
  <si>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</si>
  <si>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</si>
  <si>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</si>
  <si>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</si>
  <si>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</si>
  <si>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</si>
  <si>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</si>
  <si>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</si>
  <si>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</si>
  <si>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</si>
  <si>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</si>
  <si>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</si>
  <si>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</si>
  <si>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</si>
  <si>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</si>
  <si>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</si>
  <si>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</si>
  <si>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</si>
  <si>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</si>
  <si>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</si>
  <si>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</si>
  <si>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</si>
  <si>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</si>
  <si>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</si>
  <si>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</si>
  <si>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</si>
  <si>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</si>
  <si>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</si>
  <si>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</si>
  <si>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</si>
  <si>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</si>
  <si>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</si>
  <si>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</si>
  <si>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</si>
  <si>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</si>
  <si>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</si>
  <si>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</si>
  <si>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</si>
  <si>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</si>
  <si>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</si>
  <si>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</si>
  <si>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</si>
  <si>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</si>
  <si>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</si>
  <si>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</si>
  <si>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</si>
  <si>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</si>
  <si>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</si>
  <si>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</si>
  <si>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</si>
  <si>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</si>
  <si>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</si>
  <si>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</si>
  <si>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</si>
  <si>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</si>
  <si>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</si>
  <si>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</si>
  <si>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</si>
  <si>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</si>
  <si>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</si>
  <si>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</si>
  <si>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</si>
  <si>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</si>
  <si>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</si>
  <si>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</si>
  <si>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</si>
  <si>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</si>
  <si>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</si>
  <si>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</si>
  <si>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</si>
  <si>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</si>
  <si>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</si>
  <si>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</si>
  <si>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</si>
  <si>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</si>
  <si>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</si>
  <si>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</si>
  <si>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</si>
  <si>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</si>
  <si>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</si>
  <si>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</si>
  <si>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</si>
  <si>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</si>
  <si>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</si>
  <si>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</si>
  <si>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</si>
  <si>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</si>
  <si>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</si>
  <si>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</si>
  <si>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</si>
  <si>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</si>
  <si>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</si>
  <si>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</si>
  <si>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</si>
  <si>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</si>
  <si>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</si>
  <si>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</si>
  <si>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</si>
  <si>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</si>
  <si>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</si>
  <si>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</si>
  <si>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</si>
  <si>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</si>
  <si>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</si>
  <si>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</si>
  <si>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</si>
  <si>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</si>
  <si>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</si>
  <si>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</si>
  <si>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</si>
  <si>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</si>
  <si>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</si>
  <si>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</si>
  <si>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</si>
  <si>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</si>
  <si>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</si>
  <si>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</si>
  <si>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</si>
  <si>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</si>
  <si>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</si>
  <si>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</si>
  <si>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</si>
  <si>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</si>
  <si>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</si>
  <si>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</si>
  <si>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</si>
  <si>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</si>
  <si>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</si>
  <si>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</si>
  <si>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</si>
  <si>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</si>
  <si>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</si>
  <si>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</si>
  <si>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</si>
  <si>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</si>
  <si>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</si>
  <si>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</si>
  <si>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</si>
  <si>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</si>
  <si>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</si>
  <si>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</si>
  <si>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</si>
  <si>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</si>
  <si>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</si>
  <si>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</si>
  <si>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</si>
  <si>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</si>
  <si>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</si>
  <si>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</si>
  <si>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</si>
  <si>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</si>
  <si>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</si>
  <si>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</si>
  <si>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</si>
  <si>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</si>
  <si>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</si>
  <si>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</si>
  <si>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</si>
  <si>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</si>
  <si>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</si>
  <si>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</si>
  <si>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</si>
  <si>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</si>
  <si>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</si>
  <si>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</si>
  <si>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</si>
  <si>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</si>
  <si>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</si>
  <si>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</si>
  <si>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</si>
  <si>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</si>
  <si>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</si>
  <si>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</si>
  <si>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</si>
  <si>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</si>
  <si>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</si>
  <si>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</si>
  <si>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</si>
  <si>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</si>
  <si>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</si>
  <si>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</si>
  <si>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</si>
  <si>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</si>
  <si>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</si>
  <si>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</si>
  <si>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</si>
  <si>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</si>
  <si>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</si>
  <si>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</si>
  <si>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</si>
  <si>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</si>
  <si>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</si>
  <si>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</si>
  <si>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</si>
  <si>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</si>
  <si>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</si>
  <si>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</si>
  <si>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</si>
  <si>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</si>
  <si>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</si>
  <si>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</si>
  <si>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</si>
  <si>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</si>
  <si>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</si>
  <si>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</si>
  <si>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</si>
  <si>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</si>
  <si>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</si>
  <si>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</si>
  <si>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</si>
  <si>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</si>
  <si>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</si>
  <si>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</si>
  <si>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</si>
  <si>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</si>
  <si>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</si>
  <si>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</si>
  <si>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</si>
  <si>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</si>
  <si>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</si>
  <si>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</si>
  <si>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</si>
  <si>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</si>
  <si>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</si>
  <si>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</si>
  <si>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</si>
  <si>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</si>
  <si>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</si>
  <si>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</si>
  <si>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</si>
  <si>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</si>
  <si>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</si>
  <si>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</si>
  <si>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</si>
  <si>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</si>
  <si>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</si>
  <si>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</si>
  <si>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</si>
  <si>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</si>
  <si>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</si>
  <si>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</si>
  <si>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</si>
  <si>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</si>
  <si>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</si>
  <si>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</si>
  <si>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</si>
  <si>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</si>
  <si>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</si>
  <si>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</si>
  <si>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</si>
  <si>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</si>
  <si>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</si>
  <si>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</si>
  <si>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</si>
  <si>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</si>
  <si>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</si>
  <si>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</si>
  <si>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</si>
  <si>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</si>
  <si>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</si>
  <si>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</si>
  <si>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</si>
  <si>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</si>
  <si>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</si>
  <si>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</si>
  <si>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</si>
  <si>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</si>
  <si>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</si>
  <si>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</si>
  <si>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</si>
  <si>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</si>
  <si>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</si>
  <si>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</si>
  <si>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</si>
  <si>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</si>
  <si>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</si>
  <si>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</si>
  <si>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</si>
  <si>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</si>
  <si>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</si>
  <si>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</si>
  <si>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</si>
  <si>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</si>
  <si>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</si>
  <si>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</si>
  <si>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</si>
  <si>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</si>
  <si>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</si>
  <si>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</si>
  <si>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</si>
  <si>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</si>
  <si>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</si>
  <si>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</si>
  <si>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</si>
  <si>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</si>
  <si>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</si>
  <si>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</si>
  <si>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</si>
  <si>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</si>
  <si>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</si>
  <si>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</si>
  <si>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</si>
  <si>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</si>
  <si>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</si>
  <si>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</si>
  <si>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</si>
  <si>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</si>
  <si>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</si>
  <si>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</si>
  <si>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</si>
  <si>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</si>
  <si>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</si>
  <si>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</si>
  <si>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</si>
  <si>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</si>
  <si>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</si>
  <si>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</si>
  <si>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</si>
  <si>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</si>
  <si>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</si>
  <si>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</si>
  <si>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</si>
  <si>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</si>
  <si>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</si>
  <si>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</si>
  <si>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</si>
  <si>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</si>
  <si>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</si>
  <si>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</si>
  <si>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</si>
  <si>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</si>
  <si>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</si>
  <si>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</si>
  <si>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</si>
  <si>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</si>
  <si>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</si>
  <si>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</si>
  <si>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</si>
  <si>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</si>
  <si>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</si>
  <si>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</si>
  <si>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</si>
  <si>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</si>
  <si>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</si>
  <si>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</si>
  <si>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</si>
  <si>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</si>
  <si>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</si>
  <si>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</si>
  <si>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</si>
  <si>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</si>
  <si>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</si>
  <si>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</si>
  <si>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</si>
  <si>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</si>
  <si>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</si>
  <si>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</si>
  <si>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</si>
  <si>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</si>
  <si>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</si>
  <si>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</si>
  <si>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</si>
  <si>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</si>
  <si>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</si>
  <si>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</si>
  <si>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</si>
  <si>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</si>
  <si>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</si>
  <si>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</si>
  <si>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</si>
  <si>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</si>
  <si>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</si>
  <si>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</si>
  <si>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</si>
  <si>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</si>
  <si>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</si>
  <si>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</si>
  <si>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</si>
  <si>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</si>
  <si>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</si>
  <si>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</si>
  <si>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</si>
  <si>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</si>
  <si>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</si>
  <si>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</si>
  <si>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</si>
  <si>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</si>
  <si>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</si>
  <si>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</si>
  <si>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</si>
  <si>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</si>
  <si>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</si>
  <si>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</si>
  <si>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</si>
  <si>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</si>
  <si>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</si>
  <si>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</si>
  <si>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</si>
  <si>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</si>
  <si>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</si>
  <si>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</si>
  <si>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</si>
  <si>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</si>
  <si>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</si>
  <si>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</si>
  <si>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</si>
  <si>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</si>
  <si>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</si>
  <si>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</si>
  <si>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</si>
  <si>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</si>
  <si>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</si>
  <si>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</si>
  <si>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</si>
  <si>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</si>
  <si>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</si>
  <si>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</si>
  <si>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</si>
  <si>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</si>
  <si>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</si>
  <si>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</si>
  <si>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</si>
  <si>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</si>
  <si>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</si>
  <si>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</si>
  <si>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</si>
  <si>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</si>
  <si>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</si>
  <si>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</si>
  <si>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</si>
  <si>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</si>
  <si>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</si>
  <si>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</si>
  <si>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</si>
  <si>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</si>
  <si>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</si>
  <si>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</si>
  <si>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</si>
  <si>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</si>
  <si>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</si>
  <si>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</si>
  <si>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</si>
  <si>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</si>
  <si>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</si>
  <si>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</si>
  <si>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</si>
  <si>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</si>
  <si>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</si>
  <si>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</si>
  <si>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</si>
  <si>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</si>
  <si>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</si>
  <si>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</si>
  <si>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</si>
  <si>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</si>
  <si>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</si>
  <si>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</si>
  <si>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</si>
  <si>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</si>
  <si>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</si>
  <si>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</si>
  <si>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</si>
  <si>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</si>
  <si>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</si>
  <si>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</si>
  <si>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</si>
  <si>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</si>
  <si>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</si>
  <si>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</si>
  <si>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</si>
  <si>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</si>
  <si>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</si>
  <si>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</si>
  <si>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</si>
  <si>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</si>
  <si>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</si>
  <si>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</si>
  <si>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</si>
  <si>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</si>
  <si>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</si>
  <si>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</si>
  <si>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</si>
  <si>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</si>
  <si>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</si>
  <si>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</si>
  <si>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</si>
  <si>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</si>
  <si>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</si>
  <si>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</si>
  <si>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</si>
  <si>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</si>
  <si>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</si>
  <si>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</si>
  <si>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</si>
  <si>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</si>
  <si>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</si>
  <si>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</si>
  <si>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</si>
  <si>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</si>
  <si>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</si>
  <si>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</si>
  <si>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</si>
  <si>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</si>
  <si>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</si>
  <si>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</si>
  <si>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</si>
  <si>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</si>
  <si>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</si>
  <si>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</si>
  <si>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</si>
  <si>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</si>
  <si>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</si>
  <si>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</si>
  <si>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</si>
  <si>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</si>
  <si>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</si>
  <si>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</si>
  <si>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</si>
  <si>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</si>
  <si>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</si>
  <si>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</si>
  <si>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</si>
  <si>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</si>
  <si>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</si>
  <si>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</si>
  <si>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</si>
  <si>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</si>
  <si>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</si>
  <si>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</si>
  <si>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</si>
  <si>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</si>
  <si>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</si>
  <si>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</si>
  <si>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</si>
  <si>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</si>
  <si>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</si>
  <si>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</si>
  <si>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</si>
  <si>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</si>
  <si>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</si>
  <si>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</si>
  <si>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</si>
  <si>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</si>
  <si>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</si>
  <si>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</si>
  <si>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</si>
  <si>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</si>
  <si>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</si>
  <si>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</si>
  <si>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</si>
  <si>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</si>
  <si>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</si>
  <si>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</si>
  <si>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</si>
  <si>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</si>
  <si>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</si>
  <si>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</si>
  <si>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</si>
  <si>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</si>
  <si>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</si>
  <si>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</si>
  <si>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</si>
  <si>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</si>
  <si>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</si>
  <si>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</si>
  <si>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</si>
  <si>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</si>
  <si>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</si>
  <si>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</si>
  <si>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</si>
  <si>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</si>
  <si>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</si>
  <si>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</si>
  <si>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</si>
  <si>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</si>
  <si>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</si>
  <si>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</si>
  <si>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</si>
  <si>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</si>
  <si>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</si>
  <si>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</si>
  <si>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</si>
  <si>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</si>
  <si>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</si>
  <si>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</si>
  <si>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</si>
  <si>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</si>
  <si>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</si>
  <si>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</si>
  <si>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</si>
  <si>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</si>
  <si>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</si>
  <si>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</si>
  <si>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</si>
  <si>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</si>
  <si>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</si>
  <si>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</si>
  <si>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</si>
  <si>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</si>
  <si>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</si>
  <si>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</si>
  <si>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</si>
  <si>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</si>
  <si>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</si>
  <si>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</si>
  <si>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</si>
  <si>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</si>
  <si>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</si>
  <si>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</si>
  <si>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</si>
  <si>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</si>
  <si>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</si>
  <si>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</si>
  <si>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</si>
  <si>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</si>
  <si>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</si>
  <si>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</si>
  <si>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</si>
  <si>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</si>
  <si>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</si>
  <si>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</si>
  <si>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</si>
  <si>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</si>
  <si>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</si>
  <si>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</si>
  <si>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</si>
  <si>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</si>
  <si>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</si>
  <si>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</si>
  <si>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</si>
  <si>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</si>
  <si>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</si>
  <si>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</si>
  <si>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</si>
  <si>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</si>
  <si>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</si>
  <si>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</si>
  <si>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</si>
  <si>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</si>
  <si>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</si>
  <si>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</si>
  <si>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</si>
  <si>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</si>
  <si>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</si>
  <si>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</si>
  <si>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</si>
  <si>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</si>
  <si>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</si>
  <si>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</si>
  <si>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</si>
  <si>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</si>
  <si>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</si>
  <si>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</si>
  <si>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</si>
  <si>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</si>
  <si>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</si>
  <si>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</si>
  <si>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</si>
  <si>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</si>
  <si>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</si>
  <si>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</si>
  <si>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</si>
  <si>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</si>
  <si>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</si>
  <si>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</si>
  <si>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</si>
  <si>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</si>
  <si>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</si>
  <si>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</si>
  <si>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</si>
  <si>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</si>
  <si>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</si>
  <si>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</si>
  <si>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</si>
  <si>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</si>
  <si>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</si>
  <si>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</si>
  <si>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</si>
  <si>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</si>
  <si>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</si>
  <si>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</si>
  <si>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</si>
  <si>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</si>
  <si>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</si>
  <si>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</si>
  <si>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</si>
  <si>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</si>
  <si>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</si>
  <si>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</si>
  <si>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</si>
  <si>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</si>
  <si>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</si>
  <si>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</si>
  <si>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</si>
  <si>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</si>
  <si>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</si>
  <si>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</si>
  <si>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</si>
  <si>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</si>
  <si>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</si>
  <si>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</si>
  <si>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</si>
  <si>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</si>
  <si>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</si>
  <si>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</si>
  <si>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</si>
  <si>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</si>
  <si>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</si>
  <si>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</si>
  <si>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</si>
  <si>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</si>
  <si>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</si>
  <si>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</si>
  <si>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</si>
  <si>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</si>
  <si>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</si>
  <si>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</si>
  <si>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</si>
  <si>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</si>
  <si>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</si>
  <si>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</si>
  <si>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</si>
  <si>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</si>
  <si>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</si>
  <si>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</si>
  <si>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</si>
  <si>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</si>
  <si>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</si>
  <si>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</si>
  <si>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</si>
  <si>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</si>
  <si>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</si>
  <si>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</si>
  <si>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</si>
  <si>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</si>
  <si>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</si>
  <si>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</si>
  <si>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</si>
  <si>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</si>
  <si>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</si>
  <si>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</si>
  <si>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</si>
  <si>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</si>
  <si>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</si>
  <si>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</si>
  <si>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</si>
  <si>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</si>
  <si>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</si>
  <si>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</si>
  <si>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</si>
  <si>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</si>
  <si>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</si>
  <si>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</si>
  <si>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</si>
  <si>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</si>
  <si>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</si>
  <si>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</si>
  <si>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</si>
  <si>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</si>
  <si>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</si>
  <si>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</si>
  <si>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</si>
  <si>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</si>
  <si>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</si>
  <si>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</si>
  <si>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</si>
  <si>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</si>
  <si>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</si>
  <si>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</si>
  <si>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</si>
  <si>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</si>
  <si>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</si>
  <si>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</si>
  <si>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</si>
  <si>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</si>
  <si>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</si>
  <si>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</si>
  <si>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</si>
  <si>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</si>
  <si>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</si>
  <si>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</si>
  <si>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</si>
  <si>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</si>
  <si>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</si>
  <si>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</si>
  <si>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</si>
  <si>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</si>
  <si>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</si>
  <si>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</si>
  <si>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</si>
  <si>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</si>
  <si>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</si>
  <si>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</si>
  <si>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</si>
  <si>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</si>
  <si>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</si>
  <si>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</si>
  <si>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</si>
  <si>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</si>
  <si>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</si>
  <si>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</si>
  <si>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</si>
  <si>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</si>
  <si>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</si>
  <si>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</si>
  <si>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</si>
  <si>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</si>
  <si>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</si>
  <si>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</si>
  <si>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</si>
  <si>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</si>
  <si>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</si>
  <si>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</si>
  <si>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</si>
  <si>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</si>
  <si>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</si>
  <si>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</si>
  <si>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</si>
  <si>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</si>
  <si>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</si>
  <si>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</si>
  <si>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</si>
  <si>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</si>
  <si>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</si>
  <si>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</si>
  <si>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</si>
  <si>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</si>
  <si>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</si>
  <si>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</si>
  <si>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</si>
  <si>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</si>
  <si>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</si>
  <si>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</si>
  <si>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</si>
  <si>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</si>
  <si>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</si>
  <si>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</si>
  <si>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</si>
  <si>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</si>
  <si>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</si>
  <si>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</si>
  <si>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</si>
  <si>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</si>
  <si>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</si>
  <si>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</si>
  <si>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</si>
  <si>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</si>
  <si>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</si>
  <si>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</si>
  <si>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</si>
  <si>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</si>
  <si>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</si>
  <si>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</si>
  <si>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</si>
  <si>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</si>
  <si>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</si>
  <si>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</si>
  <si>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</si>
  <si>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</si>
  <si>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</si>
  <si>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</si>
  <si>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</si>
  <si>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</si>
  <si>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</si>
  <si>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</si>
  <si>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</si>
  <si>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</si>
  <si>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</si>
  <si>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</si>
  <si>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</si>
  <si>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</si>
  <si>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</si>
  <si>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</si>
  <si>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</si>
  <si>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</si>
  <si>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</si>
  <si>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</si>
  <si>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</si>
  <si>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</si>
  <si>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</si>
  <si>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</si>
  <si>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</si>
  <si>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</si>
  <si>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</si>
  <si>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</si>
  <si>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</si>
  <si>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</si>
  <si>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</si>
  <si>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</si>
  <si>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</si>
  <si>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</si>
  <si>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</si>
  <si>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</si>
  <si>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</si>
  <si>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</si>
  <si>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</si>
  <si>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</si>
  <si>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</si>
  <si>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</si>
  <si>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</si>
  <si>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</si>
  <si>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</si>
  <si>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</si>
  <si>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</si>
  <si>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</si>
  <si>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</si>
  <si>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</si>
  <si>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</si>
  <si>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</si>
  <si>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</si>
  <si>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</si>
  <si>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</si>
  <si>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</si>
  <si>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</si>
  <si>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</si>
  <si>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</si>
  <si>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</si>
  <si>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</si>
  <si>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</si>
  <si>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</si>
  <si>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</si>
  <si>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</si>
  <si>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</si>
  <si>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</si>
  <si>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</si>
  <si>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</si>
  <si>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</si>
  <si>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</si>
  <si>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</si>
  <si>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</si>
  <si>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</si>
  <si>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</si>
  <si>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</si>
  <si>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</si>
  <si>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</si>
  <si>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</si>
  <si>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</si>
  <si>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</si>
  <si>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</si>
  <si>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</si>
  <si>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</si>
  <si>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</si>
  <si>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</si>
  <si>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</si>
  <si>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</si>
  <si>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</si>
  <si>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</si>
  <si>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</si>
  <si>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</si>
  <si>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</si>
  <si>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</si>
  <si>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</si>
  <si>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</si>
  <si>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</si>
  <si>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</si>
  <si>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</si>
  <si>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</si>
  <si>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</si>
  <si>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</si>
  <si>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</si>
  <si>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</si>
  <si>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</si>
  <si>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</si>
  <si>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</si>
  <si>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</si>
  <si>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</si>
  <si>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</si>
  <si>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</si>
  <si>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</si>
  <si>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</si>
  <si>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</si>
  <si>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</si>
  <si>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</si>
  <si>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</si>
  <si>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</si>
  <si>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</si>
  <si>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</si>
  <si>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</si>
  <si>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</si>
  <si>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</si>
  <si>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</si>
  <si>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</si>
  <si>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</si>
  <si>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</si>
  <si>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</si>
  <si>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</si>
  <si>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</si>
  <si>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</si>
  <si>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</si>
  <si>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</si>
  <si>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</si>
  <si>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</si>
  <si>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</si>
  <si>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</si>
  <si>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</si>
  <si>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</si>
  <si>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</si>
  <si>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</si>
  <si>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</si>
  <si>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</si>
  <si>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</si>
  <si>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</si>
  <si>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</si>
  <si>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</si>
  <si>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</si>
  <si>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</si>
  <si>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</si>
  <si>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</si>
  <si>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</si>
  <si>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</si>
  <si>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</si>
  <si>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</si>
  <si>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</si>
  <si>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</si>
  <si>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</si>
  <si>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</si>
  <si>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</si>
  <si>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</si>
  <si>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</si>
  <si>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</si>
  <si>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</si>
  <si>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</si>
  <si>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</si>
  <si>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</si>
  <si>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</si>
  <si>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</si>
  <si>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</si>
  <si>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</si>
  <si>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</si>
  <si>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</si>
  <si>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</si>
  <si>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</si>
  <si>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</si>
  <si>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</si>
  <si>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</si>
  <si>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</si>
  <si>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</si>
  <si>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</si>
  <si>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</si>
  <si>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</si>
  <si>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</si>
  <si>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</si>
  <si>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</si>
  <si>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</si>
  <si>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</si>
  <si>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</si>
  <si>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</si>
  <si>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</si>
  <si>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</si>
  <si>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</si>
  <si>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</si>
  <si>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</si>
  <si>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</si>
  <si>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</si>
  <si>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</si>
  <si>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</si>
  <si>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</si>
  <si>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</si>
  <si>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</si>
  <si>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</si>
  <si>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</si>
  <si>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</si>
  <si>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</si>
  <si>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</si>
  <si>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</si>
  <si>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</si>
  <si>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</si>
  <si>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</si>
  <si>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</si>
  <si>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</si>
  <si>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</si>
  <si>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</si>
  <si>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</si>
  <si>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</si>
  <si>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</si>
  <si>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</si>
  <si>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</si>
  <si>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</si>
  <si>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</si>
  <si>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</si>
  <si>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</si>
  <si>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</si>
  <si>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</si>
  <si>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</si>
  <si>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</si>
  <si>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</si>
  <si>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</si>
  <si>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</si>
  <si>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</si>
  <si>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</si>
  <si>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</si>
  <si>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 Donation</t>
  </si>
  <si>
    <t>Category</t>
  </si>
  <si>
    <t>Sub 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</si>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</sst>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ourier New"/>
      <family val="3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3" fillId="0" borderId="0" xfId="0" applyNumberFormat="1" applyFont="1"/>
    <xf numFmtId="16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[StarterBook-RajeshKartha.xlsx]Pivot -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-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A-4F00-9206-6FEA64B1749C}"/>
            </c:ext>
          </c:extLst>
        </c:ser>
        <c:ser>
          <c:idx val="1"/>
          <c:order val="1"/>
          <c:tx>
            <c:strRef>
              <c:f>'Pivot -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-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5-4BF8-A43C-3CE5BE486E83}"/>
            </c:ext>
          </c:extLst>
        </c:ser>
        <c:ser>
          <c:idx val="2"/>
          <c:order val="2"/>
          <c:tx>
            <c:strRef>
              <c:f>'Pivot -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-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85-4BF8-A43C-3CE5BE486E83}"/>
            </c:ext>
          </c:extLst>
        </c:ser>
        <c:ser>
          <c:idx val="3"/>
          <c:order val="3"/>
          <c:tx>
            <c:strRef>
              <c:f>'Pivot -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-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85-4BF8-A43C-3CE5BE486E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19350968"/>
        <c:axId val="519352608"/>
      </c:barChart>
      <c:catAx>
        <c:axId val="519350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PROJECT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52608"/>
        <c:crosses val="autoZero"/>
        <c:auto val="1"/>
        <c:lblAlgn val="ctr"/>
        <c:lblOffset val="100"/>
        <c:noMultiLvlLbl val="0"/>
      </c:catAx>
      <c:valAx>
        <c:axId val="51935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5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[StarterBook-RajeshKartha.xlsx]Pivot - By Sub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s By Sub Category</a:t>
            </a:r>
            <a:endParaRPr lang="en-US"/>
          </a:p>
        </c:rich>
      </c:tx>
      <c:layout>
        <c:manualLayout>
          <c:xMode val="edge"/>
          <c:yMode val="edge"/>
          <c:x val="0.32877571435646014"/>
          <c:y val="6.83625608202496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E-4ACB-962E-275216A50892}"/>
            </c:ext>
          </c:extLst>
        </c:ser>
        <c:ser>
          <c:idx val="1"/>
          <c:order val="1"/>
          <c:tx>
            <c:strRef>
              <c:f>'Pivot -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E-4ACB-962E-275216A50892}"/>
            </c:ext>
          </c:extLst>
        </c:ser>
        <c:ser>
          <c:idx val="2"/>
          <c:order val="2"/>
          <c:tx>
            <c:strRef>
              <c:f>'Pivot -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3E-4ACB-962E-275216A50892}"/>
            </c:ext>
          </c:extLst>
        </c:ser>
        <c:ser>
          <c:idx val="3"/>
          <c:order val="3"/>
          <c:tx>
            <c:strRef>
              <c:f>'Pivot -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3E-4ACB-962E-275216A50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856424"/>
        <c:axId val="711857408"/>
      </c:barChart>
      <c:catAx>
        <c:axId val="711856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57408"/>
        <c:crosses val="autoZero"/>
        <c:auto val="1"/>
        <c:lblAlgn val="ctr"/>
        <c:lblOffset val="100"/>
        <c:noMultiLvlLbl val="0"/>
      </c:catAx>
      <c:valAx>
        <c:axId val="7118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5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[StarterBook-RajeshKartha.xlsx]Pivot - By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Timeline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By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By Date'!$B$7:$B$19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A-4D05-899F-A29D3657BED4}"/>
            </c:ext>
          </c:extLst>
        </c:ser>
        <c:ser>
          <c:idx val="1"/>
          <c:order val="1"/>
          <c:tx>
            <c:strRef>
              <c:f>'Pivot -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By Date'!$C$7:$C$19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7-46FC-B205-CE8104C71FBB}"/>
            </c:ext>
          </c:extLst>
        </c:ser>
        <c:ser>
          <c:idx val="2"/>
          <c:order val="2"/>
          <c:tx>
            <c:strRef>
              <c:f>'Pivot - By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By Date'!$D$7:$D$19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7-46FC-B205-CE8104C71FBB}"/>
            </c:ext>
          </c:extLst>
        </c:ser>
        <c:ser>
          <c:idx val="3"/>
          <c:order val="3"/>
          <c:tx>
            <c:strRef>
              <c:f>'Pivot - By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By Date'!$E$7:$E$19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7-46FC-B205-CE8104C71FB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27094328"/>
        <c:axId val="627092688"/>
      </c:lineChart>
      <c:catAx>
        <c:axId val="627094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Timeline by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092688"/>
        <c:crosses val="autoZero"/>
        <c:auto val="1"/>
        <c:lblAlgn val="ctr"/>
        <c:lblOffset val="100"/>
        <c:noMultiLvlLbl val="0"/>
      </c:catAx>
      <c:valAx>
        <c:axId val="6270926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709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% OF Success, Failed &amp; Cancelled</a:t>
            </a:r>
          </a:p>
        </c:rich>
      </c:tx>
      <c:layout>
        <c:manualLayout>
          <c:xMode val="edge"/>
          <c:yMode val="edge"/>
          <c:x val="0.22904052854493373"/>
          <c:y val="1.58572761902581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Work'!$F$1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Work'!$F$2:$F$13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0.46153846153846156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C0-4DF1-A82C-A23B05F73634}"/>
            </c:ext>
          </c:extLst>
        </c:ser>
        <c:ser>
          <c:idx val="5"/>
          <c:order val="5"/>
          <c:tx>
            <c:strRef>
              <c:f>'Bonus Work'!$G$1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Work'!$G$2:$G$13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0.39560439560439559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C0-4DF1-A82C-A23B05F73634}"/>
            </c:ext>
          </c:extLst>
        </c:ser>
        <c:ser>
          <c:idx val="6"/>
          <c:order val="6"/>
          <c:tx>
            <c:strRef>
              <c:f>'Bonus Work'!$H$1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Work'!$H$2:$H$13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0.14285714285714285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C0-4DF1-A82C-A23B05F7363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476360"/>
        <c:axId val="6104802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Work'!$B$1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Work'!$B$2:$B$13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DC0-4DF1-A82C-A23B05F736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Work'!$C$1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Work'!$C$2:$C$13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DC0-4DF1-A82C-A23B05F736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Work'!$D$1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Work'!$D$2:$D$13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52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DC0-4DF1-A82C-A23B05F736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Work'!$E$1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Work'!$E$2:$E$13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364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C0-4DF1-A82C-A23B05F73634}"/>
                  </c:ext>
                </c:extLst>
              </c15:ser>
            </c15:filteredLineSeries>
          </c:ext>
        </c:extLst>
      </c:lineChart>
      <c:catAx>
        <c:axId val="61047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0296"/>
        <c:crosses val="autoZero"/>
        <c:auto val="1"/>
        <c:lblAlgn val="ctr"/>
        <c:lblOffset val="100"/>
        <c:noMultiLvlLbl val="0"/>
      </c:catAx>
      <c:valAx>
        <c:axId val="61048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7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176211</xdr:rowOff>
    </xdr:from>
    <xdr:to>
      <xdr:col>20</xdr:col>
      <xdr:colOff>447675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7DD3C-9A6C-4AFE-845E-C12E3ADD6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2</xdr:row>
      <xdr:rowOff>185736</xdr:rowOff>
    </xdr:from>
    <xdr:to>
      <xdr:col>19</xdr:col>
      <xdr:colOff>38099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1E9A9-46EE-42F9-A8DD-ECB006803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180974</xdr:rowOff>
    </xdr:from>
    <xdr:to>
      <xdr:col>13</xdr:col>
      <xdr:colOff>1238250</xdr:colOff>
      <xdr:row>28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59CB3-9E43-4D15-8E72-5BDD2EA81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323849</xdr:colOff>
      <xdr:row>14</xdr:row>
      <xdr:rowOff>23810</xdr:rowOff>
    </xdr:from>
    <xdr:to>
      <xdr:col>7</xdr:col>
      <xdr:colOff>895350</xdr:colOff>
      <xdr:row>38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C281A2-CC91-4F5C-ADB8-61EFA5A66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 Kartha" refreshedDate="43785.516624074073" createdVersion="6" refreshedVersion="6" minRefreshableVersion="3" recordCount="4115" xr:uid="{E421B603-A136-4897-A826-7C941EFEED14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% funded" numFmtId="10">
      <sharedItems containsString="0" containsBlank="1" containsNumber="1" minValue="0" maxValue="22603"/>
    </cacheField>
    <cacheField name="Avg Donation" numFmtId="2">
      <sharedItems containsBlank="1" containsMixedTypes="1" containsNumber="1" minValue="1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 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 Kartha" refreshedDate="43785.527674884259" createdVersion="6" refreshedVersion="6" minRefreshableVersion="3" recordCount="4115" xr:uid="{2ABF680A-DB8D-44C6-8811-11C71393C41A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10">
      <sharedItems containsString="0" containsBlank="1" containsNumber="1" minValue="0" maxValue="22603"/>
    </cacheField>
    <cacheField name="Avg Donation" numFmtId="2">
      <sharedItems containsBlank="1" containsMixedTypes="1" containsNumber="1" minValue="1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 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64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64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.137822333333332"/>
    <n v="88.601680840609291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.35021"/>
    <n v="1389.3561935483872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.6302771750000002"/>
    <n v="272.35590732591254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.4334915642458101"/>
    <n v="116.35303146309367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.0021100000000001"/>
    <n v="188.50671378091872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.9491375"/>
    <n v="173.57781674704077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.8161422"/>
    <n v="29.187190495010373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.2684514"/>
    <n v="1323.2540463917526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.5683081313131315"/>
    <n v="247.94003412969283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.9116676082790633"/>
    <n v="86.163845492085343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.57189"/>
    <n v="849.67027027027029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.1956399999999991"/>
    <n v="422.02059732234807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.1732719999999999"/>
    <n v="259.25424836601309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.9894800000000004"/>
    <n v="842.10602409638557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.4801799999999998"/>
    <n v="511.79117647058825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0.33559730999999998"/>
    <n v="223.58248500999335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.2611835600000001"/>
    <n v="64.570118779438872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.8805550000000002"/>
    <n v="176.200223588597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.906363636363636"/>
    <n v="83.802893802893806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.868199871794872"/>
    <n v="593.93620078740162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.604850000000001"/>
    <n v="134.3592456301748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.5103109999999997"/>
    <n v="65.891300230946882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.7511200000000002"/>
    <n v="426.93169877408059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.5957748878923765"/>
    <n v="180.75185011709601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.14901155"/>
    <n v="282.65966789667897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.8212909090909091"/>
    <n v="128.38790470372632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.0674309000000002"/>
    <n v="136.6444745538665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0.52570512820512816"/>
    <n v="2928.9285714285716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.146425000000001"/>
    <n v="56.970381807973048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.0232999999999999"/>
    <n v="245.02436053593178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.4483338095238096"/>
    <n v="164.79651993355483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.8490975000000001"/>
    <n v="108.96848314606741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.2609431428571432"/>
    <n v="54.883162444113267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.2024800000000004"/>
    <n v="107.82155688622754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.5482402000000004"/>
    <n v="91.214401028277635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.5304799999999998"/>
    <n v="326.29205175600737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.9403333333333332"/>
    <n v="483.34246575342468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.1416866666666667"/>
    <n v="161.25517890772127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.052499999999998"/>
    <n v="68.815577078288939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.362168"/>
    <n v="449.2638522427440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.465395775862069"/>
    <n v="155.2382739726027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.1292973333333334"/>
    <n v="147.17167680278018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.1103642500000004"/>
    <n v="262.15704968944101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.783738373837384"/>
    <n v="20.465926829268295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.9859528571428569"/>
    <n v="577.27593103448271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.61459"/>
    <n v="457.39093484419266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.0114999999999998"/>
    <n v="220.74074074074073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.0224133333333334"/>
    <n v="108.00140845070422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.5260429999999998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.05158"/>
    <n v="383.3643216080402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0.50721666666666665"/>
    <n v="117.68368136117556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0.75051000000000001"/>
    <n v="932.31055900621118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.4723377"/>
    <n v="92.251735588972423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.8496600000000001"/>
    <n v="279.37843137254902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.089324126984127"/>
    <n v="56.344351395730705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.5641449999999999"/>
    <n v="52.622732513451197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.600976000000001"/>
    <n v="53.865251485148519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.812401666666668"/>
    <n v="40.070667078443485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.4833229411764706"/>
    <n v="91.82989803350327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.2513700000000001"/>
    <n v="385.03692307692307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.4784000000000002"/>
    <n v="408.976897689768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.8153547058823529"/>
    <n v="81.75107284768211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.2024900000000001"/>
    <n v="223.0964749536178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.3442048"/>
    <n v="331.10237288135596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.5614399999999999"/>
    <n v="54.748948106591868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.7907999999999999"/>
    <n v="61.37572866984631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0.57648750000000004"/>
    <n v="343.14732142857144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.14977"/>
    <n v="566.38916256157631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.13015"/>
    <n v="203.630630630630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.1253599999999999"/>
    <n v="89.314285714285717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.053811999999999"/>
    <n v="67.69021432945498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.794206249999998"/>
    <n v="31.820544982698959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.1679422000000002"/>
    <n v="78.834261818181815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.0742157000000001"/>
    <n v="60.965703745743475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0.824221076923077"/>
    <n v="120.39184269662923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.038011142857143"/>
    <n v="157.29347633136095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.1244399999999999"/>
    <n v="127.36450839328538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.4144600000000001"/>
    <n v="95.830623306233065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.47025"/>
    <n v="53.475252525252522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.05745"/>
    <n v="261.74504950495049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.2073254999999996"/>
    <n v="48.104623556581984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.0299897959183673"/>
    <n v="227.85327313769753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.00824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.355717142857143"/>
    <n v="74.107684365781708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.0003599999999999"/>
    <n v="179.27598566308242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.3193789333333332"/>
    <n v="105.04609341825902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0.5626326718299024"/>
    <n v="790.83739837398377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.0051866666666669"/>
    <n v="51.3054157782516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.2005299999999997"/>
    <n v="55.276856649395505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.436523076923077"/>
    <n v="74.639488409272587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.569700000000001"/>
    <n v="149.0345104333868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.5390035000000002"/>
    <n v="84.871516544117654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.2154220000000002"/>
    <n v="192.38876826722338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.6633076923076924"/>
    <n v="97.731073446327684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.0133294117647058"/>
    <n v="589.95205479452056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0.68153600000000003"/>
    <n v="244.80459770114942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0.84946999999999995"/>
    <n v="379.22767857142856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.1790285714285715"/>
    <n v="2500.969696969697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.1398947368421051"/>
    <n v="144.69039145907473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0.32028000000000001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.99215125"/>
    <n v="51.212114395886893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.288397837837838"/>
    <n v="64.816470588235291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.1073146853146854"/>
    <n v="226.20857142857142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.036144"/>
    <n v="156.04578313253012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.099283142857143"/>
    <n v="71.848571428571432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.5345200000000001"/>
    <n v="138.49458483754512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.0150693333333334"/>
    <n v="154.42231237322514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.80525"/>
    <n v="188.37871287128712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.0418799999999999"/>
    <n v="143.21468926553672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.7549600000000001"/>
    <n v="186.8139303482587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.0011791999999997"/>
    <n v="73.48626836434867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.26239013671875"/>
    <n v="118.6144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.7012999999999998"/>
    <n v="182.78024691358024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.4606080000000001"/>
    <n v="161.88210526315791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.9420799999999998"/>
    <n v="66.623188405797094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0.65246363636363636"/>
    <n v="201.60393258426967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.1038153846153846"/>
    <n v="75.444794952681391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.9847237142857144"/>
    <n v="101.8553225806451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.5237333333333334"/>
    <n v="75.647714604236342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.3310911999999999"/>
    <n v="100.08204511278196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.0224343076923077"/>
    <n v="147.68495555555555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.0142212307692309"/>
    <n v="74.575090497737563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.4514"/>
    <n v="88.26081081081081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.29948"/>
    <n v="358.97237569060775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.2840666000000001"/>
    <n v="244.11912547528519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.5292777777777777"/>
    <n v="64.625635808748726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.0861819426615318"/>
    <n v="103.52394779771615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.3896574712643677"/>
    <n v="133.739159292035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.7194285714285715"/>
    <n v="153.5204081632653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.2035"/>
    <n v="118.45472440944881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.2019070000000001"/>
    <n v="80.991037735849048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.0015333333333332"/>
    <n v="118.2007874015748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.170404"/>
    <n v="92.157795275590544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.445425"/>
    <n v="511.6548672566371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.1550800000000001"/>
    <n v="307.20212765957444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.9114"/>
    <n v="83.345930232558146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0.22878799999999999"/>
    <n v="161.1183098591549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.8309000000000002"/>
    <n v="42.63403614457831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.318"/>
    <n v="80.727532097004286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.8073000000000001"/>
    <n v="201.96402877697841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.6022808571428573"/>
    <n v="60.300892473118282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.10446"/>
    <n v="157.33048433048432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.0036639999999999"/>
    <n v="169.8508307692307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.2299154545454545"/>
    <n v="190.5502816901408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.1440638297872341"/>
    <n v="234.80786026200875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.07538"/>
    <n v="451.84033613445376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.3737000000000004"/>
    <n v="61.203872437357631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0.78927352941176465"/>
    <n v="117.69868421052631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.3289249999999999"/>
    <n v="81.654377880184327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.0600260000000001"/>
    <n v="56.204984093319197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.3144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.04396"/>
    <n v="70.921195652173907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.0381199999999999"/>
    <n v="711.04109589041093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.0321061999999999"/>
    <n v="115.44812080536913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.03088"/>
    <n v="193.04868913857678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.0302899999999999"/>
    <n v="118.9711316397228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.2796000000000001"/>
    <n v="186.80291970802921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.02298"/>
    <n v="158.35603715170279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.5431499999999998"/>
    <n v="493.81553398058253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.01606"/>
    <n v="164.94480519480518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.0130622"/>
    <n v="82.496921824104234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.6750470000000002"/>
    <n v="76.138500000000008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.252275"/>
    <n v="188.31203007518798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.1864285714285714"/>
    <n v="346.04166666666669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.99244"/>
    <n v="183.80442804428046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.6529333333333334"/>
    <n v="59.961305925030231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.9321000000000002"/>
    <n v="69.760961810466767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.964"/>
    <n v="35.997067448680355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.0090416666666666"/>
    <n v="526.45652173913038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.0842485875706214"/>
    <n v="149.46417445482865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.1916249999999999"/>
    <n v="151.31746031746033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.7327000000000004"/>
    <n v="278.39411764705881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.3482571428571428"/>
    <n v="53.991990846681922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0.62765333333333329"/>
    <n v="48.281025641025643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.3321535"/>
    <n v="44.464318398474738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.0244597777777777"/>
    <n v="231.66175879396985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.1508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.7029262962962963"/>
    <n v="67.417903225806455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.0118888888888888"/>
    <n v="254.3854748603351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.12815"/>
    <n v="162.90974729241879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.016400000000001"/>
    <n v="49.934589800443462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.7867599999999999"/>
    <n v="282.7151898734177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.1159049999999999"/>
    <n v="117.77361477572559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.2682285714285715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.2502285714285715"/>
    <n v="146.34782608695653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.2734117647058822"/>
    <n v="44.912863070539416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.4345666666666668"/>
    <n v="114.76533333333333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0.21507499999999999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.0660499999999999"/>
    <n v="97.356164383561648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.0577749999999999"/>
    <n v="104.99007444168734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.4172839999999999E-2"/>
    <n v="78.66620560747662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0.11985714285714286"/>
    <n v="2796.6666666666665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.0462615"/>
    <n v="55.066394736842106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.0375000000000001"/>
    <n v="922.22222222222217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.1263736263736264"/>
    <n v="109.04255319148936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0.20424999999999999"/>
    <n v="202.22772277227722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.1625714285714286"/>
    <n v="246.60606060606059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.5034814814814814"/>
    <n v="97.81686746987951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.0251494999999999"/>
    <n v="130.23469453376205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0.40404000000000001"/>
    <n v="162.91935483870967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.8344090909090909"/>
    <n v="159.51383399209487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.2223999999999999"/>
    <n v="56.41456582633053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.003825"/>
    <n v="550.04109589041093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.1918387755102042"/>
    <n v="152.62361216730039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0.42188421052631581"/>
    <n v="364.35454545454547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.0681333333333334"/>
    <n v="170.44680851063831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.1440928571428572"/>
    <n v="119.17633928571429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.1359142857142857"/>
    <n v="64.02093397745571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.6155466666666669"/>
    <n v="43.333275109170302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.0357653061224488"/>
    <n v="82.39687499999999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.3166833333333334"/>
    <n v="46.580778301886795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.8608020000000005"/>
    <n v="71.592003642987251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.1229714285714285"/>
    <n v="149.44486692015209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.6991034482758622"/>
    <n v="76.439453125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.2609166666666667"/>
    <n v="80.022494887525568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.1107699999999998"/>
    <n v="109.8218926553672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.5497535999999998"/>
    <n v="82.963254817987149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.013157894736842"/>
    <n v="287.31343283582089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.0880768571428572"/>
    <n v="66.346149825783982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.532933333333333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.0672648571428571"/>
    <n v="66.70405357142856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.236801"/>
    <n v="194.26193717277485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.0309142857142857"/>
    <n v="133.1439114391143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.0266285714285714"/>
    <n v="106.62314540059347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.0242285714285715"/>
    <n v="219.92638036809817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.0182857142857142"/>
    <n v="104.82352941176471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.1796376666666666"/>
    <n v="98.030831024930734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0.35338000000000003"/>
    <n v="119.38513513513513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.76535"/>
    <n v="96.997252747252745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.0084571428571429"/>
    <n v="271.5076923076923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.0078754285714286"/>
    <n v="131.13620817843866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0.58558333333333334"/>
    <n v="153.42794759825327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.0035142857142858"/>
    <n v="262.11194029850748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.8461052631578947"/>
    <n v="65.318435754189949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.3870400000000001"/>
    <n v="103.20238095238095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.3864000000000001"/>
    <n v="40.349243306169967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.0208358208955224"/>
    <n v="119.99298245614035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.0534805315203954"/>
    <n v="83.967068965517228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.2594666666666665"/>
    <n v="230.55782312925169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0.33790999999999999"/>
    <n v="99.973372781065095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.2051249999999998"/>
    <n v="164.90686274509804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0.39395294117647056"/>
    <n v="117.49473684210527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.0870837499999997"/>
    <n v="131.98948616600788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.1131"/>
    <n v="90.495934959349597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.3348307999999998"/>
    <n v="73.503898678414089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.03840625"/>
    <n v="96.877551020408163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.3202400000000001"/>
    <n v="215.7254901960784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.0967666666666667"/>
    <n v="94.54885057471264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.1822050359712231"/>
    <n v="65.86232464929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.3098000000000001"/>
    <n v="150.89861751152074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.077"/>
    <n v="81.949748743718587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.4132510432681749"/>
    <n v="55.758509532062391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.6729166666666666"/>
    <n v="31.663376110562684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.2882507142857142"/>
    <n v="56.901438721136763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.2802667999999999"/>
    <n v="75.133028169014082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.0632110000000001"/>
    <n v="93.264122807017543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.026467741935484"/>
    <n v="134.26371308016877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.6462241666666664"/>
    <n v="57.631016333938291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.26732"/>
    <n v="96.300911854103347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.0558333333333334"/>
    <n v="72.482837528604122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.0507333333333333"/>
    <n v="109.45138888888889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.0468"/>
    <n v="109.42160278745645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.1773333333333333"/>
    <n v="84.90514905149051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.0430333333333333"/>
    <n v="845.70270270270271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.2510239999999999"/>
    <n v="73.416901408450698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0.35537409090909089"/>
    <n v="100.23371794871794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.0297033333333332"/>
    <n v="297.02980769230766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.0865999999999998"/>
    <n v="117.36121673003802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.0536666666666665"/>
    <n v="130.52966101694915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0.2950613611721471"/>
    <n v="171.79329608938548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.0225"/>
    <n v="108.77659574468085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.0203333333333333"/>
    <n v="141.71296296296296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.0202863333333334"/>
    <n v="58.413339694656486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.2202"/>
    <n v="709.41860465116281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.3319999999999"/>
    <n v="42.73322081575246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.022322"/>
    <n v="45.547792792792798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.0105"/>
    <n v="125.7883817427385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.121296000000001"/>
    <n v="27.22663072776280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.0182666666666669"/>
    <n v="77.229591836734699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.0080333333333333"/>
    <n v="95.699367088607602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.2594166666666666"/>
    <n v="81.252688172043008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.0446206037108834"/>
    <n v="109.33695652173913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0.23163076923076922"/>
    <n v="449.43283582089555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.0047639999999998"/>
    <n v="70.041118881118877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.5030841666666666"/>
    <n v="66.015406593406595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.2010400000000001"/>
    <n v="92.387692307692305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.19756"/>
    <n v="233.8984375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.187262"/>
    <n v="230.08953488372092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.1812400000000001"/>
    <n v="170.69942196531792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.1808107999999999"/>
    <n v="30.654485981308412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.1683911999999999"/>
    <n v="59.249046653144013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.1635599999999999"/>
    <n v="95.373770491803285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0.82817600000000002"/>
    <n v="301.93916666666667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.8816999999999999"/>
    <n v="47.474464579901152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.026"/>
    <n v="148.08247422680412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.1476"/>
    <n v="129.81900452488688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.14534"/>
    <n v="120.30882352941177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.0024604569420035"/>
    <n v="320.44943820224717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.8473999999999999"/>
    <n v="107.04511278195488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.8866966666666667"/>
    <n v="64.173356009070289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.13104"/>
    <n v="50.764811490125673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.0418124999999998"/>
    <n v="39.066920943134534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.50844625"/>
    <n v="71.237487309644663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.1694724999999999"/>
    <n v="89.38643312101911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0.55698440000000005"/>
    <n v="331.53833333333336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.2032608695652174"/>
    <n v="98.839285714285708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.1040080000000001"/>
    <n v="104.15169811320754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.1974347826086957"/>
    <n v="85.531055900621112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.359861"/>
    <n v="95.764859154929582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.0878684000000001"/>
    <n v="88.588631921824103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.026"/>
    <n v="148.57377049180329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.0791200000000001"/>
    <n v="145.04301075268816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.5731829411764706"/>
    <n v="87.685606557377056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.0647599999999999"/>
    <n v="151.24431818181819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.06308"/>
    <n v="75.502840909090907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.05982"/>
    <n v="111.79535864978902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.0591999999999999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.0580799999999999"/>
    <n v="174.02631578947367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.7629999999999999"/>
    <n v="91.189655172413794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.3219000000000001"/>
    <n v="99.766037735849054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.0138461538461538"/>
    <n v="201.22137404580153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0.29276666666666668"/>
    <n v="84.99677419354839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.0522388"/>
    <n v="346.1311842105263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.3120499999999999"/>
    <n v="546.687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.0493380000000001"/>
    <n v="118.7033936651583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.0472999999999999"/>
    <n v="104.31274900398407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.74"/>
    <n v="86.138613861386133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.5916819571865444"/>
    <n v="102.86166007905139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.032"/>
    <n v="175.51020408163265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.2869999999999999"/>
    <n v="99.382239382239376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0.46100628930817611"/>
    <n v="136.46276595744681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.0259199999999999"/>
    <n v="78.195121951219505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.1314633333333335"/>
    <n v="38.175462686567165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.0227200000000001"/>
    <n v="115.692307692307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.5445000000000002"/>
    <n v="47.383612662942269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.0172264"/>
    <n v="85.337785234899329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.01552"/>
    <n v="119.1924882629108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.0485537190082646"/>
    <n v="84.023178807947019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.01248"/>
    <n v="200.888888888888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.0347999999999997E-2"/>
    <n v="267.80851063829789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.00528"/>
    <n v="239.35238095238094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.00352"/>
    <n v="115.08256880733946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.9580000000000002"/>
    <n v="25.091093117408906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0.49381999999999998"/>
    <n v="176.36428571428573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0.25413402061855672"/>
    <n v="725.02941176470586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.722777777777778"/>
    <n v="98.413654618473899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.1131818181818183"/>
    <n v="42.517361111111114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.0616782608695652"/>
    <n v="251.7381443298969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.6214066666666667"/>
    <n v="62.522107969151669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.4315000000000002"/>
    <n v="82.145270270270274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.6197999999999999"/>
    <n v="39.507317073170732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.8402000000000003"/>
    <n v="82.316326530612244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.268842105263158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.4837500000000001E-2"/>
    <n v="177.3925925925925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.1863774999999999"/>
    <n v="388.9762295081967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.0230434782608695"/>
    <n v="189.75806451612902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.1752499999999999"/>
    <n v="110.35211267605634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.8535000000000004"/>
    <n v="222.9904761904761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.0584090909090909"/>
    <n v="146.44654088050314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.2484324324324325"/>
    <n v="95.834024896265561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.0493636363636363"/>
    <n v="61.562666666666665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.1869988910451896"/>
    <n v="131.37719999999999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.1466525000000001"/>
    <n v="80.185489510489504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.1217692027666546"/>
    <n v="44.056420233463037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"/>
    <n v="138.66871165644173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.0063392857142857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.1210500000000001"/>
    <n v="58.540469973890339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.018"/>
    <n v="140.85534591194968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.1172500000000001"/>
    <n v="148.9666666666666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.0144545454545455"/>
    <n v="67.835866261398181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.4810000000000001"/>
    <n v="207.61682242990653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.1210606060606061"/>
    <n v="116.21465968586388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0.62839999999999996"/>
    <n v="128.61988304093566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.0967499999999999"/>
    <n v="55.956632653061227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.0952500000000001"/>
    <n v="92.037815126050418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.043047619047619"/>
    <n v="81.125925925925927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.215816111111111"/>
    <n v="64.366735294117646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.4588000000000001"/>
    <n v="47.058064516129029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.0395714285714286"/>
    <n v="79.967032967032964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.0871389999999999"/>
    <n v="92.130423728813554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.2046777777777777"/>
    <n v="88.147154471544724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.08395"/>
    <n v="65.298192771084331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.2364125714285714"/>
    <n v="110.39397959183674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.7989999999999999"/>
    <n v="96.375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.0786500000000001"/>
    <n v="106.79702970297029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.0740000000000001"/>
    <n v="97.636363636363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.1894444444444445"/>
    <n v="89.957983193277315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0.42759999999999998"/>
    <n v="215.959595959595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.0680499999999999"/>
    <n v="224.85263157894738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.0680000000000001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.0658000000000001"/>
    <n v="134.91139240506328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0.47333333333333333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0.65101538461538466"/>
    <n v="170.62903225806451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0.28192"/>
    <n v="370.94736842105266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.0459624999999999"/>
    <n v="373.55803571428572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.0421799999999999"/>
    <n v="64.933333333333323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.0410165"/>
    <n v="138.8022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.03775"/>
    <n v="266.08974358974359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.3792666666666666"/>
    <n v="98.99043062200956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.0580000000000001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.142725"/>
    <n v="101.8269801980198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0.82208000000000003"/>
    <n v="216.3368421052631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.1076216216216217"/>
    <n v="97.113744075829388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.5737692307692308"/>
    <n v="67.970099667774093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.0864893617021276"/>
    <n v="99.15533980582525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.4570000000000001"/>
    <n v="91.882882882882882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.0182500000000001"/>
    <n v="177.08695652173913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.130176111111111"/>
    <n v="109.96308108108107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.0126500000000001"/>
    <n v="168.77500000000001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.0913513513513513"/>
    <n v="199.900990099009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.0064"/>
    <n v="141.74647887323943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.0061"/>
    <n v="104.25906735751295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.006"/>
    <n v="182.909090909090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.0035000000000001"/>
    <n v="143.35714285714286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.0016"/>
    <n v="417.33333333333331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.0012570000000001"/>
    <n v="606.82242424242418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.0011000000000001"/>
    <n v="168.25210084033614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.5331538461538461"/>
    <n v="135.58503401360545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.4185714285714286"/>
    <n v="117.51479289940828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.2157147647256063E-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6.5900366666666668E-2"/>
    <n v="63.569485530546629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0.39942857142857141"/>
    <n v="99.857142857142861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.5877142857142861"/>
    <n v="58.379104477611939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.0846283333333333"/>
    <n v="60.820280373831778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0.25912000000000002"/>
    <n v="150.65116279069767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0.3886"/>
    <n v="113.62573099415205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.0445405405405406"/>
    <n v="50.852631578947367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.9292499999999999"/>
    <n v="63.04738562091503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0.38390000000000002"/>
    <n v="158.63636363636363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.0067894736842105"/>
    <n v="135.66666666666666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.0285405405405406"/>
    <n v="91.480769230769226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.2569999999999999"/>
    <n v="190.45454545454547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.7702"/>
    <n v="65.00344827586207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.670999999999999"/>
    <n v="90.635922330097088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.009027027027027"/>
    <n v="90.616504854368927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.0358333333333334"/>
    <n v="125.97972972972973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.0347222222222223"/>
    <n v="111.5269461077844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.2361333333333333"/>
    <n v="67.671532846715323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.0865882352941176"/>
    <n v="159.24137931034483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.0122777777777778"/>
    <n v="109.10778443113773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.2123333333333333"/>
    <n v="80.464601769911511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.0342857142857143"/>
    <n v="174.03846153846155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.391"/>
    <n v="65.756363636363631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.7793846153846156"/>
    <n v="67.159851301115239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.2392500000000002"/>
    <n v="58.92763157894737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.789525"/>
    <n v="73.341188524590166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.2327586206896552"/>
    <n v="99.860335195530723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.0473529411764706"/>
    <n v="80.202702702702709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.5461999999999998"/>
    <n v="89.100502512562812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.1786666666666668"/>
    <n v="180.4081632653061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0.7036"/>
    <n v="382.39130434782606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0.25087142857142858"/>
    <n v="89.59693877551021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.1696666666666666"/>
    <n v="133.93129770992365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"/>
    <n v="224.12820512820514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.1629333333333334"/>
    <n v="71.491803278688522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.1608000000000001"/>
    <n v="116.8590604026845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.0416766467065868"/>
    <n v="123.37588652482269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.1593333333333333"/>
    <n v="152.54385964912279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.4458441666666668"/>
    <n v="70.5289837398374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.8186315789473684"/>
    <n v="143.974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.0787731249999999"/>
    <n v="69.59826612903225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.7176130000000001"/>
    <n v="58.422210884353746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.0731250000000001"/>
    <n v="89.895287958115176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0.11436666666666667"/>
    <n v="112.8618421052631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.1377333333333333"/>
    <n v="108.0126582278481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.7028880000000002"/>
    <n v="90.579148936170213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5.6613333333333335E-2"/>
    <n v="182.6236559139785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.7447999999999997"/>
    <n v="70.848739495798313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.4005000000000001"/>
    <n v="95.48863636363636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.0245398773006136"/>
    <n v="165.34653465346534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.1091186666666666"/>
    <n v="127.97523076923076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.0358125"/>
    <n v="48.037681159420288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.1013360000000001"/>
    <n v="70.000169491525426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.1000666666666667"/>
    <n v="128.9140625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.0976666666666666"/>
    <n v="99.787878787878782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.0915333333333332"/>
    <n v="121.2814814814814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.0860666666666667"/>
    <n v="139.23931623931625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.0821333333333334"/>
    <n v="90.177777777777777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.9472727272727273"/>
    <n v="92.102272727272734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.08"/>
    <n v="462.85714285714283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.0103500000000001"/>
    <n v="39.91506172839506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.0763413333333334"/>
    <n v="117.84759124087591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.0666666666666667"/>
    <n v="81.632653061224488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.1383571428571428"/>
    <n v="68.10683760683760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.592951"/>
    <n v="77.327718446601949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.0612433333333333"/>
    <n v="38.543946731234868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.3613999999999997"/>
    <n v="94.103550295857985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0.39627499999999999"/>
    <n v="152.41346153846155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.0538666666666667"/>
    <n v="205.298701298701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.0496000000000001"/>
    <n v="63.2289156626506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.2416666666666663"/>
    <n v="44.171348314606739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.0482"/>
    <n v="67.771551724137936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.0132258064516129"/>
    <n v="54.912587412587413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.0466666666666666"/>
    <n v="327.08333333333331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.5696000000000001"/>
    <n v="146.69158878504672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.0451666666666666"/>
    <n v="89.58571428571428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.5673440000000001"/>
    <n v="36.965660377358489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.1179285714285714"/>
    <n v="75.975728155339809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.1178571428571429"/>
    <n v="85.054347826086953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.0404266666666666"/>
    <n v="78.031999999999996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.0398000000000001"/>
    <n v="135.6260869565217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.0397333333333334"/>
    <n v="239.93846153846152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.5590999999999999"/>
    <n v="117.22556390977444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.0376666666666667"/>
    <n v="111.17857142857143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.0356666666666667"/>
    <n v="199.16666666666666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.5529999999999999"/>
    <n v="207.06666666666666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.7227777777777777"/>
    <n v="174.2134831460674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.0320666666666667"/>
    <n v="85.530386740331494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.5443"/>
    <n v="106.50344827586207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.1873499999999999"/>
    <n v="61.496215139442228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0.15390000000000001"/>
    <n v="530.68965517241384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.0223333333333333"/>
    <n v="127.79166666666667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.0218"/>
    <n v="136.84821428571428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.0212366666666666"/>
    <n v="88.037643678160919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.0209999999999999"/>
    <n v="53.177083333333336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.0189999999999999"/>
    <n v="221.52173913043478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0.61124000000000001"/>
    <n v="109.93525179856115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.0546000000000002"/>
    <n v="68.488789237668158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.0176666666666667"/>
    <n v="125.12295081967213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.0153353333333335"/>
    <n v="149.31401960784314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.0153333333333334"/>
    <n v="67.389380530973455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.012446"/>
    <n v="44.66673529411765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.0114333333333334"/>
    <n v="123.3455284552845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.0084"/>
    <n v="256.37288135593218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.0242"/>
    <n v="252.01666666666668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.0060706666666666"/>
    <n v="97.993896103896105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.9084810126582279"/>
    <n v="259.948275862068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.3710714285714287"/>
    <n v="22.116176470588236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.1346153846153846"/>
    <n v="73.019801980198025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.4260827250608272"/>
    <n v="185.48101265822785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0.72989999999999999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.4511000000000001"/>
    <n v="70.785365853658533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.1115384615384616"/>
    <n v="200.69444444444446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.443746"/>
    <n v="92.547820512820508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0.10754135338345865"/>
    <n v="51.822463768115945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0.28405999999999998"/>
    <n v="26.5973782771535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.1825000000000001"/>
    <n v="97.191780821917803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.8332000000000002"/>
    <n v="49.88028169014084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.2801818181818181"/>
    <n v="118.33613445378151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.8109999999999999"/>
    <n v="147.94736842105263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0.46666666666666667"/>
    <n v="1272.7272727272727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.1666666666666667"/>
    <n v="76.923076923076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.1077157238734421"/>
    <n v="73.355396825396824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.4660000000000002"/>
    <n v="29.310782241014799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0.5651428571428571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.1439999999999999"/>
    <n v="103.21804511278195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.7104755366949576"/>
    <n v="25.42547309833024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0.27383999999999997"/>
    <n v="402.70588235294116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.0948792000000001"/>
    <n v="103.68174242424243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.3613999999999999"/>
    <n v="59.97356828193832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.566000000000001"/>
    <n v="14.37076271186440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.7067999999999999"/>
    <n v="140.97916666666666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.35"/>
    <n v="79.411764705882348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.5405897142857143"/>
    <n v="70.576753926701571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.0508593749999999"/>
    <n v="78.660818713450297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.0294615384615384"/>
    <n v="234.78947368421052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.9885074626865671"/>
    <n v="94.489361702127653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0.44319999999999998"/>
    <n v="174.94736842105263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.0226"/>
    <n v="141.42340425531913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.1065833333333333"/>
    <n v="74.184357541899445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.4697777777777778"/>
    <n v="52.701195219123505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.0544"/>
    <n v="118.73873873873873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.012576923076923"/>
    <n v="70.771505376344081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.0934166666666667"/>
    <n v="84.108974358974365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.6227999999999998"/>
    <n v="127.32038834951456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.0086153846153847"/>
    <n v="211.48387096774192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.04112"/>
    <n v="81.84905660377359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.3162883248730965"/>
    <n v="78.57842424242424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.0390027322404372"/>
    <n v="56.460043668122275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.1199130434782609"/>
    <n v="367.97142857142859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.0725"/>
    <n v="273.82978723404256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0.21363333333333334"/>
    <n v="105.93388429752066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.2806"/>
    <n v="72.76136363636364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.28"/>
    <n v="492.30769230769232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.2795000000000001"/>
    <n v="90.744680851063833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0.25584000000000001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.2049622641509434"/>
    <n v="108.24237288135593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.273042"/>
    <n v="69.56513661202186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.0556666666666668"/>
    <n v="62.712871287128714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.5253999999999999"/>
    <n v="68.254054054054052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.0304098360655738"/>
    <n v="93.81343283582089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.0043200000000001"/>
    <n v="126.8080808080808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0.69561111111111107"/>
    <n v="63.55837563451776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0.31114999999999998"/>
    <n v="102.01639344262296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.9652000000000003"/>
    <n v="51.720833333333331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.2348756218905472"/>
    <n v="94.736641221374043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.2400610000000001"/>
    <n v="92.541865671641801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.2353000000000001"/>
    <n v="88.23571428571428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.0290416666666666"/>
    <n v="62.05276381909547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.2324999999999999"/>
    <n v="71.242774566473983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.4641999999999999"/>
    <n v="67.697802197802204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.0213333333333334"/>
    <n v="106.57391304347826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.0209999999999999"/>
    <n v="66.586956521739125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.0190833333333333"/>
    <n v="103.63559322033899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.2178"/>
    <n v="716.35294117647061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.0137499999999999"/>
    <n v="139.82758620689654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.2164999999999999"/>
    <n v="109.5945945945946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.2110000000000001"/>
    <n v="55.806451612903224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.1005454545454545"/>
    <n v="31.4441558441558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.0079166666666666"/>
    <n v="60.475000000000001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.0035000000000001"/>
    <n v="169.6056338028169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.2041660000000001"/>
    <n v="63.37715789473684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.0024166666666667"/>
    <n v="171.84285714285716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.0663570159857905"/>
    <n v="71.899281437125751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.5001875"/>
    <n v="55.82093023255814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"/>
    <n v="137.9310344827586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.2415933781686497"/>
    <n v="139.53488372093022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.1998010000000001"/>
    <n v="64.16048128342245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.4108235294117648"/>
    <n v="57.932367149758456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0.11942999999999999"/>
    <n v="314.2894736842105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0.39743333333333336"/>
    <n v="78.440789473684205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.1879999999999999"/>
    <n v="125.05263157894737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0.39426666666666665"/>
    <n v="788.533333333333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.1805000000000001"/>
    <n v="131.16666666666666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.4688749999999999"/>
    <n v="42.886861313868614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.0008673425918038"/>
    <n v="93.977440000000001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.3490000000000002"/>
    <n v="64.180327868852459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.744899999999999"/>
    <n v="81.561805555555551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.1727000000000001"/>
    <n v="45.988235294117644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7.7886666666666673E-2"/>
    <n v="292.07499999999999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.1656"/>
    <n v="40.755244755244753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.5533333333333332"/>
    <n v="112.01923076923077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.3685882352941177"/>
    <n v="63.917582417582416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.1620999999999999"/>
    <n v="223.48076923076923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0.41407142857142859"/>
    <n v="120.77083333333333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.157092"/>
    <n v="84.459270072992695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.4431375"/>
    <n v="40.795406360424032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.1545000000000001"/>
    <n v="62.06989247311828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.5373333333333334"/>
    <n v="110.86538461538461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"/>
    <n v="136.904761904761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.1472"/>
    <n v="67.881656804733723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5.7334999999999997E-2"/>
    <n v="603.52631578947364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.145"/>
    <n v="184.67741935483872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.080888888888889E-2"/>
    <n v="1270.22222222222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.3444929411764706"/>
    <n v="23.808729166666669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.1385000000000001"/>
    <n v="72.056962025316452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.4612318374694613"/>
    <n v="98.81739130434782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.1363000000000001"/>
    <n v="88.7734375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.2614444444444444"/>
    <n v="61.701086956521742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.151388888888889"/>
    <n v="105.04629629629629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.1932315789473684"/>
    <n v="50.157964601769912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.8665822784810127"/>
    <n v="41.782287822878232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.1292"/>
    <n v="48.051063829787232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.4974666666666667"/>
    <n v="160.44285714285715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.1230249999999999"/>
    <n v="181.13306451612902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8.4173998587352451E-3"/>
    <n v="415.77777777777777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.80375"/>
    <n v="81.268115942028984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.1175999999999999"/>
    <n v="79.262411347517727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.1160000000000001"/>
    <n v="73.907284768211923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.1122000000000001"/>
    <n v="57.626943005181346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.109423"/>
    <n v="62.327134831460668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.2895348837209302"/>
    <n v="128.95348837209303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.107"/>
    <n v="115.3125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.105675"/>
    <n v="151.4623287671233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.0519047619047619"/>
    <n v="56.065989847715734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0.27579999999999999"/>
    <n v="167.15151515151516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.62"/>
    <n v="40.76208178438661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.095"/>
    <n v="85.54687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0.38735714285714284"/>
    <n v="133.90123456790124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.4215"/>
    <n v="41.228136882129277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0.21628"/>
    <n v="50.29767441860465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.0804450000000001"/>
    <n v="58.719836956521746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.8003333333333333"/>
    <n v="24.274157303370785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.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0.2155"/>
    <n v="128.27380952380952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.0740000000000001"/>
    <n v="108.484848484848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.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.2595294117647058"/>
    <n v="21.49799196787148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.0685"/>
    <n v="109.03061224489795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.2720000000000002"/>
    <n v="31.691394658753708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.1356000000000002"/>
    <n v="122.73563218390805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.2552941176470589"/>
    <n v="187.19298245614036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.0640000000000001"/>
    <n v="120.909090909090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.6524999999999999"/>
    <n v="84.206349206349202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.0603"/>
    <n v="103.95098039215686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.0556000000000001"/>
    <n v="95.963636363636368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.0555000000000001"/>
    <n v="87.958333333333329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.0555000000000001"/>
    <n v="62.827380952380949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.5180366666666667"/>
    <n v="22.079728033472804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.0549999999999999"/>
    <n v="63.17365269461078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.0024761904761905"/>
    <n v="202.42307692307693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.0501"/>
    <n v="201.94230769230768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.04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.4907142857142857"/>
    <n v="71.96551724137931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.303625"/>
    <n v="43.095041322314053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.042"/>
    <n v="66.36942675159235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.0389999999999999"/>
    <n v="69.266666666666666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.0373000000000001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.7243333333333333"/>
    <n v="94.054545454545448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.0338000000000001"/>
    <n v="90.684210526315795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.033501"/>
    <n v="86.84882352941176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.03"/>
    <n v="86.554621848739501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.03"/>
    <n v="139.189189189189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.0299"/>
    <n v="63.574074074074076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.0290999999999999"/>
    <n v="137.21333333333334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.0289999999999999"/>
    <n v="168.68852459016392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.0265010000000001"/>
    <n v="106.9271875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.0235000000000001"/>
    <n v="196.82692307692307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.0235000000000001"/>
    <n v="105.51546391752578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.0419999999999998"/>
    <n v="59.360465116279073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.4585714285714286"/>
    <n v="64.620253164556956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.2749999999999999"/>
    <n v="129.1139240506329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.3576026666666667"/>
    <n v="97.904038461538462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.0173000000000001"/>
    <n v="141.29166666666666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.0156000000000001"/>
    <n v="137.24324324324326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.0135000000000001"/>
    <n v="112.6111111111111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.0133000000000001"/>
    <n v="99.343137254901961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.0119"/>
    <n v="146.65217391304347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.0115000000000001"/>
    <n v="103.2142857142857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.01"/>
    <n v="194.230769230769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.0092000000000001"/>
    <n v="162.774193548387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.0087999999999999"/>
    <n v="162.70967741935485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.0085"/>
    <n v="63.829113924050631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.0169999999999999"/>
    <n v="89.247787610619469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.0162"/>
    <n v="80.64799999999999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.5493846153846154"/>
    <n v="53.005263157894738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.3558333333333334"/>
    <n v="41.773858921161825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.0065"/>
    <n v="145.86956521739131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.0045999999999999"/>
    <n v="93.018518518518519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.6741666666666666"/>
    <n v="99.455445544554451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0.33473333333333333"/>
    <n v="264.26315789473682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.0041"/>
    <n v="118.12941176470588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.0031000000000001"/>
    <n v="110.230769230769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.0026999999999999"/>
    <n v="92.842592592592595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.0026489999999999"/>
    <n v="48.437149758454105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.0024999999999999"/>
    <n v="169.91525423728814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.0034000000000001"/>
    <n v="182.1272727272727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.2210975609756098"/>
    <n v="84.142857142857139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"/>
    <n v="172.41379310344828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"/>
    <n v="370.37037037037038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0.39500000000000002"/>
    <n v="253.2051282051282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.2290000000000001"/>
    <n v="169.51724137931035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.1530588235294117"/>
    <n v="58.688622754491021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.3033333333333332"/>
    <n v="51.71957671957672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.0236842105263158"/>
    <n v="33.191126279863482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.0777777777777777"/>
    <n v="112.79069767441861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.0047368421052632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.0037894736842106"/>
    <n v="98.30927835051547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.0026315789473683"/>
    <n v="134.1549295774648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.5833333333333333"/>
    <n v="68.345323741007192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.2648920000000001"/>
    <n v="64.53530612244898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0.236925"/>
    <n v="51.227027027027027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0.20449632511889321"/>
    <n v="83.71681415929204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.0495555555555556"/>
    <n v="59.4088050314465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.885046"/>
    <n v="31.209370860927152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0.52327777777777773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.1052941176470588"/>
    <n v="104.3888888888888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.2516"/>
    <n v="140.1044776119403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.0411111111111111"/>
    <n v="90.09615384615384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.5248648648648651"/>
    <n v="55.607142857142854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.033638888888889"/>
    <n v="64.156896551724131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.5"/>
    <n v="4.5712530712530715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.8455999999999999"/>
    <n v="85.444444444444443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.0171957671957672"/>
    <n v="196.34042553191489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.1504037499999999"/>
    <n v="57.520187499999999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.1048192771084338"/>
    <n v="96.526315789473685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.0152222222222222"/>
    <n v="51.044692737430168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.1412500000000001"/>
    <n v="67.132352941176464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.0137777777777779"/>
    <n v="126.72222222222223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.6059999999999999"/>
    <n v="54.616766467065865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.0412571428571429"/>
    <n v="130.15714285714284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.0122222222222221"/>
    <n v="159.82456140350877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.0133333333333334"/>
    <n v="347.84615384615387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.6120000000000001"/>
    <n v="96.063829787234042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.1268750000000001"/>
    <n v="107.32142857142857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.1187499999999999"/>
    <n v="61.301369863013697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0.22092500000000001"/>
    <n v="23.948509485094849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.10406125"/>
    <n v="65.914104477611943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0.15485964912280703"/>
    <n v="93.90425531914893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0.17630000000000001"/>
    <n v="115.98684210526316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.8927777777777779"/>
    <n v="31.56630824372759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.7584040000000001"/>
    <n v="56.000127388535034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.0329411764705883"/>
    <n v="94.408602150537632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.0416666666666667"/>
    <n v="194.44444444444446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.748"/>
    <n v="264.84848484848487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.1652013333333333"/>
    <n v="60.26903448275862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.0276470588235294"/>
    <n v="109.1875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.0912500000000001"/>
    <n v="86.435643564356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0.51023391812865493"/>
    <n v="147.8813559322033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.0261176470588236"/>
    <n v="242.27777777777777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.7423040000000001"/>
    <n v="51.854285714285716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.0339285714285715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.1554666666666666"/>
    <n v="144.43333333333334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.728"/>
    <n v="75.130434782608702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.016"/>
    <n v="105.3170731707317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0.34527999999999998"/>
    <n v="95.91111111111111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.0774999999999999"/>
    <n v="88.865979381443296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0.107325"/>
    <n v="72.762711864406782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.0726249999999999"/>
    <n v="49.316091954022987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.0078823529411765"/>
    <n v="125.98529411764706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.0673325"/>
    <n v="45.418404255319146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8.5370000000000001E-2"/>
    <n v="29.23630136986301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.0671250000000001"/>
    <n v="90.819148936170208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.4215"/>
    <n v="193.84090909090909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.064875"/>
    <n v="146.87931034482759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0.11294666666666667"/>
    <n v="117.65277777777777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.8156666666666665"/>
    <n v="52.793750000000003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.0531250000000001"/>
    <n v="158.96226415094338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.6801999999999999"/>
    <n v="84.858585858585855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.6798"/>
    <n v="75.666666666666671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.0443750000000001"/>
    <n v="117.6760563380281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.043625"/>
    <n v="56.41216216216216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.0435000000000001"/>
    <n v="177.61702127659575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.6639999999999999"/>
    <n v="177.02127659574469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0.21906971229845085"/>
    <n v="66.520080000000007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.3844033333333334"/>
    <n v="87.436000000000007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.3203999999999998"/>
    <n v="21.230179028132991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.1066666666666667"/>
    <n v="61.029411764705884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.6544000000000001"/>
    <n v="81.098039215686271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0.23588571428571428"/>
    <n v="305.7777777777777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.030125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.0287500000000001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.028375"/>
    <n v="115.87323943661971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.02645125"/>
    <n v="87.357553191489373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.026375"/>
    <n v="132.4354838709677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.026375"/>
    <n v="70.784482758620683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.0942666666666667"/>
    <n v="151.9814814814815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0.36404444444444445"/>
    <n v="67.139344262295083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9.987804878048781E-2"/>
    <n v="744.545454545454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.2692000000000001"/>
    <n v="97.297619047619051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.02069375"/>
    <n v="255.17343750000001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.6319999999999999"/>
    <n v="34.871794871794869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.2541538461538462"/>
    <n v="77.638095238095232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.1300013888888889"/>
    <n v="50.22228395061728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.0149999999999999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.01425000000000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.0137499999999999"/>
    <n v="142.28070175438597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.0811999999999999"/>
    <n v="37.197247706422019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.0262500000000001"/>
    <n v="47.676470588235297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.0250632911392406"/>
    <n v="80.178217821782184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.0118750000000001"/>
    <n v="74.953703703703709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.0788"/>
    <n v="74.22935779816514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.0105"/>
    <n v="104.987012987012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.01004125"/>
    <n v="87.829673913043479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8.9744444444444446E-2"/>
    <n v="65.666666666666671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0.28842857142857142"/>
    <n v="34.220338983050844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.00880375"/>
    <n v="116.96275362318841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.0640000000000001"/>
    <n v="49.472392638036808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.1512214285714286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.0066250000000001"/>
    <n v="83.885416666666671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.004375"/>
    <n v="110.06849315068493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.00325"/>
    <n v="100.325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.6713333333333331"/>
    <n v="63.102362204724407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.00125"/>
    <n v="70.884955752212392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.0673333333333332"/>
    <n v="65.081300813008127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.0001249999999999"/>
    <n v="421.10526315789474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.0666666666666667"/>
    <n v="89.88764044943820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.1401428571428571"/>
    <n v="89.674157303370791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.1345714285714286"/>
    <n v="74.224299065420567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.3223333333333334"/>
    <n v="74.149532710280369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.05566"/>
    <n v="60.903461538461535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0.197625"/>
    <n v="272.58620689655174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.1292857142857142"/>
    <n v="64.2682926829268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.3128333333333333"/>
    <n v="48.325153374233132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.3164705882352941"/>
    <n v="106.43243243243244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0.22494285714285714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.0141935483870967"/>
    <n v="302.30769230769232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.3065"/>
    <n v="45.051724137931032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0.39169999999999999"/>
    <n v="147.81132075471697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.0444"/>
    <n v="340.5652173913043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.5620000000000001"/>
    <n v="38.284313725490193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.7949999999999999"/>
    <n v="37.11904761904762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0.25976666666666665"/>
    <n v="90.616279069767444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.0386666666666666"/>
    <n v="60.859375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.038"/>
    <n v="90.523255813953483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0.19409999999999999"/>
    <n v="55.45714285714285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.1071428571428572"/>
    <n v="104.729729729729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.0309292094387414"/>
    <n v="69.666666666666671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.1016142857142857"/>
    <n v="68.24159292035398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.0269239999999999"/>
    <n v="79.40134020618556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.0246666666666666"/>
    <n v="111.37681159420291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.7044444444444444"/>
    <n v="84.285714285714292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.2775000000000001"/>
    <n v="117.923076923076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9.5687499999999995E-2"/>
    <n v="94.506172839506178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.018"/>
    <n v="246.29032258064515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.016"/>
    <n v="177.2093023255814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.0881428571428571"/>
    <n v="65.102564102564102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.0850614285714286"/>
    <n v="73.032980769230775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.0101333333333333"/>
    <n v="270.57142857142856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.2598333333333334"/>
    <n v="28.632575757575758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.0219999999999998"/>
    <n v="52.10344827586207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0.754"/>
    <n v="251.33333333333334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0.502"/>
    <n v="51.224489795918366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.0752857142857142"/>
    <n v="132.05263157894737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.0033493333333334"/>
    <n v="156.77333333333334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.0026666666666666"/>
    <n v="81.739130434782609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.0721428571428571"/>
    <n v="58.6328125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0.19736842105263158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.0708672667523933"/>
    <n v="107.0714285714285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.4817133333333334"/>
    <n v="27.472841328413285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0.59467839999999994"/>
    <n v="72.1697087378640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.4830000000000001"/>
    <n v="322.39130434782606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.2353333333333334"/>
    <n v="89.30120481927710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.4794"/>
    <n v="493.1333333333333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.0547157142857144"/>
    <n v="51.62944055944056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.052142857142857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0.29376000000000002"/>
    <n v="43.976047904191617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.0485714285714285"/>
    <n v="68.598130841121488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.7813466666666677"/>
    <n v="21.640147492625371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.9687520259319289"/>
    <n v="7.1902649656526005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.4608079999999999"/>
    <n v="65.214642857142863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.3138181818181818"/>
    <n v="50.53146853146853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.444"/>
    <n v="126.666666666666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.473265306122449"/>
    <n v="48.449664429530202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.310181818181818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.0262857142857142"/>
    <n v="156.17391304347825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0.59775"/>
    <n v="61.307692307692307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.0234285714285714"/>
    <n v="193.62162162162161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.1015569230769231"/>
    <n v="42.874970059880241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.4279999999999999"/>
    <n v="162.27272727272728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.19"/>
    <n v="66.111111111111114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.0088571428571429"/>
    <n v="46.768211920529801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.0935829457364341"/>
    <n v="68.481650485436887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.41"/>
    <n v="90.384615384615387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.0057142857142858"/>
    <n v="234.66666666666666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.0172463768115942"/>
    <n v="107.9846153846153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.1691666666666667"/>
    <n v="81.56976744186046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.0620938628158845"/>
    <n v="36.326424870466319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.0004285714285714"/>
    <n v="127.3272727272727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.0000828571428571"/>
    <n v="57.381803278688523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0.13924"/>
    <n v="102.38235294117646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0.34625"/>
    <n v="153.8888888888888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.1506666666666667"/>
    <n v="123.285714285714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.1438333333333333"/>
    <n v="55.796747967479675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.7132499999999999"/>
    <n v="62.871559633027523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.4209999999999998"/>
    <n v="43.031446540880502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0.12327272727272727"/>
    <n v="356.84210526315792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0.67549999999999999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.348074"/>
    <n v="60.18187499999999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.341"/>
    <n v="108.14516129032258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.1166666666666667"/>
    <n v="159.52380952380952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0.39358823529411763"/>
    <n v="393.58823529411762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0.66839999999999999"/>
    <n v="99.761194029850742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.336044"/>
    <n v="31.65981042654028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0.13325999999999999"/>
    <n v="69.40625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.1096666666666666"/>
    <n v="93.77464788732393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.2307407407407407"/>
    <n v="114.58620689655173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.0223076923076924"/>
    <n v="61.527777777777779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0.25030188679245285"/>
    <n v="58.18421052631578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.2058763636363636"/>
    <n v="83.953417721518989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.1427586206896552"/>
    <n v="105.2063492063492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0.13220000000000001"/>
    <n v="161.21951219512195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.1985454545454546"/>
    <n v="49.19402985074626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0.13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.0084615384615385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0.11892727272727273"/>
    <n v="38.476470588235294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.0883333333333334"/>
    <n v="94.637681159420296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.1845454545454546"/>
    <n v="93.071428571428569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0.43406666666666666"/>
    <n v="89.191780821917803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.0245669291338582"/>
    <n v="35.551912568306008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.0007692307692309"/>
    <n v="209.83870967741936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.3000180000000001"/>
    <n v="39.157168674698795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"/>
    <n v="135.41666666666666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.0808333333333333"/>
    <n v="72.865168539325836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.073"/>
    <n v="88.191780821917803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.0667450000000001"/>
    <n v="59.817476635514019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.0646666666666667"/>
    <n v="375.76470588235293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.2774000000000001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0.14182977777777778"/>
    <n v="43.41727891156463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0.21249999999999999"/>
    <n v="108.05084745762711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.0622116666666668"/>
    <n v="108.0215254237288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.06"/>
    <n v="138.2608695652174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.06"/>
    <n v="69.890109890109883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.2616000000000001"/>
    <n v="88.84507042253521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0.42011733333333334"/>
    <n v="105.02933333333334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.2602"/>
    <n v="88.74647887323944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.26"/>
    <n v="88.732394366197184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.26"/>
    <n v="67.741935483870961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0.391125"/>
    <n v="69.533333333333331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.0428333333333333"/>
    <n v="82.328947368421055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.56"/>
    <n v="55.221238938053098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.2470000000000001"/>
    <n v="168.51351351351352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.0366666666666666"/>
    <n v="75.853658536585371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.8281058823529412"/>
    <n v="71.443218390804603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.0358333333333334"/>
    <n v="81.776315789473685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.0699999999999998"/>
    <n v="221.78571428571428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.0591914022517912"/>
    <n v="59.701730769230764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.55175"/>
    <n v="46.669172932330824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.2362"/>
    <n v="80.272727272727266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.0612068965517241"/>
    <n v="136.77777777777777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.0243783333333334"/>
    <n v="55.371801801801809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0.25698702928870293"/>
    <n v="65.340319148936175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0.15325"/>
    <n v="45.407407407407405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.224"/>
    <n v="56.666666666666664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0.26600000000000001"/>
    <n v="291.33333333333331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.0185"/>
    <n v="165.162162162162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.018"/>
    <n v="82.540540540540547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.0166666666666666"/>
    <n v="148.78048780487805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.0166666666666666"/>
    <n v="78.20512820512820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.0143766666666667"/>
    <n v="160.16473684210527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.0133333333333334"/>
    <n v="81.06666666666666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.216"/>
    <n v="129.36170212765958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.0128333333333333"/>
    <n v="110.49090909090908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.0236666666666667"/>
    <n v="55.697247706422019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0.26352173913043481"/>
    <n v="116.55769230769231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.212"/>
    <n v="163.783783783783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.0093333333333334"/>
    <n v="147.70731707317074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.2105999999999999"/>
    <n v="37.134969325153371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.0070033333333335"/>
    <n v="53.469203539823013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.0069333333333335"/>
    <n v="137.3090909090909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.0874800874800874"/>
    <n v="40.547315436241611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.0324999999999998"/>
    <n v="68.625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.206"/>
    <n v="71.785714285714292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.2560416666666667"/>
    <n v="58.533980582524272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.0044999999999999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.2050000000000001"/>
    <n v="80.333333333333329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.0041666666666667"/>
    <n v="89.92537313432835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.0033333333333334"/>
    <n v="188.125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.203802"/>
    <n v="34.005706214689269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.3028138528138528E-2"/>
    <n v="859.85714285714289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.0011666666666668"/>
    <n v="127.80851063829788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.2001999999999999"/>
    <n v="46.8828125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.0001100000000001"/>
    <n v="93.760312499999998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.2"/>
    <n v="98.360655737704917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.4"/>
    <n v="41.379310344827587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"/>
    <n v="63.829787234042556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"/>
    <n v="72.289156626506028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.018723404255319"/>
    <n v="230.19230769230768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.1879999999999999"/>
    <n v="97.377049180327873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.4804999999999999"/>
    <n v="120.857142857142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.1819999999999999"/>
    <n v="64.945054945054949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.6877142857142857"/>
    <n v="32.81666666666667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.476"/>
    <n v="95.225806451612897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0.49183333333333334"/>
    <n v="42.157142857142858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0.1152156862745098"/>
    <n v="83.942857142857136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0.11749999999999999"/>
    <n v="69.117647058823536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.0849703703703704"/>
    <n v="61.029583333333335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0.23416000000000001"/>
    <n v="130.088888888888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.0627272727272727"/>
    <n v="56.20192307692308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.1663479999999999"/>
    <n v="44.859538461538463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.166166"/>
    <n v="60.737812499999997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.9413333333333334"/>
    <n v="36.628930817610062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.1626000000000001"/>
    <n v="73.582278481012665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.1599999999999999"/>
    <n v="414.28571428571428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.0492727272727274"/>
    <n v="65.579545454545453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0.11514000000000001"/>
    <n v="127.93333333333334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.913"/>
    <n v="358.6875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.1426000000000001"/>
    <n v="63.477777777777774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.1399999999999999"/>
    <n v="82.608695652173907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.1392"/>
    <n v="80.22535211267606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0.21037037037037037"/>
    <n v="189.33333333333334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.1346000000000001"/>
    <n v="83.42647058823529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.1342219999999998"/>
    <n v="107.00207547169811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.7773333333333334"/>
    <n v="40.762589928057551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.133"/>
    <n v="68.253012048192772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.415"/>
    <n v="115.51020408163265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.0282909090909091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.1303159999999999"/>
    <n v="144.91230769230768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.0263636363636364"/>
    <n v="68.01204819277109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.127"/>
    <n v="78.263888888888886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.1268"/>
    <n v="110.47058823529412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.0223636363636364"/>
    <n v="66.152941176470591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0.18737933333333334"/>
    <n v="95.277627118644077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.0699047619047619"/>
    <n v="70.212500000000006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.1210242048409682"/>
    <n v="69.185185185185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.0181818181818181"/>
    <n v="62.921348314606739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.5997142857142856"/>
    <n v="109.78431372549019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.117"/>
    <n v="53.190476190476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.0145454545454546"/>
    <n v="113.87755102040816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.7869999999999999"/>
    <n v="23.518987341772153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.1140000000000001"/>
    <n v="50.180180180180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0.25259090909090909"/>
    <n v="168.39393939393941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.111"/>
    <n v="95.775862068965523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.108000000000000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.107"/>
    <n v="63.620689655172413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.2032608695652174"/>
    <n v="48.130434782608695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.1052"/>
    <n v="40.632352941176471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.002909090909091"/>
    <n v="69.822784810126578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.1020000000000001"/>
    <n v="166.969696969696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.2035999999999998"/>
    <n v="37.476190476190474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.1017999999999999"/>
    <n v="68.862499999999997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.0007272727272727"/>
    <n v="125.090909090909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.1002000000000001"/>
    <n v="72.381578947368425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"/>
    <n v="305.55555555555554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.3740000000000001"/>
    <n v="69.569620253164558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.0962000000000001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.0955999999999999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.0938000000000001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.36625"/>
    <n v="70.064102564102569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.0924"/>
    <n v="74.82191780821918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.3640000000000001"/>
    <n v="160.47058823529412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0.35174193548387095"/>
    <n v="104.84615384615384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.5551428571428572"/>
    <n v="36.530201342281877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.7185000000000001"/>
    <n v="48.5446428571428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.0866"/>
    <n v="61.044943820224717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0.31947058823529412"/>
    <n v="115.55319148936171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.0860000000000001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0.15491428571428573"/>
    <n v="71.34210526315789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.7069999999999999"/>
    <n v="53.078431372549019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.5457142857142858"/>
    <n v="102.0754716981132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.0820000000000001"/>
    <n v="94.912280701754383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.1997755555555556"/>
    <n v="50.933867924528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.0791999999999999"/>
    <n v="154.17142857142858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0.308"/>
    <n v="71.86666666666666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.077758"/>
    <n v="45.667711864406776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.0761100000000001"/>
    <n v="76.865000000000009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0.89666666666666661"/>
    <n v="145.40540540540542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.0751999999999999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.3862051149573753"/>
    <n v="116.65217391304348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.0209523809523811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.071842"/>
    <n v="68.707820512820518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.599402985074627"/>
    <n v="40.285714285714285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.071"/>
    <n v="73.356164383561648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.0686"/>
    <n v="74.208333333333329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.2692857142857144"/>
    <n v="59.233333333333334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.0660000000000001"/>
    <n v="108.77551020408163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0.26640000000000003"/>
    <n v="70.10526315789474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.7743366666666667"/>
    <n v="81.892461538461546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.1632786885245903"/>
    <n v="50.685714285714283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.3270650000000002"/>
    <n v="82.941562500000003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.06"/>
    <n v="189.28571428571428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.3242499999999999"/>
    <n v="48.154545454545456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.0589999999999999"/>
    <n v="143.108108108108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.0582"/>
    <n v="115.02173913043478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.0569999999999999"/>
    <n v="41.944444444444443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.0542"/>
    <n v="107.571428571428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.0526"/>
    <n v="75.185714285714283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.052184"/>
    <n v="64.157560975609755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.052"/>
    <n v="122.3255813953488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.118936170212766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.1684444444444444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0.105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.048"/>
    <n v="50.384615384615387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.0471999999999999"/>
    <n v="113.8260869565217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.0469999999999999"/>
    <n v="35.612244897959187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.0468"/>
    <n v="36.859154929577464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1.8689285714285714E-2"/>
    <n v="307.8235294117647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.0464"/>
    <n v="93.428571428571431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.3065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.0451999999999999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.0444"/>
    <n v="64.46913580246914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.1602222222222223"/>
    <n v="50.689320388349515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.1602222222222223"/>
    <n v="50.20192307692308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0.2606"/>
    <n v="65.974683544303801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.0405"/>
    <n v="66.698717948717942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.04"/>
    <n v="64.19753086419753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.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.0389999999999999"/>
    <n v="96.203703703703709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.0371999999999999"/>
    <n v="54.020833333333336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.0351999999999999"/>
    <n v="99.538461538461533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.0349999999999999"/>
    <n v="63.109756097560975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.0334000000000001"/>
    <n v="172.23333333333332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.28925"/>
    <n v="53.164948453608247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.0289999999999999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.0269999999999999"/>
    <n v="66.688311688311686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.023236"/>
    <n v="55.012688172043013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.0232000000000001"/>
    <n v="82.516129032258064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.0209999999999999"/>
    <n v="150.14705882352942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.0206"/>
    <n v="86.491525423728817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.02"/>
    <n v="58.620689655172413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.2749999999999999"/>
    <n v="82.258064516129039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.0192000000000001"/>
    <n v="51.474747474747474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.5415151515151515"/>
    <n v="28.104972375690608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.2715000000000001"/>
    <n v="80.730158730158735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.54"/>
    <n v="51.313131313131315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.0780000000000003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.014"/>
    <n v="36.474820143884891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.014"/>
    <n v="110.21739130434783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.0132000000000001"/>
    <n v="53.893617021276597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.1236044444444444"/>
    <n v="23.963127962085309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.0109999999999999"/>
    <n v="93.611111111111114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.1226666666666667"/>
    <n v="87.103448275862064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.3673333333333333E-2"/>
    <n v="34.128378378378379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.0102"/>
    <n v="41.74380165289256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.010154"/>
    <n v="55.50296703296703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.2625"/>
    <n v="53.723404255319146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.009304"/>
    <n v="109.70695652173914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.26125"/>
    <n v="84.083333333333329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.0082"/>
    <n v="88.438596491228068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.008"/>
    <n v="114.545454545454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.0071379999999999"/>
    <n v="25.692295918367346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.0049999999999999"/>
    <n v="186.111111111111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.0047999999999999"/>
    <n v="122.53658536585365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.0032000000000001"/>
    <n v="79.619047619047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.0024500000000001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0.1002"/>
    <n v="178.92857142857142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.0005999999999999"/>
    <n v="68.534246575342465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.0002"/>
    <n v="178.60714285714286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.0000360000000001"/>
    <n v="131.5836842105263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"/>
    <n v="192.30769230769232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"/>
    <n v="185.185185185185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"/>
    <n v="64.935064935064929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"/>
    <n v="178.57142857142858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.0765217391304347"/>
    <n v="65.15789473684211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0.1976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0.14111428571428572"/>
    <n v="129.97368421052633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.0966666666666667"/>
    <n v="94.90384615384616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9.8400000000000001E-2"/>
    <n v="54.666666666666664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.2302681818181819E-2"/>
    <n v="39.569274193548388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"/>
    <n v="148.4848484848485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.95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0.3256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.0581826105905425"/>
    <n v="64.74666666666667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0.20220833333333332"/>
    <n v="44.935185185185183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.0968181818181819"/>
    <n v="74.24615384615384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.3765714285714286"/>
    <n v="34.170212765957444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.2026666666666666"/>
    <n v="24.762886597938145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.0668444444444445"/>
    <n v="28.576190476190476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.1990000000000001"/>
    <n v="41.704347826086959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.1416238095238094"/>
    <n v="77.335806451612896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.196"/>
    <n v="159.4666666666666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.3715000000000002"/>
    <n v="36.206106870229007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.1413333333333335E-2"/>
    <n v="81.241379310344826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.1712499999999999"/>
    <n v="85.181818181818187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.3367142857142857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.124090909090909"/>
    <n v="50.247311827956992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.3345000000000001E-2"/>
    <n v="424.45454545454544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0.7178461538461538"/>
    <n v="49.11578947368421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.0355555555555556"/>
    <n v="53.563218390804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.552"/>
    <n v="83.142857142857139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.0329622222222221"/>
    <n v="43.040092592592593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.5473333333333332"/>
    <n v="96.708333333333329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.5469999999999999"/>
    <n v="69.268656716417908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0.309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.2435339894712751E-2"/>
    <n v="125.270270270270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0.30813400000000002"/>
    <n v="124.91918918918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.0720930232558139"/>
    <n v="100.21739130434783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.0204444444444445"/>
    <n v="72.888888888888886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.5266666666666666"/>
    <n v="70.461538461538467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.0153333333333334"/>
    <n v="80.15789473684211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0.30433333333333334"/>
    <n v="51.292134831460672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.0144444444444445"/>
    <n v="114.125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.3026085714285716"/>
    <n v="42.21416666666667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.0258775877587758"/>
    <n v="77.271186440677965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.0111111111111111"/>
    <n v="267.64705882352939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.1365000000000001"/>
    <n v="56.82500000000000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.13625"/>
    <n v="39.868421052631582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.0066666666666666"/>
    <n v="64.714285714285708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.7400576923076922"/>
    <n v="32.315357142857138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.0049377777777779"/>
    <n v="167.48962962962963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.1294999999999999"/>
    <n v="136.909090909090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.004"/>
    <n v="74.06557377049181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.1291099999999998"/>
    <n v="47.541473684210523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.0024444444444445"/>
    <n v="65.376811594202906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.127715"/>
    <n v="80.551071428571419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"/>
    <n v="104.65116279069767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"/>
    <n v="145.16129032258064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0.35855999999999999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.11425"/>
    <n v="61.90277777777777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.2714285714285714"/>
    <n v="72.950819672131146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.1107499999999999"/>
    <n v="68.353846153846149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.64"/>
    <n v="70.285714285714292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.1024425000000002"/>
    <n v="50.111022727272733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.0254767441860466"/>
    <n v="49.545505617977533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.1000000000000001"/>
    <n v="49.438202247191015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.4653333333333334"/>
    <n v="191.13043478260869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.2557142857142858"/>
    <n v="57.077922077922075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.0977744436109027"/>
    <n v="93.40425531914893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.7759999999999998"/>
    <n v="27.5974842767295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.1859999999999999"/>
    <n v="67.261538461538464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.4570000000000001"/>
    <n v="104.0714285714285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0.17380000000000001"/>
    <n v="111.410256410256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.2408571428571429"/>
    <n v="68.936507936507937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.085175"/>
    <n v="28.937999999999999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.24"/>
    <n v="135.625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.728"/>
    <n v="100.46511627906976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0.21575"/>
    <n v="110.641025641025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.2685294117647059"/>
    <n v="52.597560975609753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.2314285714285715"/>
    <n v="93.69565217391304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.6828125"/>
    <n v="10.507317073170732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.0765274999999999"/>
    <n v="74.24327586206895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0.43030000000000002"/>
    <n v="40.980952380952381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.0740000000000001"/>
    <n v="204.57142857142858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.0724974999999999"/>
    <n v="52.962839506172834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.07"/>
    <n v="99.534883720930239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.2228571428571429"/>
    <n v="75.087719298245617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.2214285714285715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.06525"/>
    <n v="106.52500000000001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.0625"/>
    <n v="184.78260869565219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.4156666666666666"/>
    <n v="25.130177514792898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.0607500000000001"/>
    <n v="90.276595744680847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.0071428571428571"/>
    <n v="103.1707317073170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.8409090909090908"/>
    <n v="22.120418848167539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.2054285714285715"/>
    <n v="58.597222222222221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.054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.05125"/>
    <n v="73.77192982456139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0.22052631578947368"/>
    <n v="48.720930232558139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.0467500000000001"/>
    <n v="42.724489795918366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.1945714285714286"/>
    <n v="44.956989247311824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.1931742857142855"/>
    <n v="46.401222222222216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.3919999999999999"/>
    <n v="62.32835820895522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0.59657142857142853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.1914771428571429"/>
    <n v="63.184393939393942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.6608000000000001"/>
    <n v="46.65168539325842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.03775"/>
    <n v="79.82692307692308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.3833333333333333"/>
    <n v="51.875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.3816666666666666"/>
    <n v="109.07894736842105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.0349999999999999"/>
    <n v="76.666666666666671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.0342499999999999"/>
    <n v="36.610619469026545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.7595744680851064"/>
    <n v="56.643835616438359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0.39120962394619685"/>
    <n v="64.53125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.3746666666666667"/>
    <n v="50.292682926829265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.0297499999999999"/>
    <n v="65.380952380952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.0257499999999999"/>
    <n v="62.166666666666664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0.29228571428571426"/>
    <n v="44.478260869565219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.0225"/>
    <n v="85.208333333333329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.02125"/>
    <n v="57.535211267605632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.3616666666666666"/>
    <n v="46.420454545454547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.0202500000000001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.0195000000000001"/>
    <n v="60.865671641791046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.0182500000000001"/>
    <n v="84.854166666666671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.0335000000000001"/>
    <n v="30.578947368421051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0.41489795918367345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.0162500000000001"/>
    <n v="86.489361702127653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.0137499999999999"/>
    <n v="126.71875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.0813333333333333"/>
    <n v="46.609195402298852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.0129975"/>
    <n v="76.45264150943396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.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.1911764705882353"/>
    <n v="176.08695652173913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.0789146666666667"/>
    <n v="56.98492957746479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.1542857142857144"/>
    <n v="85.957446808510639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.01"/>
    <n v="98.5365853658536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.00925"/>
    <n v="45.875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.00875"/>
    <n v="72.053571428571431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.00750000000000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.0069999999999999"/>
    <n v="115.0857142857142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.6088"/>
    <n v="41.04081632653061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.1488571428571428"/>
    <n v="46.218390804597703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.0044999999999999"/>
    <n v="65.868852459016395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.0039275000000001"/>
    <n v="34.91921739130435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.1457142857142857"/>
    <n v="72.909090909090907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.00125"/>
    <n v="121.363636363636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.3346666666666667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.0004999999999999"/>
    <n v="81.673469387755105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.0001249999999999"/>
    <n v="40.005000000000003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.0526894736842105"/>
    <n v="114.2919999999999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"/>
    <n v="129.0322580645161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.0666666666666667"/>
    <n v="74.074074074074076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"/>
    <n v="307.69230769230768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0.36236363636363639"/>
    <n v="104.89473684210526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.1375714285714287"/>
    <n v="47.398809523809526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.1365714285714286"/>
    <n v="69.78947368421052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.7909909909909909"/>
    <n v="53.729729729729726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.3236666666666668"/>
    <n v="63.031746031746032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.3183333333333334"/>
    <n v="70.625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.007161125319693"/>
    <n v="53.945205479452056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.7065217391304348"/>
    <n v="46.176470588235297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.1188571428571428"/>
    <n v="47.756097560975611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.1171428571428572"/>
    <n v="60.153846153846153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.3026666666666666"/>
    <n v="61.0625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.9530000000000001"/>
    <n v="64.032786885245898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0.78100000000000003"/>
    <n v="105.54054054054055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.1825757575757576"/>
    <n v="100.06410256410257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.1142857142857143"/>
    <n v="125.80645161290323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.1085714285714285"/>
    <n v="58.78787878787878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0.34802513464991025"/>
    <n v="84.282608695652172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.1044428571428573"/>
    <n v="55.222142857142863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.8515000000000001"/>
    <n v="32.09583333333333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.0058763157894737"/>
    <n v="47.18925925925925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.0867285714285715"/>
    <n v="29.258076923076924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.0857142857142856"/>
    <n v="44.186046511627907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.0851428571428572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.5164"/>
    <n v="64.254237288135599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.2616666666666667"/>
    <n v="47.911392405063289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.0413333333333331E-2"/>
    <n v="135.03571428571428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.0273469387755103"/>
    <n v="67.419642857142861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.2576666666666667"/>
    <n v="62.883333333333333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.0742857142857143"/>
    <n v="62.666666666666664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.1366666666666667"/>
    <n v="50.689189189189186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.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.0702857142857143"/>
    <n v="59.460317460317462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.0675857142857144"/>
    <n v="51.185616438356163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.0671428571428572"/>
    <n v="67.909090909090907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.244"/>
    <n v="47.846153846153847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.0657142857142856"/>
    <n v="71.730769230769226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.06"/>
    <n v="78.936170212765958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.2333333333333334"/>
    <n v="31.623931623931625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.4666666666666668"/>
    <n v="78.723404255319153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0.36849999999999999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.228"/>
    <n v="54.985074626865675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.0497142857142858"/>
    <n v="59.258064516129032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.0778267254038179"/>
    <n v="126.55172413793103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.0457142857142858"/>
    <n v="32.972972972972975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.0454285714285714"/>
    <n v="79.543478260869563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.0442857142857143"/>
    <n v="71.666666666666671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.2136666666666667"/>
    <n v="46.088607594936711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.0394285714285714"/>
    <n v="125.44827586206897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.212"/>
    <n v="125.37931034482759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.0285714285714285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.2"/>
    <n v="78.260869565217391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0.51400000000000001"/>
    <n v="63.122807017543863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.0257142857142858"/>
    <n v="132.962962962962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.1916666666666667"/>
    <n v="51.811594202898547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.2757571428571428"/>
    <n v="37.209583333333335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0.17810000000000001"/>
    <n v="43.97530864197531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.1850000000000001"/>
    <n v="57.338709677419352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3.5499999999999997E-2"/>
    <n v="591.66666666666663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.1833333333333333"/>
    <n v="57.258064516129032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.0114285714285713"/>
    <n v="51.30434782608695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.01"/>
    <n v="33.990384615384613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.0088571428571429"/>
    <n v="90.538461538461533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.0085714285714287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0.70599999999999996"/>
    <n v="106.969696969696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.0074285714285713"/>
    <n v="76.652173913043484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.004"/>
    <n v="103.35294117647059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.5260869565217392"/>
    <n v="57.540983606557376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.0317647058823529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.1686666666666667"/>
    <n v="100.17142857142858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.0004342857142856"/>
    <n v="291.79333333333335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.3333333333333335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.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.3996"/>
    <n v="42.670731707317074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.1619999999999999"/>
    <n v="55.333333333333336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.1616666666666666"/>
    <n v="63.363636363636367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.0843750000000001"/>
    <n v="46.891891891891895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.3864000000000001"/>
    <n v="29.623931623931625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6.9320000000000007E-2"/>
    <n v="115.5333333333333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.1551066666666667"/>
    <n v="46.204266666666669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.155"/>
    <n v="30.9375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.1533333333333333"/>
    <n v="82.380952380952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.726845"/>
    <n v="49.338428571428572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.0451515151515152"/>
    <n v="86.224999999999994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0.34410000000000002"/>
    <n v="132.34615384615384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.1466666666666667"/>
    <n v="110.9677419354838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.1439999999999999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.2210714285714286"/>
    <n v="48.842857142857142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.3668E-2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0.17512820512820512"/>
    <n v="126.481481481481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0.13639999999999999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.3092592592592589E-2"/>
    <n v="113.56666666666666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.1356666666666666"/>
    <n v="113.56666666666666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0.61909090909090914"/>
    <n v="486.42857142857144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.0625"/>
    <n v="56.666666666666664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.36"/>
    <n v="66.666666666666671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.0455692307692308"/>
    <n v="91.840540540540545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.6976511744127936"/>
    <n v="47.180555555555557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.0951612903225807"/>
    <n v="45.878378378378379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.3046153846153845"/>
    <n v="49.882352941176471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5.6500000000000002E-2"/>
    <n v="89.21052631578948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.2566666666666668"/>
    <n v="94.027777777777771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.1283333333333334"/>
    <n v="49.05797101449275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.1276666666666666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.008955223880597"/>
    <n v="41.728395061728392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.3489"/>
    <n v="59.162280701754383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.1226666666666667"/>
    <n v="44.31578947368421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.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.121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.050225"/>
    <n v="61.103999999999999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.1176666666666666"/>
    <n v="40.397590361445786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.1166666666666667"/>
    <n v="68.367346938775512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.0151515151515151"/>
    <n v="145.65217391304347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"/>
    <n v="119.6428571428571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.1116666666666666"/>
    <n v="416.875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.110000000000000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.1070833333333334"/>
    <n v="28.880434782608695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.1066666666666667"/>
    <n v="63.846153846153847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0.33189999999999997"/>
    <n v="70.61702127659575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.1063333333333334"/>
    <n v="77.186046511627907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.1108135252761968"/>
    <n v="34.206185567010309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6.6339999999999996E-2"/>
    <n v="89.648648648648646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.0045454545454546"/>
    <n v="67.65306122448979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.1839285714285714"/>
    <n v="75.340909090909093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.6139999999999999"/>
    <n v="21.900662251655628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.3220000000000001"/>
    <n v="75.11363636363636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0.18300055555555556"/>
    <n v="122.00037037037038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.0973333333333333"/>
    <n v="47.028571428571432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.0963333333333334"/>
    <n v="28.1111111111111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.0916666666666666"/>
    <n v="136.45833333333334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.0916666666666666"/>
    <n v="83.974358974358978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.0916666666666666"/>
    <n v="155.95238095238096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.091"/>
    <n v="71.152173913043484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.0903333333333334"/>
    <n v="57.38596491228069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.0218750000000001"/>
    <n v="46.714285714285715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.0860000000000001"/>
    <n v="53.40983606557377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.0509677419354839"/>
    <n v="85.736842105263165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.085"/>
    <n v="81.375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.085"/>
    <n v="135.625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.0833333333333333"/>
    <n v="70.652173913043484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.0786666666666667"/>
    <n v="40.962025316455694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.077"/>
    <n v="41.961038961038959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.0753333333333333"/>
    <n v="45.436619718309856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.2904"/>
    <n v="38.867469879518069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.075"/>
    <n v="76.785714285714292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.4650000000000001"/>
    <n v="15.721951219512196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.0740000000000001"/>
    <n v="169.57894736842104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.0736666666666668"/>
    <n v="134.20833333333334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0.16055"/>
    <n v="214.06666666666666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.6054999999999999"/>
    <n v="37.776470588235291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.003125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.0015624999999999"/>
    <n v="74.534883720930239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.0669999999999999"/>
    <n v="49.24615384615384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0.4"/>
    <n v="44.444444444444443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.3333333333333337E-2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.0649999999999999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.0633333333333332"/>
    <n v="96.666666666666671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.0554838709677421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.2466666666666666E-2"/>
    <n v="176.94444444444446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.0593333333333332"/>
    <n v="44.138888888888886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.1339285714285714"/>
    <n v="50.396825396825399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0.21146666666666666"/>
    <n v="453.14285714285717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.2684"/>
    <n v="57.654545454545456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.0566666666666666"/>
    <n v="45.94202898550725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.0533333333333332"/>
    <n v="47.878787878787875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.579"/>
    <n v="38.987654320987652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0.21033333333333334"/>
    <n v="73.372093023255815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.05"/>
    <n v="58.333333333333336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.0493333333333332"/>
    <n v="80.717948717948715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.1232142857142857"/>
    <n v="39.810126582278478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.0449999999999999"/>
    <n v="48.984375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.0443333333333333"/>
    <n v="111.89285714285714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.0442100000000001"/>
    <n v="46.06808823529412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0.3125"/>
    <n v="80.128205128205124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.6016666666666666"/>
    <n v="34.6888888888888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.248"/>
    <n v="37.142857142857146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.248"/>
    <n v="69.333333333333329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.242"/>
    <n v="50.901639344262293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.0349999999999999"/>
    <n v="70.56818181818181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.0333333333333334"/>
    <n v="88.571428571428569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0.155"/>
    <n v="129.16666666666666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.0333333333333334"/>
    <n v="60.784313725490193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.55"/>
    <n v="39.743589743589745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.0317033333333334"/>
    <n v="53.363965517241382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.028"/>
    <n v="39.538461538461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.1850000000000001"/>
    <n v="49.693548387096776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.0266666666666666"/>
    <n v="66.956521739130437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.0266666666666666"/>
    <n v="39.48717948717948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.2267999999999999"/>
    <n v="25.347107438016529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.5309999999999999"/>
    <n v="57.773584905660378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.0203333333333333"/>
    <n v="235.46153846153845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.2240879999999998"/>
    <n v="34.384494382022467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0.30599999999999999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.0193333333333334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.0910714285714285"/>
    <n v="160.78947368421052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.0183333333333333"/>
    <n v="33.944444444444443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.016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.0153333333333334"/>
    <n v="53.438596491228068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.218"/>
    <n v="49.112903225806448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.0149999999999999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0.60899999999999999"/>
    <n v="179.11764705882354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.0765957446808512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.0116833333333335"/>
    <n v="97.904838709677421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.0116666666666667"/>
    <n v="126.45833333333333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.0116666666666667"/>
    <n v="178.52941176470588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.0116666666666667"/>
    <n v="116.7307692307692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.0113333333333334"/>
    <n v="131.91304347826087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0.2525"/>
    <n v="91.818181818181813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.01"/>
    <n v="84.166666666666671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.01"/>
    <n v="64.468085106382972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.0085533333333332"/>
    <n v="63.0345833333333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.2088000000000001"/>
    <n v="79.526315789473685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.0056666666666667"/>
    <n v="143.66666666666666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.0056666666666667"/>
    <n v="88.735294117647058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.0770464285714285"/>
    <n v="86.163714285714292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.0049999999999999"/>
    <n v="158.6842105263157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.507500000000000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.0046666666666666"/>
    <n v="107.6428571428571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.2048000000000001"/>
    <n v="17.822485207100591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.2040040000000001"/>
    <n v="48.54854838709678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.5331632653061225"/>
    <n v="143.095238095238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.0009999999999999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.0006666666666666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0.17652941176470588"/>
    <n v="32.978021978021978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0.6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"/>
    <n v="136.36363636363637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"/>
    <n v="78.94736842105263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"/>
    <n v="272.72727272727275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"/>
    <n v="176.47058823529412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"/>
    <n v="115.38461538461539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.2"/>
    <n v="88.235294117647058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.2"/>
    <n v="111.111111111111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.2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4.5985132395404561E-2"/>
    <n v="136.090909090909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0.37412499999999999"/>
    <n v="83.138888888888886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.196"/>
    <n v="30.202020202020201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4.9516666666666667E-2"/>
    <n v="80.297297297297291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0.59299999999999997"/>
    <n v="70.595238095238102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0.29602960296029601"/>
    <n v="134.54545454545453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.0186206896551724"/>
    <n v="44.757575757575758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.1783999999999999"/>
    <n v="39.810810810810814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.0907407407407408"/>
    <n v="89.242424242424249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.1739999999999999"/>
    <n v="57.54901960784313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.466"/>
    <n v="91.625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.9537933333333333"/>
    <n v="27.3896261682243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.0654545454545454"/>
    <n v="63.69565217391304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.9289999999999998"/>
    <n v="36.612499999999997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.0346657233816767"/>
    <n v="83.571428571428569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.0825925925925926"/>
    <n v="83.51428571428572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.454"/>
    <n v="47.672131147540981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1.9259999999999999E-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.9233333333333333"/>
    <n v="23.647540983606557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.2526086956521738"/>
    <n v="32.011111111111113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.3870588235294119"/>
    <n v="62.586956521739133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.2782222222222221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0.19139999999999999"/>
    <n v="358.875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.87"/>
    <n v="58.571428571428569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.1471959999999999"/>
    <n v="30.189368421052631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.4319999999999999"/>
    <n v="48.542372881355931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.0988461538461538"/>
    <n v="77.21621621621621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.1424000000000001"/>
    <n v="64.909090909090907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2.8420000000000001E-2"/>
    <n v="74.78947368421052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.8946666666666667"/>
    <n v="43.060606060606062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.1364000000000001"/>
    <n v="27.317307692307693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0.11344"/>
    <n v="33.761904761904759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.232608695652174"/>
    <n v="74.60526315789474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.4165000000000001"/>
    <n v="65.883720930232556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.4155"/>
    <n v="88.46875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.0277927272727272"/>
    <n v="88.325937499999995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0.47049999999999997"/>
    <n v="166.05882352941177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.121664"/>
    <n v="41.237647058823526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.4019999999999999"/>
    <n v="50.981818181818184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.1200000000000001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0.23333333333333334"/>
    <n v="96.551724137931032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.3975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0.42892307692307691"/>
    <n v="58.083333333333336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.1020000000000001"/>
    <n v="81.029411764705884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.1004"/>
    <n v="41.6818181818181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0.22881426547787684"/>
    <n v="39.228571428571428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.0984"/>
    <n v="61.022222222222226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.4394736842105262"/>
    <n v="66.707317073170728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.0936440000000001"/>
    <n v="50.631666666666668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.0915999999999999"/>
    <n v="24.15044247787610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0.54520000000000002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.0833333333333335E-2"/>
    <n v="389.28571428571428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.0900000000000001"/>
    <n v="40.073529411764703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6.9641025641025639E-3"/>
    <n v="49.381818181818183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.8086666666666666"/>
    <n v="40.492537313432834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.0840000000000001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.082492"/>
    <n v="48.325535714285714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.0820000000000001"/>
    <n v="47.456140350877192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0.41538461538461541"/>
    <n v="34.177215189873415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.08"/>
    <n v="72.972972972972968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.3999999999999999E-2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.0131677953348381"/>
    <n v="299.2222222222222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.2809523809523808"/>
    <n v="45.593220338983052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.0755999999999999"/>
    <n v="70.76315789473683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.3405"/>
    <n v="70.55263157894737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.0724"/>
    <n v="81.242424242424249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2.696969696969697E-2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.0680000000000001"/>
    <n v="37.083333333333336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.0676000000000001"/>
    <n v="37.591549295774648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.0651999999999999"/>
    <n v="35.039473684210527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.0776923076923079"/>
    <n v="33.550632911392405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.06"/>
    <n v="64.634146341463421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.0586"/>
    <n v="46.429824561403507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.3180000000000001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.4638888888888888"/>
    <n v="292.7777777777777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.031372549019608"/>
    <n v="77.3529411764705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0.1052"/>
    <n v="97.407407407407405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.7533333333333334"/>
    <n v="48.703703703703702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.048"/>
    <n v="40.9375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.0471999999999999"/>
    <n v="32.320987654320987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.744"/>
    <n v="68.84210526315789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.046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.3045"/>
    <n v="37.271428571428572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.0431999999999999"/>
    <n v="66.871794871794876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0.52159999999999995"/>
    <n v="49.20754716981132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2.6069999999999999E-2"/>
    <n v="108.625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.0424"/>
    <n v="27.145833333333332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.042"/>
    <n v="186.07142857142858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.04"/>
    <n v="57.777777777777779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.04"/>
    <n v="19.696969696969695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.04"/>
    <n v="866.66666666666663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.732"/>
    <n v="32.074074074074076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.0595918367346939"/>
    <n v="54.083333333333336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.0376000000000001"/>
    <n v="66.512820512820511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.034"/>
    <n v="95.740740740740748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.034"/>
    <n v="76.029411764705884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.15"/>
    <n v="78.18181818181818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.7173333333333334"/>
    <n v="33.025641025641029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.03"/>
    <n v="52.551020408163268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.0276000000000001"/>
    <n v="47.574074074074076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.2845"/>
    <n v="30.951807228915662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.026"/>
    <n v="40.078125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.026"/>
    <n v="59.651162790697676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.026"/>
    <n v="77.727272727272734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.024"/>
    <n v="121.904761904761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.28"/>
    <n v="60.952380952380949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.024"/>
    <n v="47.407407407407405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.7066666666666668"/>
    <n v="44.912280701754383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.022"/>
    <n v="82.41935483870968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.2775000000000001"/>
    <n v="38.71212121212121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.02"/>
    <n v="134.21052631578948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0.1275"/>
    <n v="110.8695652173913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0.46363636363636362"/>
    <n v="70.833333333333329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.0196000000000001"/>
    <n v="39.828125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.0190760000000001"/>
    <n v="37.466029411764708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.2725"/>
    <n v="72.714285714285708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0.18142857142857144"/>
    <n v="52.916666666666664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0.50739999999999996"/>
    <n v="74.617647058823536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.014"/>
    <n v="72.428571428571431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.014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.0549999999999999"/>
    <n v="45.214285714285715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0.20208000000000001"/>
    <n v="114.81818181818181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.01"/>
    <n v="66.44736842105263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0.16826666666666668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0.36014285714285715"/>
    <n v="57.295454545454547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.0504166666666668"/>
    <n v="70.027777777777771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.008"/>
    <n v="35.492957746478872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.008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.25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.0044440000000001"/>
    <n v="41.851833333333339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.2529999999999999"/>
    <n v="38.553846153846152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.2529999999999999"/>
    <n v="67.729729729729726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.2524999999999999"/>
    <n v="119.285714285714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.0012000000000001"/>
    <n v="65.868421052631575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.0012000000000001"/>
    <n v="43.912280701754383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0.14825133372851215"/>
    <n v="69.472222222222229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.0004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.6668333333333334"/>
    <n v="75.765151515151516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"/>
    <n v="113.636363636363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"/>
    <n v="48.076923076923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"/>
    <n v="73.529411764705884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"/>
    <n v="227.27272727272728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"/>
    <n v="104.1666666666666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0.3125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.4158609339642042E-2"/>
    <n v="41.583333333333336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0.86135181975736563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.4840000000000001E-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0.41399999999999998"/>
    <n v="47.769230769230766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0.4236099230111206"/>
    <n v="79.870967741935488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0.1234"/>
    <n v="72.588235294117652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.2283299999999999"/>
    <n v="32.324473684210524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.1140954545454547"/>
    <n v="23.796213592233013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0.40749999999999997"/>
    <n v="143.8235294117647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.212"/>
    <n v="33.666666666666664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.20601"/>
    <n v="48.240400000000001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.2050000000000001"/>
    <n v="40.847457627118644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.2024999999999999"/>
    <n v="141.47058823529412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.2024999999999999"/>
    <n v="104.56521739130434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.2024999999999999"/>
    <n v="44.537037037037038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"/>
    <n v="171.42857142857142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"/>
    <n v="171.42857142857142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.59996"/>
    <n v="24.999375000000001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0.47799999999999998"/>
    <n v="159.33333333333334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.1944999999999999"/>
    <n v="108.5909090909090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.084090909090909"/>
    <n v="58.170731707317074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.1859999999999999"/>
    <n v="91.230769230769226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.1850000000000001"/>
    <n v="103.04347826086956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.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0.31546666666666667"/>
    <n v="60.666666666666664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.074090909090909"/>
    <n v="39.38333333333333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.3116666666666668"/>
    <n v="41.421052631578945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.4412800000000005E-2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0.19650000000000001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0.13852941176470587"/>
    <n v="63.648648648648646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.0704545454545455"/>
    <n v="53.522727272727273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.3083333333333333"/>
    <n v="112.142857142857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.1725000000000001"/>
    <n v="58.625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.17"/>
    <n v="75.483870967741936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.17"/>
    <n v="61.578947368421055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0.42472727272727273"/>
    <n v="83.428571428571431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.1675"/>
    <n v="41.696428571428569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.5553333333333332"/>
    <n v="38.88333333333333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.0595454545454546"/>
    <n v="34.791044776119406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.1625000000000001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.1625000000000001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.1605000000000001"/>
    <n v="80.03448275862068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0.46379999999999999"/>
    <n v="20.34210526315789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.1555"/>
    <n v="36.109375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.0976190476190477"/>
    <n v="51.222222222222221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.1499999999999999"/>
    <n v="79.310344827586206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6.9696969696969702E-2"/>
    <n v="383.33333333333331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.5979999999999999"/>
    <n v="11.67005076142132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.149"/>
    <n v="31.054054054054053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0.4592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0.2291"/>
    <n v="65.457142857142856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0.15266666666666667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.1435"/>
    <n v="87.961538461538467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0.4572"/>
    <n v="58.615384615384613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.5213333333333334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.1399999999999999"/>
    <n v="36.774193548387096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.1351849999999999"/>
    <n v="35.474531249999998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.1325000000000001"/>
    <n v="51.477272727272727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.1285000000000001"/>
    <n v="39.596491228070178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0.14993333333333334"/>
    <n v="80.321428571428569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.1225000000000001"/>
    <n v="31.619718309859156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.2394444444444443"/>
    <n v="69.71875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.1152149999999998"/>
    <n v="43.733921568627444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0.44600000000000001"/>
    <n v="185.83333333333334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.4813333333333334"/>
    <n v="63.485714285714288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.111"/>
    <n v="51.674418604651166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.1074999999999999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.2628571428571429"/>
    <n v="147.33333333333334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.0045454545454546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.1020000000000001"/>
    <n v="26.554216867469879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.101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5.5E-2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.37375"/>
    <n v="30.95774647887324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0.33784615384615385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.1949999999999998"/>
    <n v="46.702127659574465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.0965"/>
    <n v="52.214285714285715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.0954999999999999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.0954999999999999"/>
    <n v="199.18181818181819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0.136375"/>
    <n v="58.972972972972975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.148421052631579"/>
    <n v="39.672727272727272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.4533333333333334"/>
    <n v="35.73770491803279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.0874999999999999"/>
    <n v="63.970588235294116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.0854949999999999"/>
    <n v="30.152638888888887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.4406666666666668"/>
    <n v="45.978723404255319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.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.0794999999999999"/>
    <n v="56.81578947368421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0.19600000000000001"/>
    <n v="55.282051282051285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.0774999999999999"/>
    <n v="113.42105263157895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.0773299999999999"/>
    <n v="37.149310344827583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0.17933333333333334"/>
    <n v="74.206896551724142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.0760000000000001"/>
    <n v="89.666666666666671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.3438124999999999"/>
    <n v="39.816666666666663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.0734999999999999"/>
    <n v="61.342857142857142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.072505"/>
    <n v="46.630652173913049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.0725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.0721700000000001"/>
    <n v="36.97137931034483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.4286666666666668"/>
    <n v="44.645833333333336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.071"/>
    <n v="31.970149253731343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.0705"/>
    <n v="125.94117647058823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.4266666666666667"/>
    <n v="164.61538461538461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.019047619047619"/>
    <n v="164.61538461538461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.0660000000000001"/>
    <n v="21.755102040816325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.0660000000000001"/>
    <n v="48.454545454545453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0.15214285714285714"/>
    <n v="163.84615384615384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.0649999999999999"/>
    <n v="54.615384615384613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0.16376923076923078"/>
    <n v="49.511627906976742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.0629949999999999"/>
    <n v="51.853414634146333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.0095190476190474"/>
    <n v="78.518148148148143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0.49186046511627907"/>
    <n v="132.1875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.0433333333333334E-2"/>
    <n v="75.464285714285708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.1129899999999997E-2"/>
    <n v="21.34333333333333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.1105"/>
    <n v="95.931818181818187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.0549999999999999"/>
    <n v="60.285714285714285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.0535000000000001"/>
    <n v="123.94117647058823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2.1029999999999998E-3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.0509999999999999"/>
    <n v="28.405405405405407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.4013333333333333"/>
    <n v="61.823529411764703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.05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.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0.105"/>
    <n v="91.30434782608695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.05"/>
    <n v="51.219512195121951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"/>
    <n v="53.846153846153847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.0665777537961894"/>
    <n v="27.936800000000002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.0475000000000001"/>
    <n v="55.131578947368418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.0465"/>
    <n v="63.42424242424242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.0435000000000001"/>
    <n v="39.377358490566039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.1588888888888889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.7333333333333334"/>
    <n v="86.666666666666671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.038"/>
    <n v="46.13333333333333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.1533333333333333"/>
    <n v="53.230769230769234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.0375000000000001"/>
    <n v="42.346938775510203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.0365"/>
    <n v="54.55263157894737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0.2070500000000000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0.27600000000000002"/>
    <n v="55.945945945945944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0.59142857142857141"/>
    <n v="53.076923076923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.0670670670670672"/>
    <n v="43.020833333333336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.0325"/>
    <n v="50.36585365853658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.0315000000000001"/>
    <n v="44.847826086956523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.03"/>
    <n v="68.666666666666671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.03"/>
    <n v="57.222222222222221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0.52794871794871789"/>
    <n v="44.760869565217391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.3711066666666665"/>
    <n v="89.419999999999987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.0275000000000001"/>
    <n v="70.862068965517238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.0275000000000001"/>
    <n v="40.294117647058826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.0529999999999999"/>
    <n v="45.6222222222222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.053E-2"/>
    <n v="39.480769230769234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.3680000000000001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.0249999999999999"/>
    <n v="34.745762711864408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.0249999999999999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.0249999999999999"/>
    <n v="73.214285714285708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.0249999999999999"/>
    <n v="66.129032258064512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.0235000000000001"/>
    <n v="52.48717948717948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.0209999999999999"/>
    <n v="120.11764705882354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.0205"/>
    <n v="88.739130434782609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.03505"/>
    <n v="59.85441176470588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.0175000000000001"/>
    <n v="50.875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.0175000000000001"/>
    <n v="75.37037037037036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.0165"/>
    <n v="32.269841269841272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.0155000000000001"/>
    <n v="92.318181818181813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0.14058171745152354"/>
    <n v="78.076923076923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.0149999999999999"/>
    <n v="106.84210526315789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.1266666666666666E-2"/>
    <n v="184.36363636363637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.0135000000000001"/>
    <n v="126.6875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.0135000000000001"/>
    <n v="72.3928571428571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.0125"/>
    <n v="38.942307692307693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.0125"/>
    <n v="53.289473684210527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.0125"/>
    <n v="53.289473684210527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.0125"/>
    <n v="63.28125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.01"/>
    <n v="65.161290322580641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.1222222222222222E-2"/>
    <n v="673.33333333333337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.01"/>
    <n v="53.157894736842103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.01"/>
    <n v="96.190476190476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.01"/>
    <n v="51.794871794871796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.01"/>
    <n v="36.071428571428569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.00750000000000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.0075000000000001"/>
    <n v="91.590909090909093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.0075000000000001"/>
    <n v="95.952380952380949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.2593749999999999"/>
    <n v="55.972222222222221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.0075000000000001"/>
    <n v="61.060606060606062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.0067349999999999"/>
    <n v="26.148961038961041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.0049999999999999"/>
    <n v="62.8125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.0049999999999999"/>
    <n v="60.909090909090907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.0035000000000001"/>
    <n v="52.81578947368421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.0024999999999999"/>
    <n v="45.56818181818182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.4321428571428572E-2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.0024999999999999"/>
    <n v="66.833333333333329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.0024999999999999"/>
    <n v="143.21428571428572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.002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.002"/>
    <n v="117.88235294117646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.3348133333333334"/>
    <n v="38.504230769230773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0.4002"/>
    <n v="83.375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.0004999999999999"/>
    <n v="57.171428571428571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.0003299999999999"/>
    <n v="66.688666666666663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"/>
    <n v="105.26315789473684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"/>
    <n v="133.33333333333334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.3333333333333333"/>
    <n v="86.956521739130437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"/>
    <n v="285.71428571428572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"/>
    <n v="42.553191489361701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.3333333333333333"/>
    <n v="36.363636363636367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"/>
    <n v="133.33333333333334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"/>
    <n v="117.64705882352941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"/>
    <n v="95.238095238095241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"/>
    <n v="64.516129032258064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"/>
    <n v="68.96551724137931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.3286666666666667"/>
    <n v="27.301369863013697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0.39760000000000001"/>
    <n v="60.242424242424242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6.6066666666666662E-2"/>
    <n v="82.583333333333329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.3118399999999999"/>
    <n v="26.591351351351353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7.868E-2"/>
    <n v="115.70588235294117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.1171428571428572"/>
    <n v="65.166666666666671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.3"/>
    <n v="38.235294117647058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.0783333333333334"/>
    <n v="60.65625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.552"/>
    <n v="102.10526315789474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3.8739999999999997E-2"/>
    <n v="48.424999999999997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.1294117647058823"/>
    <n v="39.183673469387756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.28"/>
    <n v="51.891891891891895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.2786666666666666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.2753666666666665"/>
    <n v="45.548809523809524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9.5500000000000002E-2"/>
    <n v="73.461538461538467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0.1908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7.5880000000000003E-2"/>
    <n v="65.41379310344827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.2933333333333327E-2"/>
    <n v="82.086956521739125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.8839999999999999"/>
    <n v="35.54716981132075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.5697000000000001"/>
    <n v="37.672800000000002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.2513333333333334"/>
    <n v="23.172839506172838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.2566666666666673E-2"/>
    <n v="98.78947368421052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.3799999999999994E-2"/>
    <n v="170.54545454545453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.2506666666666666"/>
    <n v="36.076923076923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.873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.8709899999999999"/>
    <n v="20.11817204301075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.1000000000000001"/>
    <n v="35.9615384615384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1.8669999999999999E-2"/>
    <n v="311.16666666666669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.0668571428571429"/>
    <n v="45.536585365853661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0.18640000000000001"/>
    <n v="155.33333333333334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.3100000000000002E-2"/>
    <n v="60.06451612903225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.0941176470588236"/>
    <n v="132.85714285714286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.86"/>
    <n v="80.869565217391298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.855"/>
    <n v="41.222222222222221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.0683333333333334"/>
    <n v="61.36666666666666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.1707484768810599"/>
    <n v="44.853658536585364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.4115384615384616"/>
    <n v="67.962962962962962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.2206666666666666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.0999999999999999E-2"/>
    <n v="87.142857142857139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.0166666666666666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0.15225"/>
    <n v="140.53846153846155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.2173333333333334"/>
    <n v="70.230769230769226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0.12166666666666667"/>
    <n v="96.05263157894737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.1050000000000006E-2"/>
    <n v="18.581632653061224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.2133333333333334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.20516"/>
    <n v="38.462553191489363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.0027777777777778"/>
    <n v="150.41666666666666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.2120000000000004E-2"/>
    <n v="81.954545454545453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"/>
    <n v="94.736842105263165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5.9999999999999995E-4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.2"/>
    <n v="58.06451612903225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.19238"/>
    <n v="48.339729729729726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0.16254545454545455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.0999999999999997E-2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.19"/>
    <n v="43.536585365853661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0.35639999999999999"/>
    <n v="137.07692307692307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0.14799999999999999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.1839999999999999"/>
    <n v="36.244897959183675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.0148571428571429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.1833333333333333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.4775"/>
    <n v="50.657142857142858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0.443"/>
    <n v="253.142857142857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9.8166666666666666E-2"/>
    <n v="53.545454545454547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.1773333333333333"/>
    <n v="67.923076923076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0.35239999999999999"/>
    <n v="56.838709677419352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3.608004104669061E-2"/>
    <n v="65.111111111111114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.9250166666666666"/>
    <n v="73.125416666666666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.5"/>
    <n v="67.307692307692307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.3306666666666667E-2"/>
    <n v="116.5333333333333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0.24194444444444443"/>
    <n v="45.842105263157897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0.10539393939393939"/>
    <n v="217.375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.4400583333333332"/>
    <n v="22.737763157894737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.1466666666666667"/>
    <n v="50.588235294117645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0.17150000000000001"/>
    <n v="40.833333333333336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.1399999999999999"/>
    <n v="74.347826086956516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6.565384615384616E-2"/>
    <n v="213.375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.7070000000000001"/>
    <n v="60.964285714285715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3.5520833333333335E-2"/>
    <n v="41.585365853658537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.0000058823529412"/>
    <n v="37.777999999999999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.3076923076923077"/>
    <n v="65.384615384615387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0.28299999999999997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0.48485714285714288"/>
    <n v="94.277777777777771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0.16161904761904761"/>
    <n v="188.55555555555554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0.14091666666666666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.0242424242424242"/>
    <n v="40.238095238095241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.1240000000000001"/>
    <n v="35.125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.1074999999999999"/>
    <n v="29.068965517241381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.0870406189555126"/>
    <n v="34.408163265306122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0.16769999999999999"/>
    <n v="52.40625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.1140000000000001"/>
    <n v="38.860465116279073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.0115151515151515"/>
    <n v="45.108108108108105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.1120000000000001"/>
    <n v="47.657142857142858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.665"/>
    <n v="59.464285714285715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.1073333333333333"/>
    <n v="43.710526315789473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.1073333333333333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.1066666666666667"/>
    <n v="92.222222222222229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.0060606060606061"/>
    <n v="55.333333333333336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0.41399999999999998"/>
    <n v="31.846153846153847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.1033333333333333"/>
    <n v="31.826923076923077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.27"/>
    <n v="40.268292682926827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.10046"/>
    <n v="50.020909090909093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.1000000000000001"/>
    <n v="91.666666666666671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.0293749999999999"/>
    <n v="23.869565217391305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4.9575757575757579E-2"/>
    <n v="109.06666666666666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.0900000000000001"/>
    <n v="41.923076923076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.4199999999999998E-2"/>
    <n v="29.035714285714285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.0833333333333333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.625"/>
    <n v="95.588235294117652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.623"/>
    <n v="52.354838709677416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.3467833333333334"/>
    <n v="89.785555555555561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.0773333333333333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.6140000000000001"/>
    <n v="76.857142857142861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.0280254777070064"/>
    <n v="43.621621621621621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.0740000000000001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.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.0250000000000002E-2"/>
    <n v="200.625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.188888888888888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.0673333333333332"/>
    <n v="39.048780487804876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.0626666666666666"/>
    <n v="23.10144927536232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.0601933333333333"/>
    <n v="40.776666666666664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.0580000000000001"/>
    <n v="36.06818181818182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0.79"/>
    <n v="131.66666666666666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0.15770000000000001"/>
    <n v="49.28125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.0506666666666666"/>
    <n v="58.370370370370374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.05"/>
    <n v="58.333333333333336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0.1086206896551724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0.105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.15"/>
    <n v="35.79545454545454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0.26192500000000002"/>
    <n v="87.308333333333337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1.8193398957730169E-2"/>
    <n v="224.42857142857142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.9249999999999998"/>
    <n v="60.384615384615387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0.46176470588235297"/>
    <n v="34.130434782608695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.0466666666666666"/>
    <n v="54.137931034482762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.3041666666666667"/>
    <n v="86.944444444444443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.0433333333333332"/>
    <n v="55.892857142857146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.3025"/>
    <n v="24.421875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.0406666666666666"/>
    <n v="53.827586206896555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.12"/>
    <n v="91.764705882352942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.038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.0366666666666666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0.20733333333333334"/>
    <n v="25.491803278688526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.035333333333333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.1071428571428572"/>
    <n v="67.391304347826093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3.0999999999999999E-3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.2891666666666666"/>
    <n v="64.458333333333329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0.17155555555555554"/>
    <n v="110.285714285714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.538"/>
    <n v="48.0625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.0246666666666666"/>
    <n v="66.826086956521735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.024"/>
    <n v="69.81818181818181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.5583333333333331"/>
    <n v="69.772727272727266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.0233333333333334"/>
    <n v="59.0384615384615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.534"/>
    <n v="109.571428571428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0.15329999999999999"/>
    <n v="63.875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.532"/>
    <n v="41.405405405405403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.058E-2"/>
    <n v="84.944444444444443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.0183333333333333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0.2036"/>
    <n v="109.0714285714285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.0166666666666666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.014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.014"/>
    <n v="56.333333333333336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0.30399999999999999"/>
    <n v="50.666666666666664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.012"/>
    <n v="79.89473684210526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.0100533333333332"/>
    <n v="38.848205128205123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.0073333333333334"/>
    <n v="215.857142857142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.0066666666666666"/>
    <n v="41.944444444444443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.1615384615384616"/>
    <n v="48.70967741935484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.0066666666666666"/>
    <n v="35.952380952380949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.0066666666666666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.2549999999999999"/>
    <n v="71.714285714285708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0.15060000000000001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.0033333333333334"/>
    <n v="38.589743589743591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.2524999999999999"/>
    <n v="44.205882352941174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.0016666666666667"/>
    <n v="46.95312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.0006666666666666"/>
    <n v="107.2142857142857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.0005066666666667"/>
    <n v="39.493684210526318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.0001333333333333"/>
    <n v="40.545945945945945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.0344827586206897"/>
    <n v="31.914893617021278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"/>
    <n v="51.724137931034484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.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"/>
    <n v="51.724137931034484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"/>
    <n v="51.724137931034484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"/>
    <n v="33.333333333333336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"/>
    <n v="55.555555555555557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0.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2.6660714285714284E-2"/>
    <n v="17.987951807228917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0.14860000000000001"/>
    <n v="47.93548387096774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.98"/>
    <n v="53.035714285714285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.4710000000000001E-2"/>
    <n v="61.291666666666664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.3700934579439252"/>
    <n v="34.904761904761905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0.41857142857142859"/>
    <n v="77.10526315789474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0.29299999999999998"/>
    <n v="61.04166666666666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0.48833333333333334"/>
    <n v="47.258064516129032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9.7400000000000004E-3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.46"/>
    <n v="38.421052631578945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.4550000000000001"/>
    <n v="40.416666666666664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.0833333333333326E-2"/>
    <n v="90.9375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.4450000000000001"/>
    <n v="68.809523809523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0.14380000000000001"/>
    <n v="110.61538461538461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.1975"/>
    <n v="31.933333333333334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.7949999999999999"/>
    <n v="43.515151515151516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.56"/>
    <n v="27.576923076923077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1.5900000000000001E-3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.0214714285714286"/>
    <n v="68.0980952380952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.2999999999999997E-2"/>
    <n v="88.6875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0.25763636363636366"/>
    <n v="59.04166666666666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0.36589147286821705"/>
    <n v="64.363636363636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.5644444444444445"/>
    <n v="54.153846153846153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0.11708333333333333"/>
    <n v="61.086956521739133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0.28039999999999998"/>
    <n v="58.416666666666664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.166666666666666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0.46600000000000003"/>
    <n v="34.097560975609753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0.42725880551301687"/>
    <n v="34.024390243902438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"/>
    <n v="41.029411764705884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.07"/>
    <n v="36.60526315789474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.8533333333333333"/>
    <n v="115.8333333333333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.0509090909090906E-2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5.5480000000000002E-2"/>
    <n v="106.692307692307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0.12034782608695652"/>
    <n v="81.411764705882348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.3819999999999999"/>
    <n v="81.29411764705882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0.14536842105263159"/>
    <n v="46.033333333333331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.37416"/>
    <n v="40.416470588235299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.577466666666667"/>
    <n v="23.275254237288134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.1416666666666666"/>
    <n v="80.588235294117652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.0515384615384615"/>
    <n v="27.897959183673468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9.1066666666666674E-3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.0286144578313252"/>
    <n v="50.592592592592595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.70625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.1366666666666667"/>
    <n v="29.021276595744681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0.27239999999999998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.0888"/>
    <n v="75.611111111111114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.36"/>
    <n v="35.789473684210527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.7"/>
    <n v="64.761904761904759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.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0.67549999999999999"/>
    <n v="46.586206896551722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.351"/>
    <n v="51.9615384615384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.3461099999999999"/>
    <n v="79.182941176470578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0.41384615384615386"/>
    <n v="84.0625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.2200090909090908"/>
    <n v="28.553404255319148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.3360000000000001"/>
    <n v="31.809523809523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8.8999999999999996E-2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2.720408163265306E-2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8.8800000000000004E-2"/>
    <n v="30.272727272727273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.1565217391304348"/>
    <n v="44.333333333333336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.1083333333333334"/>
    <n v="25.576923076923077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.33"/>
    <n v="42.903225806451616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.0624"/>
    <n v="47.428571428571431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.3260000000000001"/>
    <n v="120.545454545454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0.16734177215189874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.199090909090909"/>
    <n v="38.794117647058826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.0528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0.43833333333333335"/>
    <n v="57.173913043478258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.3120000000000001"/>
    <n v="50.461538461538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6.5299999999999997E-2"/>
    <n v="6.4975124378109452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.4500000000000001E-2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0.65100000000000002"/>
    <n v="118.363636363636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.0007692307692309"/>
    <n v="50.0384615384615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0.16250000000000001"/>
    <n v="76.470588235294116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.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.4850000000000005E-2"/>
    <n v="49.884615384615387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8.6400000000000005E-2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.2342857142857142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0.10775"/>
    <n v="46.178571428571431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.433333333333333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0.40799492385786801"/>
    <n v="28.577777777777779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.7133333333333334"/>
    <n v="31.341463414634145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.2829999999999999"/>
    <n v="183.28571428571428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.28"/>
    <n v="37.647058823529413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.28"/>
    <n v="49.230769230769234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0.36457142857142855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.2749999999999999"/>
    <n v="47.222222222222221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.2729999999999999"/>
    <n v="45.464285714285715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.1216666666666666"/>
    <n v="13.542553191489361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.272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.27"/>
    <n v="48.846153846153847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.8014285714285714"/>
    <n v="26.270833333333332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.05"/>
    <n v="39.375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.26"/>
    <n v="74.117647058823536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.2589999999999999"/>
    <n v="25.693877551020407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.0466666666666666"/>
    <n v="139.55555555555554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.1372727272727272"/>
    <n v="65.84210526315789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.2727272727272728E-2"/>
    <n v="113.636363636363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.0416666666666667"/>
    <n v="59.523809523809526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.5575000000000001"/>
    <n v="51.916666666666664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0.1245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.0375000000000001"/>
    <n v="27.065217391304348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4.9639999999999997E-2"/>
    <n v="88.642857142857139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.4529411764705882"/>
    <n v="56.136363636363633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.0208333333333333"/>
    <n v="42.241379310344826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.75"/>
    <n v="68.055555555555557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.0833333333333333E-2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4.8960000000000002E-3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.6266666666666667"/>
    <n v="58.095238095238095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.218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.8044444444444445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4.8680000000000001E-2"/>
    <n v="71.588235294117652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.4340000000000001E-2"/>
    <n v="202.83333333333334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.2433537832310839"/>
    <n v="45.037037037037038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.0125"/>
    <n v="52.826086956521742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.2021700000000002"/>
    <n v="48.086800000000004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0.2402"/>
    <n v="109.18181818181819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.411764705882353"/>
    <n v="52.173913043478258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"/>
    <n v="42.857142857142854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.3333333333333333"/>
    <n v="28.571428571428573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.2"/>
    <n v="66.666666666666671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.7142857142857142"/>
    <n v="52.173913043478258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"/>
    <n v="31.578947368421051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.1970000000000001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.3940000000000001"/>
    <n v="26.021739130434781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.1850000000000001"/>
    <n v="27.558139534883722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0.29625000000000001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.0772727272727274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.1831900000000001E-2"/>
    <n v="56.342380952380957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.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.175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.3055555555555556"/>
    <n v="97.916666666666671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7.8266666666666665E-2"/>
    <n v="23.95918367346938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0.39"/>
    <n v="83.571428571428569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.1679999999999999"/>
    <n v="44.923076923076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.65"/>
    <n v="41.607142857142854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.3220000000000001E-2"/>
    <n v="37.451612903225808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0.16514285714285715"/>
    <n v="82.571428571428569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3.85E-2"/>
    <n v="60.789473684210527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.1499999999999999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.1499999999999999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0.4592"/>
    <n v="88.307692307692307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.147"/>
    <n v="42.481481481481481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.14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.0263157894736845E-2"/>
    <n v="163.57142857142858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.145"/>
    <n v="18.770491803278688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0.1145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0.38066666666666665"/>
    <n v="81.571428571428569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.1895833333333334"/>
    <n v="42.296296296296298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.52"/>
    <n v="42.222222222222221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0.11360000000000001"/>
    <n v="29.894736842105264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.1299999999999999E-2"/>
    <n v="102.727272727272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.1299999999999999"/>
    <n v="66.470588235294116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.0272727272727273"/>
    <n v="33.235294117647058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.1299999999999999"/>
    <n v="66.470588235294116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0.22520000000000001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0.37533333333333335"/>
    <n v="86.615384615384613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.0227272727272727"/>
    <n v="59.210526315789473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.8724499999999999"/>
    <n v="38.740344827586206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.1200000000000001"/>
    <n v="58.94736842105263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.119"/>
    <n v="62.166666666666664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.0619047619047619"/>
    <n v="61.944444444444443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.23"/>
    <n v="61.944444444444443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.7092307692307693"/>
    <n v="35.838709677419352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.1100000000000001"/>
    <n v="58.421052631578945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3.8206896551724136E-2"/>
    <n v="65.17647058823529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.1060000000000001"/>
    <n v="73.733333333333334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.21"/>
    <n v="61.388888888888886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0.15742857142857142"/>
    <n v="91.833333333333329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0.14680000000000001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.101"/>
    <n v="40.777777777777779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.1000000000000001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1.3750000000000001E-4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"/>
    <n v="73.333333333333329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0.21940000000000001"/>
    <n v="47.69565217391304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.1919999999999999E-2"/>
    <n v="18.896551724137932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.091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.1800000000000002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.0880000000000001"/>
    <n v="26.536585365853657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.0825"/>
    <n v="30.928571428571427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.6646153846153846"/>
    <n v="31.823529411764707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.0820000000000001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2.7025E-2"/>
    <n v="49.136363636363633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.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.8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.0780000000000001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.1459999999999999"/>
    <n v="35.766666666666666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.2880000000000001E-2"/>
    <n v="82.461538461538467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.227083333333333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.0668"/>
    <n v="53.339999999999996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.1844444444444444"/>
    <n v="29.61111111111111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.1320000000000001"/>
    <n v="33.3125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.3315375"/>
    <n v="42.60920000000000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0.21299999999999999"/>
    <n v="56.05263157894737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.0640000000000001"/>
    <n v="40.923076923076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.0629999999999999"/>
    <n v="25.3095238095238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.0666666666666669E-2"/>
    <n v="58.888888888888886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0.17666666666666667"/>
    <n v="81.538461538461533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0.50380952380952382"/>
    <n v="117.555555555555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.05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.3187625000000001"/>
    <n v="39.074444444444445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.11"/>
    <n v="58.611111111111114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.5016666666666665"/>
    <n v="75.035714285714292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.05"/>
    <n v="38.88888888888888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0.105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.625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.0480480480480481"/>
    <n v="32.71875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.046"/>
    <n v="45.478260869565219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.3906666666666667"/>
    <n v="45.347826086956523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.04129"/>
    <n v="28.92472222222222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.04"/>
    <n v="38.518518518518519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.04"/>
    <n v="86.666666666666671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0.11818181818181818"/>
    <n v="346.66666666666669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.1599999999999998E-2"/>
    <n v="61.176470588235297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.2949999999999999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.1499999999999999"/>
    <n v="32.34375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.0349999999999999"/>
    <n v="38.333333333333336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.0349999999999999"/>
    <n v="43.125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.0349999999999999"/>
    <n v="36.964285714285715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.0316400000000001"/>
    <n v="28.65666666666667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.03"/>
    <n v="73.571428571428569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.2875000000000001"/>
    <n v="64.375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.4200000000000001E-2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.026"/>
    <n v="44.608695652173914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6.8399999999999997E-3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.0249999999999999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.1388888888888888"/>
    <n v="37.962962962962962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.4642857142857143E-2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.0209999999999999"/>
    <n v="48.619047619047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5.6666666666666664E-2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1.7000000000000001E-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.02"/>
    <n v="24.285714285714285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.016"/>
    <n v="42.333333333333336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.0149999999999999"/>
    <n v="39.0384615384615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.0149999999999999"/>
    <n v="53.421052631578945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.0109999999999999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.02"/>
    <n v="59.411764705882355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0.67333333333333334"/>
    <n v="63.125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.006"/>
    <n v="52.94736842105263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.0049999999999999"/>
    <n v="37.222222222222221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.0049999999999999"/>
    <n v="59.117647058823529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0.20080000000000001"/>
    <n v="41.833333333333336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.5375"/>
    <n v="27.861111111111111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.0029999999999999"/>
    <n v="45.590909090909093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.00149"/>
    <n v="35.767499999999998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.25125"/>
    <n v="37.074074074074076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.3346666666666667"/>
    <n v="52.68421052631578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.0009999999999999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.0009999999999999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.25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.00099"/>
    <n v="47.666190476190479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.0000100000000001"/>
    <n v="50.000500000000002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"/>
    <n v="71.428571428571431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"/>
    <n v="52.631578947368418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"/>
    <n v="76.923076923076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.0526315789473684E-2"/>
    <n v="35.714285714285715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"/>
    <n v="28.571428571428573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"/>
    <n v="41.666666666666664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"/>
    <n v="35.714285714285715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"/>
    <n v="41.666666666666664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"/>
    <n v="58.823529411764703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"/>
    <n v="41.666666666666664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0.1"/>
    <n v="142.85714285714286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0.11077777777777778"/>
    <n v="55.388888888888886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1.9900000000000001E-2"/>
    <n v="66.333333333333329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.3033333333333331E-2"/>
    <n v="66.06666666666666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.0602150537634409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.0888888888888888"/>
    <n v="75.384615384615387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0.13066666666666665"/>
    <n v="57.647058823529413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1.6316666666666667E-2"/>
    <n v="61.1875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9.7699999999999992E-3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.2946666666666666"/>
    <n v="60.6875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.4666666666666668"/>
    <n v="21.555555555555557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.38"/>
    <n v="28.41176470588235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0.38119999999999998"/>
    <n v="119.125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.9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0.186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.1036948748510131"/>
    <n v="44.095238095238095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0.30866666666666664"/>
    <n v="66.142857142857139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.155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.0823529411764705"/>
    <n v="34.074074074074076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.84"/>
    <n v="24.210526315789473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.2213333333333334"/>
    <n v="53.882352941176471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.5183333333333333"/>
    <n v="27.606060606060606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5.6937500000000002E-2"/>
    <n v="60.733333333333334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0.22750000000000001"/>
    <n v="53.529411764705884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0.33666666666666667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0.36359999999999998"/>
    <n v="33.666666666666664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0.47631578947368419"/>
    <n v="31.206896551724139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.0055555555555555"/>
    <n v="60.333333333333336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7.5333333333333335E-2"/>
    <n v="31.172413793103448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.8062799999999999"/>
    <n v="31.142758620689655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.125"/>
    <n v="64.285714285714292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.1973333333333334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0.30862068965517242"/>
    <n v="47.10526315789474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0.21309523809523809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0.14849999999999999"/>
    <n v="34.269230769230766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.1125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.1866666666666668"/>
    <n v="29.666666666666668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5.906666666666667E-2"/>
    <n v="46.631578947368418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.4766666666666666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.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8.8500000000000002E-3"/>
    <n v="80.454545454545453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0.11328275684711328"/>
    <n v="51.823529411764703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.0045454545454544E-2"/>
    <n v="55.0625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0.1762"/>
    <n v="41.952380952380949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.1891891891891893"/>
    <n v="17.254901960784313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7.9909090909090902E-3"/>
    <n v="30.310344827586206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0.15103448275862069"/>
    <n v="97.333333333333329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.1875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.09375"/>
    <n v="46.05263157894737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8.72E-2"/>
    <n v="25.647058823529413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.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0.13307692307692306"/>
    <n v="37.608695652173914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2.87E-2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1.7219999999999999E-2"/>
    <n v="50.647058823529413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.5636363636363637"/>
    <n v="26.060606060606062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0.156"/>
    <n v="45.157894736842103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0.68400000000000005"/>
    <n v="122.142857142857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.4200000000000001E-2"/>
    <n v="31.555555555555557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0.34079999999999999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0.34"/>
    <n v="121.428571428571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0.38636363636363635"/>
    <n v="40.476190476190474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0.21249999999999999"/>
    <n v="56.666666666666664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.133333333333333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"/>
    <n v="40.476190476190474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.1049999999999999E-2"/>
    <n v="70.166666666666671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.0475000000000001"/>
    <n v="17.829787234042552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5.5800000000000002E-2"/>
    <n v="119.571428571428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.6619999999999999"/>
    <n v="31.9615384615384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0.23628571428571429"/>
    <n v="23.6285714285714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.3"/>
    <n v="43.421052631578945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.177142857142857"/>
    <n v="37.45454545454545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.2100000000000006E-2"/>
    <n v="16.755102040816325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0.16420000000000001"/>
    <n v="68.416666666666671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.3666666666666667"/>
    <n v="30.370370370370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.01875"/>
    <n v="58.214285714285715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.48"/>
    <n v="54.266666666666666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0.3256"/>
    <n v="50.875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.6259999999999999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.1585714285714286"/>
    <n v="24.575757575757574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.0125"/>
    <n v="115.714285714285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.0125"/>
    <n v="24.545454545454547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0.26900000000000002"/>
    <n v="36.6818181818181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.0063375000000001"/>
    <n v="35.003043478260871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6.7083333333333328E-2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0.20125000000000001"/>
    <n v="100.625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.335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.3333333333333333"/>
    <n v="57.142857142857146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0.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0.18181818181818182"/>
    <n v="88.888888888888886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.1428571428571429E-2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"/>
    <n v="29.629629629629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2.6666666666666668E-2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.6566666666666667"/>
    <n v="26.566666666666666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0.15920000000000001"/>
    <n v="88.444444444444443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.06"/>
    <n v="88.333333333333329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3.9750000000000001E-2"/>
    <n v="56.785714285714285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0.53"/>
    <n v="88.333333333333329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.5820000000000001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.2123076923076924E-2"/>
    <n v="112.571428571428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.0550335570469798"/>
    <n v="23.117647058823529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.4236363636363636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.3"/>
    <n v="23.636363636363637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.3"/>
    <n v="28.8888888888888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.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0.22142857142857142"/>
    <n v="129.16666666666666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.2952380952380949E-2"/>
    <n v="47.875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.1575757575757575"/>
    <n v="40.210526315789473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.2716666666666667"/>
    <n v="21.194444444444443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0.21714285714285714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.1692307692307693"/>
    <n v="50.666666666666664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.52"/>
    <n v="19.487179487179485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0.21685714285714286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.0106666666666666"/>
    <n v="42.111111111111114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.508"/>
    <n v="50.266666666666666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.5066666666666668"/>
    <n v="44.235294117647058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0.75"/>
    <n v="35.714285714285715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.25"/>
    <n v="27.777777777777779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0.15"/>
    <n v="83.333333333333329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0.2984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.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0.267272727272727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2.93E-2"/>
    <n v="34.88095238095238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0.24333333333333335"/>
    <n v="34.761904761904759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.0428571428571429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0.36499999999999999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.454"/>
    <n v="21.382352941176471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.2599999999999998E-2"/>
    <n v="80.666666666666671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.0357142857142858"/>
    <n v="55.769230769230766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0.21092608822670172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.03"/>
    <n v="120.1666666666666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.0285857142857142"/>
    <n v="26.66703703703703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.1966666666666668"/>
    <n v="55.230769230769234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0.10214285714285715"/>
    <n v="44.6875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0.59583333333333333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.1916666666666667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0.57199999999999995"/>
    <n v="59.583333333333336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.151612903225806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.2963636363636364"/>
    <n v="25.464285714285715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0.2848"/>
    <n v="19.243243243243242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.1833333333333333"/>
    <n v="29.583333333333332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.0071428571428571"/>
    <n v="33.571428571428569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0.25035714285714283"/>
    <n v="46.733333333333334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3.5000000000000001E-3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.39"/>
    <n v="57.916666666666664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.38E-2"/>
    <n v="76.666666666666671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.3680000000000001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4.5600000000000002E-2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.3660000000000001"/>
    <n v="26.2692307692307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.1333333333333333"/>
    <n v="23.448275862068964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.6986000000000001"/>
    <n v="39.967058823529413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2.6076923076923077E-2"/>
    <n v="37.666666666666664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0.45133333333333331"/>
    <n v="56.416666666666664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5.6333333333333332E-2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.35"/>
    <n v="51.923076923076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0.26840000000000003"/>
    <n v="51.615384615384613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.34E-2"/>
    <n v="47.857142857142854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8.9066666666666669E-2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.3320000000000001"/>
    <n v="51.230769230769234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.3304200000000002"/>
    <n v="26.608400000000003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.32"/>
    <n v="36.666666666666664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.0123076923076924"/>
    <n v="41.125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0.36499999999999999"/>
    <n v="46.928571428571431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0.26200000000000001"/>
    <n v="218.33333333333334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0.135625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0.13020000000000001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0.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6.5000000000000002E-2"/>
    <n v="216.66666666666666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0.10833333333333334"/>
    <n v="108.333333333333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.3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.3"/>
    <n v="46.428571428571431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0.26937422295897223"/>
    <n v="46.428571428571431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2.3035714285714285E-4"/>
    <n v="92.142857142857139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0.15731707317073171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0.30666666666666664"/>
    <n v="21.466666666666665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.282"/>
    <n v="21.36666666666666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0.32050000000000001"/>
    <n v="40.0625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0.32050000000000001"/>
    <n v="33.736842105263158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0.21366666666666667"/>
    <n v="45.785714285714285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5.3333333333333332E-3"/>
    <n v="91.428571428571431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.2000000000000001E-2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0.18285714285714286"/>
    <n v="58.181818181818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.28"/>
    <n v="37.647058823529413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.278"/>
    <n v="29.045454545454547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.3270833333333334E-2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.272"/>
    <n v="37.411764705882355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.06E-2"/>
    <n v="90.857142857142861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.06"/>
    <n v="70.666666666666671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0.254"/>
    <n v="57.727272727272727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.8085714285714285"/>
    <n v="33.31578947368421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.266"/>
    <n v="22.607142857142858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.4044444444444444"/>
    <n v="28.727272727272727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.262"/>
    <n v="17.527777777777779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.262"/>
    <n v="78.875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.2599800000000001"/>
    <n v="31.499500000000001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.2686868686868686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0.125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0.20833333333333334"/>
    <n v="52.083333333333336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0.17771428571428571"/>
    <n v="36.588235294117645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.1050000000000001E-2"/>
    <n v="88.714285714285708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.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.0333333333333334"/>
    <n v="56.363636363636367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0.11272727272727273"/>
    <n v="51.666666666666664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0.47692307692307695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.236"/>
    <n v="29.428571428571427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.0249999999999999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0.61099999999999999"/>
    <n v="203.66666666666666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.22"/>
    <n v="27.727272727272727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.0166666666666666"/>
    <n v="43.571428571428569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.4400000000000002E-2"/>
    <n v="67.777777777777771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.22"/>
    <n v="203.33333333333334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1.7098591549295775E-2"/>
    <n v="25.291666666666668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.214"/>
    <n v="37.9375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.212"/>
    <n v="33.666666666666664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.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.42"/>
    <n v="43.214285714285715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1.5125E-3"/>
    <n v="201.66666666666666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.0016666666666667"/>
    <n v="46.230769230769234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5.7238095238095241E-2"/>
    <n v="50.083333333333336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"/>
    <n v="27.272727272727273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.2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.2"/>
    <n v="42.857142857142854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0.0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.9849999999999999"/>
    <n v="35.117647058823529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.38"/>
    <n v="33.055555555555557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.6942857142857144"/>
    <n v="45.615384615384613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.0763636363636364"/>
    <n v="28.190476190476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2.955E-2"/>
    <n v="73.875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3.9334666666666664E-2"/>
    <n v="45.386153846153846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3.933333333333333E-3"/>
    <n v="84.285714285714292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0.19566666666666666"/>
    <n v="25.521739130434781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0.1174"/>
    <n v="24.458333333333332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.6742857142857144"/>
    <n v="17.23529411764705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1.6714285714285713E-2"/>
    <n v="25.434782608695652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2.9250000000000002E-2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.054545454545454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0.28799999999999998"/>
    <n v="44.307692307692307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9.5000000000000001E-2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.1399999999999999"/>
    <n v="40.714285714285715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.1399999999999999"/>
    <n v="27.142857142857142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.279999999999999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.4166666666666662E-2"/>
    <n v="80.714285714285708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.1299999999999999"/>
    <n v="37.666666666666664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.1293199999999999"/>
    <n v="19.471034482758618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.1279999999999999"/>
    <n v="12.53333333333333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0.28050000000000003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0.224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0.10181818181818182"/>
    <n v="62.222222222222221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1.1199999999999999E-3"/>
    <n v="50.909090909090907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.2394678492239468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.5942857142857143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.85"/>
    <n v="50.454545454545453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0.27650000000000002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0.1106"/>
    <n v="69.125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.1020000000000001"/>
    <n v="42.384615384615387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.1000000000000001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4.583333333333333E-2"/>
    <n v="183.33333333333334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.1000000000000001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0.11"/>
    <n v="45.833333333333336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.82"/>
    <n v="34.125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.5571428571428572"/>
    <n v="28.684210526315791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.1800000000000002"/>
    <n v="19.464285714285715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.0900000000000001"/>
    <n v="36.333333333333336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0.27100000000000002"/>
    <n v="38.714285714285715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.4100000000000002E-2"/>
    <n v="60.111111111111114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.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.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.0740000000000001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.0602199999999999"/>
    <n v="58.901111111111113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8.8333333333333333E-2"/>
    <n v="44.166666666666664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0.106"/>
    <n v="48.181818181818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.06"/>
    <n v="75.714285714285708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.0549000000000002"/>
    <n v="21.098000000000003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0.10539999999999999"/>
    <n v="47.909090909090907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.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.75"/>
    <n v="29.166666666666668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.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4.7363636363636365E-2"/>
    <n v="57.888888888888886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.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.2500000000000001E-2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.04"/>
    <n v="47.272727272727273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.04"/>
    <n v="57.777777777777779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.4666666666666665E-2"/>
    <n v="47.272727272727273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.038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.032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.036E-2"/>
    <n v="84.833333333333329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0.16966666666666666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.0599999999999999E-2"/>
    <n v="84.333333333333329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.02"/>
    <n v="29.705882352941178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0.2016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.44"/>
    <n v="22.909090909090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.00644"/>
    <n v="25.161000000000001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5.0299999999999997E-3"/>
    <n v="167.66666666666666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.004"/>
    <n v="31.375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.002"/>
    <n v="62.625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"/>
    <n v="71.428571428571431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.4285714285714286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.0909090909090912E-2"/>
    <n v="29.41176470588235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"/>
    <n v="83.333333333333329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"/>
    <n v="41.666666666666664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"/>
    <n v="55.555555555555557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"/>
    <n v="35.714285714285715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"/>
    <n v="29.41176470588235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"/>
    <n v="166.66666666666666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6.6666666666666671E-3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0.16566666666666666"/>
    <n v="29.235294117647058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.64"/>
    <n v="10.040816326530612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.4500000000000001E-2"/>
    <n v="163.33333333333334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9.7600000000000006E-2"/>
    <n v="37.538461538461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9.74E-2"/>
    <n v="54.111111111111114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.4299999999999999E-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.0777777777777777"/>
    <n v="44.090909090909093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.3757142857142857"/>
    <n v="28.323529411764707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8.7454545454545458E-3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4.8099999999999997E-2"/>
    <n v="60.125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0.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0.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9.5600000000000004E-2"/>
    <n v="21.727272727272727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0.11579206701157921"/>
    <n v="78.333333333333329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.4888888888888889"/>
    <n v="15.129032258064516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4.6699999999999997E-3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4.6699999999999998E-2"/>
    <n v="35.923076923076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.1575"/>
    <n v="35.615384615384613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.2513513513513513E-2"/>
    <n v="57.875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.5333333333333334"/>
    <n v="30.666666666666668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.3142857142857143"/>
    <n v="21.904761904761905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1.84E-2"/>
    <n v="76.666666666666671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.0666666666666665E-2"/>
    <n v="35.384615384615387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.84"/>
    <n v="30.666666666666668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.2142857142857142E-2"/>
    <n v="38.333333333333336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0.30333333333333334"/>
    <n v="50.555555555555557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.265E-2"/>
    <n v="32.357142857142854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0.3775"/>
    <n v="32.357142857142854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.44748684310884E-2"/>
    <n v="30.13333333333333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.0066666666666665E-2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.125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0.18"/>
    <n v="64.285714285714292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.0634920634920634E-2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8.8999999999999996E-2"/>
    <n v="40.45454545454545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.1000000000000001"/>
    <n v="24.444444444444443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0.17599999999999999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0.2185"/>
    <n v="48.555555555555557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0.1553571428571428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.0874999999999999"/>
    <n v="31.071428571428573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.3499999999999997E-2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1.7319999999999999E-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.0749999999999999E-2"/>
    <n v="35.833333333333336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.075"/>
    <n v="47.777777777777779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0.57333333333333336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.2912912912912913"/>
    <n v="30.714285714285715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.433333333333333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0.34399999999999997"/>
    <n v="33.076923076923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0.2846666666666666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4.2599999999999999E-3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8.5199999999999998E-2"/>
    <n v="47.333333333333336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.0625"/>
    <n v="53.125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.3124999999999999E-2"/>
    <n v="17.708333333333332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4.7222222222222223E-3"/>
    <n v="60.714285714285715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.0119047619047619"/>
    <n v="47.222222222222221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0.24285714285714285"/>
    <n v="53.125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.8271818181818182"/>
    <n v="15.035357142857142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.1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.3799999999999999E-2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0.41699999999999998"/>
    <n v="29.785714285714285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.04"/>
    <n v="18.909090909090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0.13833333333333334"/>
    <n v="51.875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6.8287037037037035E-2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.0549999999999999E-2"/>
    <n v="51.375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.1714285714285715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8.2000000000000007E-3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0.2411764705882353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.3633666666666666"/>
    <n v="15.148518518518518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8.1600000000000006E-3"/>
    <n v="45.333333333333336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8.0999999999999996E-3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0.1343333333333333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2.6866666666666667E-2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.0600000000000005E-2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.02E-2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0.33416666666666667"/>
    <n v="30.846153846153847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0.40100000000000002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.3344333333333334"/>
    <n v="25.020624999999999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8.0000000000000002E-3"/>
    <n v="133.33333333333334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2.6666666666666668E-2"/>
    <n v="66.666666666666671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"/>
    <n v="30.769230769230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0.16"/>
    <n v="66.666666666666671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0.11428571428571428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0.12196620583717357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7.92E-3"/>
    <n v="56.571428571428569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.5640000000000001"/>
    <n v="30.076923076923077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.2833333333333334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0.1925"/>
    <n v="64.166666666666671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.0799999999999998E-2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.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0.58461538461538465"/>
    <n v="54.285714285714285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0.10857142857142857"/>
    <n v="42.222222222222221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.0771428571428571E-2"/>
    <n v="41.888888888888886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.2533333333333334"/>
    <n v="41.777777777777779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1.8799999999999999E-4"/>
    <n v="53.714285714285715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5.7692307692307696E-2"/>
    <n v="41.666666666666664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.25"/>
    <n v="53.571428571428569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3.7499999999999999E-2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.5"/>
    <n v="41.666666666666664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.2366666666666666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.23"/>
    <n v="46.125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.3400000000000007E-2"/>
    <n v="40.777777777777779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.2400000000000006E-2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0.10314285714285715"/>
    <n v="32.818181818181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7.1999999999999998E-3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.4E-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.0285714285714285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7.1799999999999998E-3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5.966666666666667E-3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0.17899999999999999"/>
    <n v="25.571428571428573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.0142857142857142"/>
    <n v="59.166666666666664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.0172910662824208"/>
    <n v="25.214285714285715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0.70199999999999996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.0028571428571429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1.75E-3"/>
    <n v="116.666666666666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.1176470588235294E-2"/>
    <n v="26.923076923076923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.4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0.15737410071942445"/>
    <n v="29.166666666666668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3.892538925389254E-3"/>
    <n v="38.444444444444443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6.8999999999999997E-4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0.38333333333333336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5.6833333333333333E-2"/>
    <n v="37.888888888888886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.133333333333333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7.5111111111111115E-2"/>
    <n v="37.555555555555557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.3673469387755101E-2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6.7000000000000004E-2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5.5833333333333334E-3"/>
    <n v="55.833333333333336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1.5227272727272728E-3"/>
    <n v="55.833333333333336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.3399999999999999E-2"/>
    <n v="20.875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.1999999999999999E-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0.109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0.10877666666666666"/>
    <n v="81.582499999999996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.0625000000000001E-2"/>
    <n v="108.333333333333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.2500000000000001E-2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.4166666666666669E-2"/>
    <n v="27.083333333333332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6.5000000000000002E-2"/>
    <n v="108.333333333333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4.5714285714285714E-2"/>
    <n v="24.615384615384617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.6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0.32"/>
    <n v="29.090909090909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.0566666666666666"/>
    <n v="22.642857142857142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.2133333333333335E-2"/>
    <n v="26.333333333333332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.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3.8875E-2"/>
    <n v="23.923076923076923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.0333333333333334"/>
    <n v="28.181818181818183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3.875E-3"/>
    <n v="103.333333333333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.24E-2"/>
    <n v="34.444444444444443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.0333333333333334"/>
    <n v="18.23529411764705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3.0500000000000002E-3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0.20133333333333334"/>
    <n v="21.571428571428573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.0066666666666667E-2"/>
    <n v="50.166666666666664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.3444444444444443E-2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.0033333333333334"/>
    <n v="37.625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.4079999999999999"/>
    <n v="23.153846153846153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0.12039999999999999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0.0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"/>
    <n v="27.272727272727273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"/>
    <n v="27.272727272727273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0.0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0.5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0.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0.0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0.6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8.5142857142857138E-3"/>
    <n v="99.333333333333329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.192E-2"/>
    <n v="49.666666666666664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0.24333333333333335"/>
    <n v="24.333333333333332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.9"/>
    <n v="19.333333333333332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9.633333333333334E-2"/>
    <n v="24.083333333333332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0.28899999999999998"/>
    <n v="26.272727272727273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.8613861386138613"/>
    <n v="19.266666666666666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1.9066666666666666E-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0.14249999999999999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2.8500000000000001E-2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5.6800000000000002E-3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2.5545454545454545E-2"/>
    <n v="40.142857142857146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0.37333333333333335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5.5999999999999999E-3"/>
    <n v="93.333333333333329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2.8E-3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.3333333333333338E-2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1.8666666666666668E-2"/>
    <n v="93.333333333333329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.1200000000000001"/>
    <n v="11.666666666666666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.116E-2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0.13900000000000001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1.3849999999999999E-3"/>
    <n v="23.083333333333332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.385"/>
    <n v="30.777777777777779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8.6250000000000007E-3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.3650000000000001E-2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2.7300000000000001E-2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.4125000000000003E-2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.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.4199999999999998E-2"/>
    <n v="90.333333333333329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.4439140811455853E-2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3.8571428571428572E-3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0.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.08"/>
    <n v="38.571428571428569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2.6599999999999999E-2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6.6500000000000004E-2"/>
    <n v="29.555555555555557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2.75E-2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0.1048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.044E-2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.04"/>
    <n v="21.666666666666668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5.1999999999999998E-3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.2500000000000001E-2"/>
    <n v="28.8888888888888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.04E-2"/>
    <n v="28.8888888888888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0.52"/>
    <n v="17.333333333333332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.1999999999999998E-2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0.32500000000000001"/>
    <n v="37.142857142857146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4.3166666666666666E-3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0.51600000000000001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5.1000000000000004E-3"/>
    <n v="23.181818181818183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0.1008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0.33600000000000002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.004"/>
    <n v="31.375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0.1255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0.05"/>
    <n v="83.333333333333329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8.6206896551724137E-3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0.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1.25E-3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.3333333333333333E-2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2.6737967914438501E-3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2.9411764705882353E-3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2.5000000000000001E-3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0.25"/>
    <n v="41.666666666666664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"/>
    <n v="27.777777777777779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"/>
    <n v="11.363636363636363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0.0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2.5000000000000001E-2"/>
    <n v="35.714285714285715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0.0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1.6199999999999999E-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.0124999999999999E-2"/>
    <n v="30.125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1.6620689655172414E-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.0954545454545455"/>
    <n v="20.083333333333332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2.6666666666666668E-2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4.8000000000000001E-2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0.47399999999999998"/>
    <n v="29.625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7.6129032258064515E-3"/>
    <n v="33.714285714285715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0.11799999999999999"/>
    <n v="19.666666666666668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4.7E-2"/>
    <n v="39.166666666666664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5.8500000000000003E-2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0.11700000000000001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.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1.9416666666666665E-2"/>
    <n v="33.285714285714285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3.8833333333333331E-2"/>
    <n v="29.125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.15E-2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.5333333333333334"/>
    <n v="13.529411764705882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2.2599999999999999E-3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5.6250000000000001E-2"/>
    <n v="28.125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0.1125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0.22500000000000001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.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0.375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.4600000000000001E-2"/>
    <n v="24.777777777777779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.4777777777777777E-2"/>
    <n v="74.333333333333329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1.9088937093275488E-3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.2311459353574929E-2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6.545454545454546E-2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0.108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2.8667813379201833E-3"/>
    <n v="71.666666666666671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.307692307692308E-2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.166666666666667E-2"/>
    <n v="30.714285714285715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0.107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.24E-2"/>
    <n v="30.285714285714285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.4133333333333333E-2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.06E-2"/>
    <n v="16.307692307692307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.4690265486725665E-2"/>
    <n v="35.166666666666664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0.21099999999999999"/>
    <n v="26.375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2.787363950092912E-2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1.7500000000000002E-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.0249999999999999"/>
    <n v="15.769230769230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.3666666666666667E-2"/>
    <n v="68.333333333333329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2.0500000000000002E-3"/>
    <n v="68.333333333333329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0.41"/>
    <n v="29.285714285714285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0.10806536636794939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0.20499999999999999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0.1275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6.7966666666666675E-2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0.16833333333333333"/>
    <n v="16.833333333333332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.3764705882352941E-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7.1785714285714283E-3"/>
    <n v="22.333333333333332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.0049999999999999"/>
    <n v="18.272727272727273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0.10050000000000001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0.2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2.5000000000000001E-2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0.1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1E-3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2.5000000000000001E-2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"/>
    <n v="22.222222222222221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.4814814814814815E-2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7.9600000000000001E-3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.0153846153846153E-2"/>
    <n v="32.666666666666664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.0256410256410255E-2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.4375000000000001E-2"/>
    <n v="27.857142857142858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.3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.2500000000000001E-2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.2933333333333333E-2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.375E-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0.95477386934673369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2.7E-2"/>
    <n v="23.625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7.5199999999999998E-3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3.7400000000000003E-2"/>
    <n v="12.46666666666666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4.1333333333333335E-3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4.1111111111111114E-3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.0833333333333334E-2"/>
    <n v="61.666666666666664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0.4"/>
    <n v="25.714285714285715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6.6055045871559637E-2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.2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.272727272727273E-2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.8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3.5704000000000004E-4"/>
    <n v="17.852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0.17799999999999999"/>
    <n v="59.333333333333336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3.5400000000000001E-2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8.8500000000000002E-3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.4583333333333334E-2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6.9999999999999999E-4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0.11533333333333333"/>
    <n v="24.714285714285715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1.7000000000000001E-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3.3999999999999998E-3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0.34"/>
    <n v="28.333333333333332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0.10625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0.2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0.41249999999999998"/>
    <n v="23.571428571428573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0.16500000000000001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0.20849420849420849"/>
    <n v="23.142857142857142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.2000000000000001E-2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2.6666666666666668E-2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4.0000000000000001E-3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.55"/>
    <n v="51.666666666666664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7.6499999999999997E-3"/>
    <n v="11.769230769230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"/>
    <n v="21.857142857142858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0.153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2.7454545454545453E-3"/>
    <n v="25.166666666666668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3.0200000000000001E-3"/>
    <n v="50.333333333333336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1.5100000000000001E-2"/>
    <n v="50.333333333333336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6.0400000000000002E-3"/>
    <n v="50.333333333333336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.0266666666666666E-2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0.3775"/>
    <n v="11.615384615384615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0.0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.2388059701492536E-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7.4999999999999997E-2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0.21428571428571427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1.8625E-3"/>
    <n v="13.54545454545454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4.8666666666666664E-2"/>
    <n v="24.333333333333332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2.9000000000000001E-2"/>
    <n v="48.333333333333336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.2307692307692306E-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7.8378378378378383E-2"/>
    <n v="20.714285714285715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1.6705882352941177E-3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0.17624999999999999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0.14099999999999999"/>
    <n v="20.142857142857142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5.5999999999999995E-4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.4E-2"/>
    <n v="23.333333333333332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.0000000000000007E-2"/>
    <n v="46.666666666666664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0.26953125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0.27400000000000002"/>
    <n v="22.833333333333332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9.7142857142857135E-3"/>
    <n v="22.666666666666668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.3999999999999999E-2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2.2499999999999998E-3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.3999999999999999E-2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.4210526315789474E-2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.3299999999999999E-2"/>
    <n v="16.625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.3999999999999997E-2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3.3E-3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2.6200000000000001E-2"/>
    <n v="16.375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6.5500000000000003E-2"/>
    <n v="18.714285714285715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0.15411764705882353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0.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0.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0.32500000000000001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0.65"/>
    <n v="14.444444444444445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8.666666666666667E-2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.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0.128"/>
    <n v="10.666666666666666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9.8461538461538464E-5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8.3999999999999995E-3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1.9384615384615384E-3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.3E-2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0.0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.1666666666666664E-2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3.5714285714285713E-3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0.05"/>
    <n v="41.666666666666664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5.0000000000000001E-3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6.2500000000000003E-3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.2500000000000001E-2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8.3333333333333332E-3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9.9200000000000004E-4"/>
    <n v="41.333333333333336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.24"/>
    <n v="8.8571428571428577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4.9199999999999999E-3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0.22363636363636363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0.0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0.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0.2857142857142857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2.6666666666666666E-3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.7142857142857142"/>
    <n v="8.5714285714285712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2E-3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2.6222222222222224E-3"/>
    <n v="19.666666666666668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.4749999999999999E-2"/>
    <n v="13.1111111111111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0.11600000000000001"/>
    <n v="19.333333333333332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0.582914572864321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.267605633802817E-2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5.7499999999999999E-3"/>
    <n v="38.333333333333336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0.23"/>
    <n v="16.428571428571427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0.10454545454545454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.3E-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1.7538461538461537E-2"/>
    <n v="12.666666666666666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2.9894179894179893E-2"/>
    <n v="14.125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2.75E-2"/>
    <n v="15.714285714285714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0.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3.6666666666666666E-3"/>
    <n v="36.666666666666664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1.8333333333333333E-2"/>
    <n v="18.333333333333332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.1999999999999999E-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0.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.4222222222222221E-2"/>
    <n v="36.333333333333336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7.1999999999999998E-3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5.7142857142857143E-3"/>
    <n v="15.428571428571429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3.5666666666666666E-2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4.2399999999999998E-3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.325E-2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.06E-2"/>
    <n v="35.333333333333336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3.0285714285714286E-3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.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8.8333333333333337E-3"/>
    <n v="17.666666666666668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2.1649484536082476E-3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4.1999999999999997E-3"/>
    <n v="6.1764705882352944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.1000000000000001E-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0.105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4.7727272727272731E-3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.0500000000000001E-2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1.7333333333333333E-2"/>
    <n v="34.666666666666664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5.1000000000000004E-3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.0200000000000001E-2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.4428571428571428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.2444444444444444E-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0.13466666666666666"/>
    <n v="14.428571428571429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.3666666666666664E-2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0.0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0.0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5.0000000000000001E-3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2.5000000000000001E-2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1.25E-3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4.0000000000000001E-3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0.04"/>
    <n v="33.333333333333336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2E-3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0.0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3.3333333333333335E-3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.3333333333333329E-2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0.0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2.5000000000000001E-2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2.5000000000000001E-3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0.0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0.0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0.2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0.1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0.0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0.0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0.2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0.16666666666666666"/>
    <n v="33.333333333333336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0.1"/>
    <n v="16.666666666666668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9.5999999999999992E-3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9.4999999999999998E-3"/>
    <n v="10.555555555555555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1.9E-2"/>
    <n v="15.833333333333334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.3333333333333339E-2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2.5333333333333333E-2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3.7600000000000001E-2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.1333333333333331E-2"/>
    <n v="15.666666666666666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.2999999999999999E-2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9.1999999999999998E-3"/>
    <n v="15.333333333333334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9.2857142857142856E-4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2.0000000000000001E-4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7.4999999999999997E-3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4.4999999999999998E-2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3.0000000000000001E-3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9.9546510341776348E-3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1.7999999999999999E-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7.8181818181818181E-4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0.28666666666666668"/>
    <n v="14.333333333333334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.4166666666666666E-2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4.8571428571428571E-2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2.8333333333333335E-3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2.0238095238095236E-3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8.5000000000000006E-3"/>
    <n v="5.3125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.1481481481481478E-2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5.6666666666666664E-2"/>
    <n v="12.142857142857142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.3000000000000004E-2"/>
    <n v="10.375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.2804E-2"/>
    <n v="20.502500000000001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8.2000000000000007E-3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3.2799999999999999E-3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6.0000000000000002E-5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2.7E-2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7.1556350626118068E-3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6.6115702479338841E-3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0.08"/>
    <n v="11.428571428571429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0.32"/>
    <n v="26.666666666666668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0.11428571428571428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7.8E-2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7.7000000000000002E-3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7.6E-3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.3818181818181818E-2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3.7499999999999999E-3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1.5E-3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1.4999999999999999E-4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.3076923076923078E-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2.142857142857143E-3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2.5000000000000001E-2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1.5E-3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7.4999999999999997E-3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.5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0.0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1.5E-3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3.8860103626943004E-2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1.48E-3"/>
    <n v="5.2857142857142856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4.8666666666666667E-3"/>
    <n v="24.333333333333332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.1999999999999995E-2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.1999999999999995E-2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4.7333333333333333E-3"/>
    <n v="23.666666666666668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1.1833333333333333E-3"/>
    <n v="23.666666666666668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0.14000000000000001"/>
    <n v="11.666666666666666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3.1818181818181819E-3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2.8000000000000001E-2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7.0000000000000001E-3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7.0007000700070005E-3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2E-3"/>
    <n v="23.333333333333332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.4"/>
    <n v="23.333333333333332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0.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0.14000000000000001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1.7457500000000001E-2"/>
    <n v="11.63833333333333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.1818181818181817E-2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2.7199999999999998E-2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9.0666666666666662E-4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6.7000000000000002E-3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8.1250000000000003E-3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.2999999999999999E-2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1.6250000000000001E-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.2999999999999999E-2"/>
    <n v="8.125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4.3333333333333331E-4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"/>
    <n v="21.666666666666668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8.666666666666667E-2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.6"/>
    <n v="4.9230769230769234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.1000000000000001E-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3.0999999999999999E-3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6.8631863186318634E-3"/>
    <n v="20.333333333333332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6.0999999999999997E-4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4.0666666666666663E-3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.1333333333333327E-2"/>
    <n v="10.166666666666666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4.0000000000000001E-3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0.0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8.5714285714285715E-2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.0090090090090086E-2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.2E-2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0.0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.4E-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8.4285714285714294E-3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1.9666666666666666E-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1.9E-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5.5999999999999999E-3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5.5999999999999999E-3"/>
    <n v="18.666666666666668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2.8E-3"/>
    <n v="18.666666666666668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3.6666666666666666E-3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.2222222222222223E-2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5.4999999999999997E-3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6.875E-3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3.6666666666666666E-3"/>
    <n v="18.333333333333332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6.875E-3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4.3307086614173228E-3"/>
    <n v="18.333333333333332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5.5E-2"/>
    <n v="18.333333333333332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1.06E-3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1.325E-3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4.3333333333333331E-3"/>
    <n v="3.7142857142857144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8.6666666666666663E-4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4.3333333333333331E-3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.4000000000000002E-2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.0200000000000001E-2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6.8000000000000005E-4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.0200000000000001E-2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5.1000000000000004E-3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.1875000000000001E-2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6.0000000000000001E-3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5.1000000000000004E-4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8.5000000000000006E-2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4.1666666666666666E-3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3.3333333333333335E-3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0.0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9.0909090909090904E-5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.3333333333333333E-2"/>
    <n v="16.666666666666668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2.0833333333333335E-4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.3333333333333333E-2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1.1111111111111111E-3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.4285714285714285E-2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0.0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0.0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6.2500000000000003E-3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7.1428571428571426E-3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3.3333333333333335E-3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1.6666666666666666E-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1E-3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0.0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0.1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1.6666666666666668E-3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5.8823529411764708E-5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5.0000000000000001E-4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3.3333333333333335E-3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5.0000000000000001E-3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1.6666666666666668E-3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1.6666666666666668E-3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2.5000000000000001E-3"/>
    <n v="16.666666666666668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3.351206434316354E-3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.3333333333333333E-2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0.0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0.0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9.0909090909090905E-3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.1111111111111112E-2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2.3999999999999998E-3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5.9612499999999998E-4"/>
    <n v="11.922499999999999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4.6999999999999999E-4"/>
    <n v="6.7142857142857144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4.7E-2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.2499999999999999E-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6.9230769230769226E-4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.0454545454545454E-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.2857142857142857E-2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1.5E-3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4.4999999999999998E-2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7.4999999999999997E-2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4.4999999999999997E-3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4.4999999999999998E-2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3.8461538461538462E-4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8.9999999999999993E-3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1.6363636363636365E-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1.4999999999999999E-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.214285714285714E-2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6.0000000000000001E-3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0.14083333333333334"/>
    <n v="10.5625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.2000000000000003E-2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1.6800000000000001E-3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4.0999999999999999E-4"/>
    <n v="6.83333333333333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.1000000000000002E-2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.0500000000000001E-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8.0000000000000004E-4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2.6666666666666668E-2"/>
    <n v="13.333333333333334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.1428571428571429E-2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.4545454545454545E-2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8.0000000000000002E-3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5.0000000000000001E-3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.3333333333333334E-2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7.407407407407407E-4"/>
    <n v="1.5384615384615385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8.0000000000000002E-3"/>
    <n v="13.333333333333334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1.6E-2"/>
    <n v="13.333333333333334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4.0000000000000001E-3"/>
    <n v="13.333333333333334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2.6666666666666668E-2"/>
    <n v="13.333333333333334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.3333333333333334E-2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6.4999999999999997E-4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7.7999999999999996E-3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3.7999999999999999E-2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.0571428571428572E-2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4.4999999999999997E-3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.44E-2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2.3999999999999998E-3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7.0000000000000001E-3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4.6666666666666671E-3"/>
    <n v="11.666666666666666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5.8333333333333338E-4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4.6666666666666669E-2"/>
    <n v="11.666666666666666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8.7500000000000008E-3"/>
    <n v="11.666666666666666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5.8333333333333336E-3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5.3846153846153844E-4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1.7500000000000002E-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2.8E-3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1.7500000000000002E-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0.0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6.7999999999999996E-3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9.1244548809124457E-5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8.5000000000000006E-3"/>
    <n v="11.333333333333334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8.5129023676509714E-3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.1333333333333333E-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.2000000000000001E-2"/>
    <n v="10.666666666666666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1.5499999999999999E-3"/>
    <n v="10.333333333333334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6.2E-4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7.8947368421052633E-5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6.6964285714285711E-3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8.0000000000000002E-3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8.5714285714285719E-3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6.0000000000000001E-3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2.4000000000000001E-4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7.4999999999999997E-3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.2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1.8749999999999999E-3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2E-3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6.0000000000000001E-3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.4545454545454543E-2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0.0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1.16E-4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.1599999999999999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2.5892857142857141E-3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8.2857142857142851E-3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6.0869565217391303E-3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8.4008400840084006E-3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6.7499999999999999E-3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3.2512500000000002E-3"/>
    <n v="13.0050000000000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2.740447957839262E-4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1.0399999999999999E-3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1.0399999999999999E-3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1.0399999999999999E-3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1.6249999999999999E-4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7.2222222222222219E-3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1.2999999999999999E-3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1.7333333333333333E-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5.1999999999999995E-4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3.2499999999999997E-5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2.5999999999999998E-4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.2999999999999999E-2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6.4102564102564103E-4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2.9411764705882353E-3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5.5555555555555558E-3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3.5714285714285713E-3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0.125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5.0000000000000001E-3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1E-3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9.0909090909090905E-3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.0833333333333332E-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4.1666666666666666E-3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1.6666666666666668E-3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0.05"/>
    <n v="8.3333333333333339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7.1428571428571429E-4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1.25E-3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8.3333333333333332E-3"/>
    <n v="8.3333333333333339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7.1428571428571426E-3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5.0000000000000001E-3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1.6666666666666666E-4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2.5000000000000001E-2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2.5000000000000001E-4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.2500000000000001E-2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0.0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2.5000000000000001E-2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0.0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8.3333333333333332E-3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0.0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6.2500000000000003E-3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9.6153846153846159E-4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1.6666666666666668E-3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.4E-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4.8000000000000001E-5"/>
    <n v="2.6666666666666665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4.5999999999999999E-2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1.84E-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7.3333333333333332E-3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8.8000000000000003E-4"/>
    <n v="7.3333333333333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7.0000000000000001E-3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4.1999999999999997E-3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.0500000000000001E-2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1.0499999999999999E-3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7.0000000000000001E-3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.0500000000000001E-2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4.1999999999999997E-3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4.1999999999999997E-3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2.0999999999999999E-3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4.0000000000000002E-4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8.0000000000000002E-3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2.6666666666666666E-3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0.0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6.6666666666666671E-3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0.0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4.0000000000000001E-3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4.0000000000000002E-4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1.1111111111111112E-4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0.1333333333333333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2E-3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1.8181818181818181E-4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9.5E-4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7.5999999999999998E-2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x v="26"/>
    <n v="9.0000000000000006E-5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3.5999999999999999E-3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1.7E-5"/>
    <n v="5.6666666666666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1.6999999999999999E-3"/>
    <n v="5.6666666666666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1.6E-2"/>
    <n v="5.3333333333333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8.0000000000000004E-4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2.9999999999999997E-4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0.0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8.3333333333333339E-4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1.25E-3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5.0000000000000001E-3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1E-3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8.5714285714285719E-3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7.5000000000000002E-4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.3333333333333333E-2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1.4999999999999999E-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0.0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.1428571428571429E-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0.1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3.0000000000000001E-3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4.3939393939393936E-3"/>
    <n v="4.83333333333333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1.12E-4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.3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1.2E-4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1.7647058823529413E-4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.2E-2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1E-4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1.3749999999999999E-3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1.2375123751237513E-4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2.2000000000000001E-3"/>
    <n v="3.6666666666666665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2.2000000000000001E-3"/>
    <n v="3.6666666666666665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2.2000000000000001E-3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2.6829268292682929E-3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5.4999999999999997E-3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2.2000000000000001E-3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7.3333333333333334E-4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1.4285714285714287E-4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3.3333333333333335E-3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2.0000000000000002E-5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2.2727272727272726E-3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1E-3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1E-3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2E-3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2E-3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0.0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2E-3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8.3340278356529708E-4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2.631578947368421E-4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1.5384615384615385E-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.3333333333333334E-2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1.6666666666666668E-3"/>
    <n v="3.3333333333333335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5.0000000000000001E-3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5.7142857142857142E-5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4.4444444444444444E-3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1E-3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1.9801980198019802E-3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4.0000000000000001E-3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5.0000000000000001E-4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2.3529411764705883E-4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5.0000000000000001E-4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4.5454545454545455E-4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2E-3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2E-3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2.0000000000000001E-4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0.0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0.0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4.0000000000000002E-4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4.0000000000000002E-4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6.6666666666666671E-3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8.0000000000000002E-3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3.3333333333333332E-4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6.6666666666666671E-3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0.1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1.6666666666666666E-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0.0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2E-3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5.5555555555555556E-4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2.8571428571428571E-3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1.25E-3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.2500000000000001E-2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3.3333333333333335E-3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2.8571428571428571E-3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8.9999999999999998E-4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2.671118530884808E-3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4.0000000000000003E-5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1.6E-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8.0000000000000002E-3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1.3333333333333334E-4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2.3333333333333335E-3"/>
    <n v="2.3333333333333335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3.5E-4"/>
    <n v="2.3333333333333335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2.5000000000000001E-4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1.2E-4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.2E-2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2.9999999999999997E-4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8.571428571428571E-4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2E-3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3.3333333333333332E-4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1.1999999999999999E-3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8.0000000000000002E-3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1E-4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1E-3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1.6666666666666666E-4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6.41025641025641E-3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1.1655011655011655E-3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3.8464497269020693E-4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5.0000000000000001E-3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2.3809523809523812E-3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6.2500000000000001E-4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6.666666666666667E-5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5.4884742041712408E-3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1E-3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2.5000000000000001E-3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5.0000000000000001E-3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5.0000000000000001E-4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2.5000000000000001E-4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2.0000000000000001E-4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5.0000000000000001E-3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1.6666666666666668E-3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1E-4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0.0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1.6666666666666668E-3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5.0000000000000001E-4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6.6666666666666664E-4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3.3333333333333335E-3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1E-3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2.5000000000000001E-3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2.5000000000000001E-3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2.5000000000000001E-3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1.6666666666666668E-3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2E-3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8.0000000000000007E-5"/>
    <n v="1.33333333333333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3.6363636363636364E-5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4.0000000000000001E-3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1.1999999999999999E-3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2.7272727272727273E-5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1.7142857142857143E-4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2.7272727272727271E-2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1.3636363636363637E-4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5.9999999999999995E-4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1.6666666666666666E-4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2.0000000000000002E-5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2.9999999999999997E-4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6.0000000000000002E-5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0.0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2E-3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3.3333333333333335E-5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8.0000000000000007E-5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4.0000000000000001E-3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1.0554089709762533E-4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1.3333333333333333E-3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0.0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8.0000000000000002E-3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4.0000000000000002E-4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2.0000000000000002E-5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1.4285714285714287E-4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8.0000000000000004E-4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2.0000000000000001E-4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1E-3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1.6666666666666666E-4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1.9999999999999999E-6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6.666666666666667E-5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3.3333333333333332E-4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2.0000000000000002E-5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1.5873015873015873E-4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8.0000000000000007E-5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9.9009900990099011E-4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3.0303030303030303E-4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1.6666666666666667E-5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6.666666666666667E-5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3.9999999999999998E-6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5.5555555555555558E-5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2.0000000000000001E-4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1.2500000000000001E-5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3.3333333333333332E-4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1.1111111111111112E-4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1.3333333333333334E-4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3.9999999999999998E-7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2.0000000000000001E-4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9.9999999999999995E-7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4.0000000000000002E-4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5.7142857142857145E-6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5.0000000000000001E-4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4.0000000000000002E-4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1E-3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4.0000000000000003E-5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1.3333333333333333E-5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1.6666666666666666E-4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2E-3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7.6923076923076926E-5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1.0000000000000001E-5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6.666666666666667E-5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3.3333333333333332E-4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1.3333333333333334E-4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1.25E-3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6.0606060606060605E-5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3.4722222222222224E-4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3.3333333333333332E-4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2.2222222222222223E-4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1E-3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5.0000000000000001E-4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2.0000000000000001E-4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1E-3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1.6666666666666666E-4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2E-3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2.8571428571428574E-4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2.0000000000000002E-5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2.8571428571428571E-5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1.1111111111111112E-5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1.2500000000000001E-5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2.8571428571428571E-5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3.3333333333333335E-5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1.8867924528301887E-3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3.3333333333333335E-5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4.0000000000000003E-5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4.0000000000000003E-5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5.0000000000000002E-5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1E-3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2.0000000000000002E-5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3.3333333333333332E-4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4.0000000000000003E-5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1E-3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4.4444444444444447E-5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2.0000000000000001E-4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4.0000000000000002E-4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1.3333333333333334E-4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6.666666666666667E-5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8.3333333333333331E-5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5.0000000000000004E-6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2E-3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1.4285714285714287E-4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2.0000000000000001E-4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6.6666666666666664E-4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4.0000000000000002E-4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6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  <x v="0"/>
    <d v="2013-02-19T05:08:59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1"/>
    <x v="1"/>
    <d v="2016-12-10T10:34:12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  <x v="2"/>
    <d v="2013-10-14T12:01:01"/>
  </r>
  <r>
    <n v="2076"/>
    <s v="Earin - The Worlds Smallest Wireless Earbuds"/>
    <s v="Wireless earbuds filled with sound, yet so small they are almost invisible!"/>
    <x v="3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  <x v="3"/>
    <d v="2014-06-13T21:08:09"/>
  </r>
  <r>
    <n v="1948"/>
    <s v="UDOO X86: The Most Powerful Maker Board Ever"/>
    <s v="10 times more powerful than Raspberry Pi 3, x86 64-bit architecture"/>
    <x v="4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  <x v="4"/>
    <d v="2016-04-13T14:30:09"/>
  </r>
  <r>
    <n v="2013"/>
    <s v="Portal: Turbocharged WiFi"/>
    <s v="Crowds can slow WiFi to a crawl, but not Portal. Stream ultraHD videos without buffering and play Internet games without lagging."/>
    <x v="5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  <x v="5"/>
    <d v="2016-05-09T23:03:34"/>
  </r>
  <r>
    <n v="1478"/>
    <s v="Planet Money T-shirt"/>
    <s v="We are a team of multimedia reporters covering the global economy. We are going to make a t-shirt and tell the story of its creation."/>
    <x v="6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"/>
    <x v="2"/>
    <x v="6"/>
    <d v="2013-04-30T20:55:13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  <x v="7"/>
    <d v="2012-05-10T05:24:52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  <x v="8"/>
    <d v="2016-06-28T17:21:04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  <x v="9"/>
    <d v="2013-04-25T08:45:23"/>
  </r>
  <r>
    <n v="1515"/>
    <s v="Eyes as Big as Plates"/>
    <s v="Eyes as Big as Plates - The book! Featuring over 50 portraits, field notes and behind the scenes stories from seniors around the world."/>
    <x v="9"/>
    <n v="471567"/>
    <x v="0"/>
    <x v="2"/>
    <s v="NOK"/>
    <n v="1458104697"/>
    <n v="1455516297"/>
    <b v="1"/>
    <n v="555"/>
    <b v="1"/>
    <s v="photography/photobooks"/>
    <n v="1.57189"/>
    <n v="849.67027027027029"/>
    <x v="2"/>
    <x v="3"/>
    <x v="10"/>
    <d v="2016-02-15T06:04:57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x v="3"/>
    <s v="EUR"/>
    <n v="1452553200"/>
    <n v="1449650173"/>
    <b v="1"/>
    <n v="971"/>
    <b v="1"/>
    <s v="technology/hardware"/>
    <n v="8.1956399999999991"/>
    <n v="422.02059732234807"/>
    <x v="0"/>
    <x v="0"/>
    <x v="11"/>
    <d v="2015-12-09T08:36:13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x v="4"/>
    <s v="EUR"/>
    <n v="1467128723"/>
    <n v="1464536723"/>
    <b v="0"/>
    <n v="1530"/>
    <b v="1"/>
    <s v="technology/hardware"/>
    <n v="3.1732719999999999"/>
    <n v="259.25424836601309"/>
    <x v="0"/>
    <x v="0"/>
    <x v="12"/>
    <d v="2016-05-29T15:45:23"/>
  </r>
  <r>
    <n v="1954"/>
    <s v="Orison â€“ Rethink the Power of Energy"/>
    <s v="The First Home Battery System You Simply Plug in to Install"/>
    <x v="6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  <x v="13"/>
    <d v="2016-01-25T13:56:16"/>
  </r>
  <r>
    <n v="1945"/>
    <s v="Oval - The First Digital HandPan"/>
    <s v="A new electronic musical instrument which allows you to play, learn and perform music using any sound you can imagine."/>
    <x v="4"/>
    <n v="348018"/>
    <x v="0"/>
    <x v="5"/>
    <s v="EUR"/>
    <n v="1436680958"/>
    <n v="1433224958"/>
    <b v="1"/>
    <n v="680"/>
    <b v="1"/>
    <s v="technology/hardware"/>
    <n v="3.4801799999999998"/>
    <n v="511.79117647058825"/>
    <x v="0"/>
    <x v="0"/>
    <x v="14"/>
    <d v="2015-06-02T06:02:38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4"/>
    <x v="15"/>
    <d v="2016-11-15T13:58:35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  <x v="16"/>
    <d v="2014-04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  <x v="17"/>
    <d v="2014-04-01T14:01:3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x v="4"/>
    <s v="EUR"/>
    <n v="1483397940"/>
    <n v="1480493014"/>
    <b v="1"/>
    <n v="3663"/>
    <b v="1"/>
    <s v="technology/space exploration"/>
    <n v="27.906363636363636"/>
    <n v="83.802893802893806"/>
    <x v="0"/>
    <x v="4"/>
    <x v="18"/>
    <d v="2016-11-30T08:03:3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  <x v="19"/>
    <d v="2015-03-13T03:07:13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x v="4"/>
    <s v="EUR"/>
    <n v="1439998674"/>
    <n v="1436888274"/>
    <b v="0"/>
    <n v="2174"/>
    <b v="1"/>
    <s v="technology/wearables"/>
    <n v="14.604850000000001"/>
    <n v="134.3592456301748"/>
    <x v="0"/>
    <x v="1"/>
    <x v="20"/>
    <d v="2015-07-14T15:37:54"/>
  </r>
  <r>
    <n v="2197"/>
    <s v="Trickerion - Legends of Illusion"/>
    <s v="A strategy game of magic and deception, where aspiring  Illusionists clash in a grand contest for fame and fortune."/>
    <x v="0"/>
    <n v="285309.33"/>
    <x v="0"/>
    <x v="0"/>
    <s v="USD"/>
    <n v="1425132059"/>
    <n v="1422540059"/>
    <b v="0"/>
    <n v="4330"/>
    <b v="1"/>
    <s v="games/tabletop games"/>
    <n v="9.5103109999999997"/>
    <n v="65.891300230946882"/>
    <x v="3"/>
    <x v="5"/>
    <x v="21"/>
    <d v="2015-01-29T14:00:59"/>
  </r>
  <r>
    <n v="2250"/>
    <s v="The Game Anywhere Table"/>
    <s v="A customizable gaming table, for the best gaming experience, portable, storable and lightweight, that can be taken anywhere"/>
    <x v="17"/>
    <n v="243778"/>
    <x v="0"/>
    <x v="0"/>
    <s v="USD"/>
    <n v="1480727273"/>
    <n v="1478131673"/>
    <b v="0"/>
    <n v="571"/>
    <b v="1"/>
    <s v="games/tabletop games"/>
    <n v="9.7511200000000002"/>
    <n v="426.93169877408059"/>
    <x v="3"/>
    <x v="5"/>
    <x v="22"/>
    <d v="2016-11-03T00:07:53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x v="6"/>
    <s v="EUR"/>
    <n v="1461306772"/>
    <n v="1458714772"/>
    <b v="1"/>
    <n v="1281"/>
    <b v="1"/>
    <s v="technology/hardware"/>
    <n v="2.5957748878923765"/>
    <n v="180.75185011709601"/>
    <x v="0"/>
    <x v="0"/>
    <x v="23"/>
    <d v="2016-03-23T06:32:52"/>
  </r>
  <r>
    <n v="1979"/>
    <s v="Skybuds - truly wireless earbuds and smartphone case"/>
    <s v="Truly wireless premium earbuds with a battery-boosting smartphone case for charging and storage"/>
    <x v="19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  <x v="24"/>
    <d v="2015-10-13T11:02:26"/>
  </r>
  <r>
    <n v="2001"/>
    <s v="Nuimo: Seamless Smart Home Interface"/>
    <s v="Nuimo is a universal controller for the internet of things. Control your music, lights, locks and more."/>
    <x v="20"/>
    <n v="210171"/>
    <x v="0"/>
    <x v="4"/>
    <s v="EUR"/>
    <n v="1434139200"/>
    <n v="1431406916"/>
    <b v="1"/>
    <n v="1637"/>
    <b v="1"/>
    <s v="technology/hardware"/>
    <n v="3.8212909090909091"/>
    <n v="128.38790470372632"/>
    <x v="0"/>
    <x v="0"/>
    <x v="25"/>
    <d v="2015-05-12T05:01:56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  <x v="26"/>
    <d v="2014-07-15T12:58:18"/>
  </r>
  <r>
    <n v="1917"/>
    <s v="Chronovisor:The MOST innovative watch for night time reading"/>
    <s v="Let's build a legendary brand altogether"/>
    <x v="21"/>
    <n v="205025"/>
    <x v="2"/>
    <x v="7"/>
    <s v="HKD"/>
    <n v="1486708133"/>
    <n v="1484116133"/>
    <b v="0"/>
    <n v="70"/>
    <b v="0"/>
    <s v="technology/gadgets"/>
    <n v="0.52570512820512816"/>
    <n v="2928.9285714285716"/>
    <x v="0"/>
    <x v="6"/>
    <x v="27"/>
    <d v="2017-01-11T06:28:53"/>
  </r>
  <r>
    <n v="2187"/>
    <s v="Tesla vs. Edison"/>
    <s v="The War of Currents! 2-5 electricity innovators build routes, grow tech trees, and play the stock market in 20 minutes per player."/>
    <x v="16"/>
    <n v="202928.5"/>
    <x v="0"/>
    <x v="0"/>
    <s v="USD"/>
    <n v="1428033540"/>
    <n v="1425531666"/>
    <b v="1"/>
    <n v="3562"/>
    <b v="1"/>
    <s v="games/tabletop games"/>
    <n v="10.146425000000001"/>
    <n v="56.970381807973048"/>
    <x v="3"/>
    <x v="5"/>
    <x v="28"/>
    <d v="2015-03-05T05:01:06"/>
  </r>
  <r>
    <n v="1977"/>
    <s v="Ario: Smart Lighting. Better Health."/>
    <s v="Ario learns about you, syncs your body clock, and keeps you healthy through natural lighting patterns."/>
    <x v="6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  <x v="29"/>
    <d v="2015-11-03T05:12:2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x v="1"/>
    <s v="GBP"/>
    <n v="1411326015"/>
    <n v="1408734015"/>
    <b v="0"/>
    <n v="1204"/>
    <b v="1"/>
    <s v="games/tabletop games"/>
    <n v="9.4483338095238096"/>
    <n v="164.79651993355483"/>
    <x v="3"/>
    <x v="5"/>
    <x v="30"/>
    <d v="2014-08-22T19:00:15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  <x v="31"/>
    <d v="2016-08-23T17:00:21"/>
  </r>
  <r>
    <n v="2327"/>
    <s v="Kraut Source - Fermentation Made Simple"/>
    <s v="Gourmet Fermentation in a Mason Jar. Create delicious, nutritious fermented foods at home."/>
    <x v="23"/>
    <n v="184133.01"/>
    <x v="0"/>
    <x v="0"/>
    <s v="USD"/>
    <n v="1409090440"/>
    <n v="1406066440"/>
    <b v="1"/>
    <n v="3355"/>
    <b v="1"/>
    <s v="food/small batch"/>
    <n v="5.2609431428571432"/>
    <n v="54.883162444113267"/>
    <x v="4"/>
    <x v="7"/>
    <x v="32"/>
    <d v="2014-07-22T22:00:40"/>
  </r>
  <r>
    <n v="2270"/>
    <s v="MCG Premium Sleeves &amp; Accessories"/>
    <s v="MCG Premium Sleeves offer excellent protection for your cards. This line is about to be expanded with new sleeves sizes!"/>
    <x v="17"/>
    <n v="180062"/>
    <x v="0"/>
    <x v="0"/>
    <s v="USD"/>
    <n v="1484085540"/>
    <n v="1482353513"/>
    <b v="0"/>
    <n v="1670"/>
    <b v="1"/>
    <s v="games/tabletop games"/>
    <n v="7.2024800000000004"/>
    <n v="107.82155688622754"/>
    <x v="3"/>
    <x v="5"/>
    <x v="33"/>
    <d v="2016-12-21T20:51:53"/>
  </r>
  <r>
    <n v="1980"/>
    <s v="YOUMO - Your Smart Modular Power Strip"/>
    <s v="Multi-power charging that is smarter, stylish and designed for you."/>
    <x v="6"/>
    <n v="177412.01"/>
    <x v="0"/>
    <x v="4"/>
    <s v="EUR"/>
    <n v="1459684862"/>
    <n v="1456232462"/>
    <b v="1"/>
    <n v="1945"/>
    <b v="1"/>
    <s v="technology/hardware"/>
    <n v="3.5482402000000004"/>
    <n v="91.214401028277635"/>
    <x v="0"/>
    <x v="0"/>
    <x v="34"/>
    <d v="2016-02-23T13:01:02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  <x v="35"/>
    <d v="2016-01-06T02:00:53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  <x v="36"/>
    <d v="2015-03-04T22:10:05"/>
  </r>
  <r>
    <n v="371"/>
    <s v="Unbranded"/>
    <s v="3,000 Miles. 18 Wild Horses. 6 Months. 5 States. 4 men. A documentary about Conservation, Exploration, and Wild Mustangs."/>
    <x v="25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5"/>
    <x v="8"/>
    <x v="37"/>
    <d v="2012-12-18T18:25:39"/>
  </r>
  <r>
    <n v="1943"/>
    <s v="RuuviTag - Open-Source Bluetooth Sensor Beacon"/>
    <s v="Next-gen 100% open-source sensor beacon platform designed especially for makers, developers and IoT companies."/>
    <x v="26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  <x v="38"/>
    <d v="2016-06-27T06:28:36"/>
  </r>
  <r>
    <n v="2039"/>
    <s v="ODIN2: Smart Projector for movies, video calls, and apps"/>
    <s v="Open up your digital worlds with the most sophisticated, intuitive android smart projector."/>
    <x v="1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  <x v="39"/>
    <d v="2016-11-01T10:32:05"/>
  </r>
  <r>
    <n v="2983"/>
    <s v="Build the House of Dad's!"/>
    <s v="Dad's Garage Theatre Company needs your help buying our new, forever home by hitting our $150,000 STRETCH GOAL!"/>
    <x v="27"/>
    <n v="169985.91"/>
    <x v="0"/>
    <x v="0"/>
    <s v="USD"/>
    <n v="1415722236"/>
    <n v="1410534636"/>
    <b v="1"/>
    <n v="1095"/>
    <b v="1"/>
    <s v="theater/spaces"/>
    <n v="1.465395775862069"/>
    <n v="155.23827397260274"/>
    <x v="6"/>
    <x v="9"/>
    <x v="40"/>
    <d v="2014-09-12T15:10:36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5"/>
    <x v="8"/>
    <x v="41"/>
    <d v="2017-02-09T07:33:26"/>
  </r>
  <r>
    <n v="2035"/>
    <s v="OpenBCI: Biosensing for Everybody"/>
    <s v="Announcing the GANGLION and the ULTRACORTEXâ€”a $99 biodata acquisition device and a 3D-printed, brain-sensing headset."/>
    <x v="28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  <x v="42"/>
    <d v="2015-11-03T15:00:07"/>
  </r>
  <r>
    <n v="2075"/>
    <s v="The Practical Meter: Know your power!"/>
    <s v="The Practical Meter helps you charge your phone faster by solving a problem millions of people experience."/>
    <x v="2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  <x v="43"/>
    <d v="2013-06-25T16:21:28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  <x v="44"/>
    <d v="2012-04-21T06:31:21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  <x v="45"/>
    <d v="2015-05-12T10:05:53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x v="4"/>
    <s v="EUR"/>
    <n v="1433996746"/>
    <n v="1431404746"/>
    <b v="1"/>
    <n v="729"/>
    <b v="1"/>
    <s v="technology/hardware"/>
    <n v="2.0114999999999998"/>
    <n v="220.74074074074073"/>
    <x v="0"/>
    <x v="0"/>
    <x v="46"/>
    <d v="2015-05-12T04:25:46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x v="0"/>
    <s v="USD"/>
    <n v="1450971684"/>
    <n v="1447515684"/>
    <b v="1"/>
    <n v="1420"/>
    <b v="1"/>
    <s v="theater/spaces"/>
    <n v="1.0224133333333334"/>
    <n v="108.00140845070422"/>
    <x v="6"/>
    <x v="9"/>
    <x v="47"/>
    <d v="2015-11-14T15:41:2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  <x v="48"/>
    <d v="2015-03-24T16:01:58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x v="4"/>
    <s v="EUR"/>
    <n v="1479890743"/>
    <n v="1476776743"/>
    <b v="1"/>
    <n v="398"/>
    <b v="1"/>
    <s v="technology/hardware"/>
    <n v="3.05158"/>
    <n v="383.3643216080402"/>
    <x v="0"/>
    <x v="0"/>
    <x v="49"/>
    <d v="2016-10-18T07:45:43"/>
  </r>
  <r>
    <n v="204"/>
    <s v="WHERE IS DANIEL? The feature film"/>
    <s v="A feature film based on the true story of Bruce and Denise Morcombe and their battle for justice for their missing son Daniel."/>
    <x v="9"/>
    <n v="152165"/>
    <x v="2"/>
    <x v="8"/>
    <s v="AUD"/>
    <n v="1470319203"/>
    <n v="1467727203"/>
    <b v="0"/>
    <n v="1293"/>
    <b v="0"/>
    <s v="film &amp; video/drama"/>
    <n v="0.50721666666666665"/>
    <n v="117.68368136117556"/>
    <x v="5"/>
    <x v="10"/>
    <x v="50"/>
    <d v="2016-07-05T14:00:03"/>
  </r>
  <r>
    <n v="1005"/>
    <s v="Forcite Alpine - World's First smart helmet for snow sports"/>
    <s v="The Forcite Alpine helmet records 4K footage and keeps you connected all in one sleek design."/>
    <x v="19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1"/>
    <x v="51"/>
    <d v="2015-09-29T14:59:43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x v="8"/>
    <s v="AUD"/>
    <n v="1487738622"/>
    <n v="1485146622"/>
    <b v="1"/>
    <n v="1596"/>
    <b v="1"/>
    <s v="film &amp; video/documentary"/>
    <n v="1.4723377"/>
    <n v="92.251735588972423"/>
    <x v="5"/>
    <x v="8"/>
    <x v="52"/>
    <d v="2017-01-23T04:43:42"/>
  </r>
  <r>
    <n v="1968"/>
    <s v="XSHIFTER: World's First Affordable Wireless Shifting System"/>
    <s v="Bringing the advantages of wireless smart shifting to every cyclist. FITS ANY BIKE"/>
    <x v="6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  <x v="53"/>
    <d v="2016-11-02T14:05:15"/>
  </r>
  <r>
    <n v="298"/>
    <s v="DisHonesty - A Documentary Feature Film"/>
    <s v="The truth is, we all lie - and by &quot;we,&quot; we mean everyone!"/>
    <x v="31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5"/>
    <x v="8"/>
    <x v="54"/>
    <d v="2014-03-11T11:07:28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"/>
    <x v="2"/>
    <x v="55"/>
    <d v="2012-02-20T17:37:32"/>
  </r>
  <r>
    <n v="2242"/>
    <s v="The Princess Bride Playing Cards from USPCC"/>
    <s v="Inconceivable! An amazing new illustrative deck based on The Princess Bride movie."/>
    <x v="26"/>
    <n v="136009.76"/>
    <x v="0"/>
    <x v="0"/>
    <s v="USD"/>
    <n v="1385521320"/>
    <n v="1382449733"/>
    <b v="0"/>
    <n v="2525"/>
    <b v="1"/>
    <s v="games/tabletop games"/>
    <n v="13.600976000000001"/>
    <n v="53.865251485148519"/>
    <x v="3"/>
    <x v="5"/>
    <x v="56"/>
    <d v="2013-10-22T13:48:53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x v="1"/>
    <s v="GBP"/>
    <n v="1481842800"/>
    <n v="1479414344"/>
    <b v="0"/>
    <n v="3238"/>
    <b v="1"/>
    <s v="games/tabletop games"/>
    <n v="10.812401666666668"/>
    <n v="40.070667078443485"/>
    <x v="3"/>
    <x v="5"/>
    <x v="57"/>
    <d v="2016-11-17T20:25:44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  <x v="58"/>
    <d v="2013-04-23T15:38:11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  <x v="59"/>
    <d v="2016-05-12T13:39:32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  <x v="60"/>
    <d v="2014-10-29T12:00:45"/>
  </r>
  <r>
    <n v="389"/>
    <s v="The Food Cure"/>
    <s v="What difference can food really make? A documentary film about six people who make the radical choice to face cancer with their plates."/>
    <x v="34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5"/>
    <x v="8"/>
    <x v="61"/>
    <d v="2014-02-04T01:30:50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  <x v="62"/>
    <d v="2015-02-13T19:31:59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  <x v="63"/>
    <d v="2014-06-10T14:31:03"/>
  </r>
  <r>
    <n v="280"/>
    <s v="Korengal Theatrical Release"/>
    <s v="My latest film Korengal, takes us back to the same valley with the same troops as in my Academy AwardÂ® nominated film Restrepo."/>
    <x v="35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5"/>
    <x v="8"/>
    <x v="64"/>
    <d v="2014-04-15T14:10:35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  <x v="65"/>
    <d v="2016-07-06T19:01:08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x v="0"/>
    <s v="USD"/>
    <n v="1481173140"/>
    <n v="1478016097"/>
    <b v="0"/>
    <n v="336"/>
    <b v="0"/>
    <s v="technology/wearables"/>
    <n v="0.57648750000000004"/>
    <n v="343.14732142857144"/>
    <x v="0"/>
    <x v="1"/>
    <x v="66"/>
    <d v="2016-11-01T16:01:37"/>
  </r>
  <r>
    <n v="2062"/>
    <s v="Rho Board"/>
    <s v="4K HEVC Android TV Media Player with optional DIY electronics, ideal for app development, home control, software developement, learning"/>
    <x v="4"/>
    <n v="114977"/>
    <x v="0"/>
    <x v="9"/>
    <s v="DKK"/>
    <n v="1458807098"/>
    <n v="1456218698"/>
    <b v="0"/>
    <n v="203"/>
    <b v="1"/>
    <s v="technology/hardware"/>
    <n v="1.14977"/>
    <n v="566.38916256157631"/>
    <x v="0"/>
    <x v="0"/>
    <x v="67"/>
    <d v="2016-02-23T09:11:38"/>
  </r>
  <r>
    <n v="332"/>
    <s v="Changing of the Gods"/>
    <s v="A groundbreaking new film by Kenny Ausubel &amp; Louie Schwartzberg, featuring John Cleese, based on the work of Richard Tarnas."/>
    <x v="4"/>
    <n v="113015"/>
    <x v="0"/>
    <x v="0"/>
    <s v="USD"/>
    <n v="1446019200"/>
    <n v="1442420377"/>
    <b v="1"/>
    <n v="555"/>
    <b v="1"/>
    <s v="film &amp; video/documentary"/>
    <n v="1.13015"/>
    <n v="203.63063063063063"/>
    <x v="5"/>
    <x v="8"/>
    <x v="68"/>
    <d v="2015-09-16T16:19:37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x v="0"/>
    <s v="USD"/>
    <n v="1477972740"/>
    <n v="1475326255"/>
    <b v="0"/>
    <n v="1260"/>
    <b v="1"/>
    <s v="theater/spaces"/>
    <n v="1.1253599999999999"/>
    <n v="89.314285714285717"/>
    <x v="6"/>
    <x v="9"/>
    <x v="69"/>
    <d v="2016-10-01T12:50:55"/>
  </r>
  <r>
    <n v="1961"/>
    <s v="Public Lab DIY Spectrometry Kit"/>
    <s v="This DIY kit helps analyze materials and contaminants. We need your help to build a library of open-source spectral data."/>
    <x v="26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  <x v="70"/>
    <d v="2012-08-27T04:40:17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4"/>
    <x v="71"/>
    <d v="2012-08-23T10:07:02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  <x v="72"/>
    <d v="2016-12-24T17:05:43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4"/>
    <x v="73"/>
    <d v="2016-05-18T12:59:50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x v="0"/>
    <s v="USD"/>
    <n v="1385136000"/>
    <n v="1381923548"/>
    <b v="0"/>
    <n v="890"/>
    <b v="0"/>
    <s v="technology/wearables"/>
    <n v="0.824221076923077"/>
    <n v="120.39184269662923"/>
    <x v="0"/>
    <x v="1"/>
    <x v="74"/>
    <d v="2013-10-16T11:39:08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4"/>
    <x v="75"/>
    <d v="2012-06-15T05:42:31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  <x v="76"/>
    <d v="2016-10-08T10:05:37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1"/>
    <x v="77"/>
    <d v="2015-07-14T14:50:40"/>
  </r>
  <r>
    <n v="2245"/>
    <s v="TimeWatch: GUMSHOE Investigative Time Travel RPG"/>
    <s v="You've got a time machine, high-powered weapons and a whole lot of history to save. Welcome to TimeWatch!"/>
    <x v="38"/>
    <n v="105881"/>
    <x v="0"/>
    <x v="0"/>
    <s v="USD"/>
    <n v="1393005600"/>
    <n v="1390323617"/>
    <b v="0"/>
    <n v="1980"/>
    <b v="1"/>
    <s v="games/tabletop games"/>
    <n v="26.47025"/>
    <n v="53.475252525252522"/>
    <x v="3"/>
    <x v="5"/>
    <x v="78"/>
    <d v="2014-01-21T17:00:17"/>
  </r>
  <r>
    <n v="2726"/>
    <s v="Krimston TWO - Dual SIM case for iPhone"/>
    <s v="Krimston TWO: iPhone Dual SIM Case"/>
    <x v="4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  <x v="79"/>
    <d v="2016-03-23T13:55:11"/>
  </r>
  <r>
    <n v="2336"/>
    <s v="SOSU Barrel-Aged Sriracha"/>
    <s v="Aged in whiskey barrels for a unique fruity, spicy, and smoky flavor. Youâ€™ve never tasted sriracha quite like this before."/>
    <x v="16"/>
    <n v="104146.51"/>
    <x v="0"/>
    <x v="0"/>
    <s v="USD"/>
    <n v="1394316695"/>
    <n v="1390860695"/>
    <b v="1"/>
    <n v="2165"/>
    <b v="1"/>
    <s v="food/small batch"/>
    <n v="5.2073254999999996"/>
    <n v="48.104623556581984"/>
    <x v="4"/>
    <x v="7"/>
    <x v="80"/>
    <d v="2014-01-27T22:11:35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x v="8"/>
    <s v="AUD"/>
    <n v="1429228800"/>
    <n v="1426714870"/>
    <b v="0"/>
    <n v="443"/>
    <b v="1"/>
    <s v="technology/hardware"/>
    <n v="1.0299897959183673"/>
    <n v="227.85327313769753"/>
    <x v="0"/>
    <x v="0"/>
    <x v="81"/>
    <d v="2015-03-18T21:41: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x v="10"/>
    <s v="SEK"/>
    <n v="1432314209"/>
    <n v="1429722209"/>
    <b v="0"/>
    <n v="100"/>
    <b v="1"/>
    <s v="theater/plays"/>
    <n v="1.00824"/>
    <n v="1008.24"/>
    <x v="6"/>
    <x v="11"/>
    <x v="82"/>
    <d v="2015-04-22T17:03:29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  <x v="83"/>
    <d v="2013-02-21T23:42:41"/>
  </r>
  <r>
    <n v="3557"/>
    <s v="Good Bread Alley"/>
    <s v="A play by April Yvette Thompson. A Gullah Healer Woman and an Afro-Cuban Priest forge a new world of magic &amp; dreams in Jim Crow Miami."/>
    <x v="4"/>
    <n v="100036"/>
    <x v="0"/>
    <x v="0"/>
    <s v="USD"/>
    <n v="1399271911"/>
    <n v="1396334311"/>
    <b v="0"/>
    <n v="558"/>
    <b v="1"/>
    <s v="theater/plays"/>
    <n v="1.0003599999999999"/>
    <n v="179.27598566308242"/>
    <x v="6"/>
    <x v="11"/>
    <x v="84"/>
    <d v="2014-04-01T06:38:31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5"/>
    <x v="8"/>
    <x v="85"/>
    <d v="2015-03-09T17:42:49"/>
  </r>
  <r>
    <n v="978"/>
    <s v="hidn tempo - a wearable stress coach"/>
    <s v="hidn tempo is an intelligent watch band that allows you to monitor your stress and manage it anywhere, anytime."/>
    <x v="41"/>
    <n v="97273"/>
    <x v="2"/>
    <x v="10"/>
    <s v="SEK"/>
    <n v="1456385101"/>
    <n v="1453793101"/>
    <b v="0"/>
    <n v="123"/>
    <b v="0"/>
    <s v="technology/wearables"/>
    <n v="0.5626326718299024"/>
    <n v="790.83739837398377"/>
    <x v="0"/>
    <x v="1"/>
    <x v="86"/>
    <d v="2016-01-26T07:25:0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  <x v="87"/>
    <d v="2011-03-22T04:21:13"/>
  </r>
  <r>
    <n v="2010"/>
    <s v="Weighitz: Weigh Smarter"/>
    <s v="Weighitz are miniature smart scales designed to weigh anything in the home."/>
    <x v="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  <x v="88"/>
    <d v="2016-07-19T23:54:5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x v="8"/>
    <s v="AUD"/>
    <n v="1444525200"/>
    <n v="1441339242"/>
    <b v="1"/>
    <n v="1251"/>
    <b v="1"/>
    <s v="technology/space exploration"/>
    <n v="1.436523076923077"/>
    <n v="74.639488409272587"/>
    <x v="0"/>
    <x v="4"/>
    <x v="89"/>
    <d v="2015-09-04T04:00:42"/>
  </r>
  <r>
    <n v="2185"/>
    <s v="Empire of the Dead: REQUIEM"/>
    <s v="Empire of the Dead-Requiem is a miniatures expansion to our 28mm tabletop game set in a Dark and Gothic, Steampunk Victorian Empire."/>
    <x v="1"/>
    <n v="92848.5"/>
    <x v="0"/>
    <x v="1"/>
    <s v="GBP"/>
    <n v="1364286239"/>
    <n v="1360830239"/>
    <b v="0"/>
    <n v="623"/>
    <b v="1"/>
    <s v="games/tabletop games"/>
    <n v="18.569700000000001"/>
    <n v="149.03451043338683"/>
    <x v="3"/>
    <x v="5"/>
    <x v="90"/>
    <d v="2013-02-14T08:23:59"/>
  </r>
  <r>
    <n v="2710"/>
    <s v="House of Yes"/>
    <s v="Building Brooklyn's own creative venue for circus, theater and events of all types."/>
    <x v="24"/>
    <n v="92340.21"/>
    <x v="0"/>
    <x v="0"/>
    <s v="USD"/>
    <n v="1407549600"/>
    <n v="1404797428"/>
    <b v="1"/>
    <n v="1088"/>
    <b v="1"/>
    <s v="theater/spaces"/>
    <n v="1.5390035000000002"/>
    <n v="84.871516544117654"/>
    <x v="6"/>
    <x v="9"/>
    <x v="91"/>
    <d v="2014-07-08T05:30:28"/>
  </r>
  <r>
    <n v="2016"/>
    <s v="Hydra: a triple-output power supply for electronics projects"/>
    <s v="A smart, compact power supply designed to power anything, anywhere"/>
    <x v="26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  <x v="92"/>
    <d v="2013-02-07T21:08:19"/>
  </r>
  <r>
    <n v="1501"/>
    <s v="This is Nowhere"/>
    <s v="A hardcover book of surf, outdoor and nature photos from the British Columbia coast."/>
    <x v="44"/>
    <n v="86492"/>
    <x v="0"/>
    <x v="11"/>
    <s v="CAD"/>
    <n v="1436364023"/>
    <n v="1433772023"/>
    <b v="1"/>
    <n v="885"/>
    <b v="1"/>
    <s v="photography/photobooks"/>
    <n v="1.6633076923076924"/>
    <n v="97.731073446327684"/>
    <x v="2"/>
    <x v="3"/>
    <x v="93"/>
    <d v="2015-06-08T14:00:2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5"/>
    <x v="8"/>
    <x v="94"/>
    <d v="2011-11-23T18:35:09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x v="0"/>
    <s v="USD"/>
    <n v="1468108198"/>
    <n v="1465516198"/>
    <b v="0"/>
    <n v="348"/>
    <b v="0"/>
    <s v="theater/spaces"/>
    <n v="0.68153600000000003"/>
    <n v="244.80459770114942"/>
    <x v="6"/>
    <x v="9"/>
    <x v="95"/>
    <d v="2016-06-09T23:49:58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1"/>
    <x v="96"/>
    <d v="2014-11-12T20:43:48"/>
  </r>
  <r>
    <n v="1960"/>
    <s v="TREKKAYAK"/>
    <s v="Trekkayak is an ultralight, durable and inflatable boat to be carried in your backpack to cross a lake or paddle down a river."/>
    <x v="45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  <x v="97"/>
    <d v="2014-11-21T08:42:21"/>
  </r>
  <r>
    <n v="387"/>
    <s v="On the Back of a Tiger"/>
    <s v="The workings of life revised: Pioneering scientists &amp; health-seekers challenge our understanding of disease, aging and consciousness."/>
    <x v="46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5"/>
    <x v="8"/>
    <x v="98"/>
    <d v="2015-07-15T16:14:18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x v="0"/>
    <s v="USD"/>
    <n v="1480536919"/>
    <n v="1477509319"/>
    <b v="0"/>
    <n v="100"/>
    <b v="0"/>
    <s v="technology/wearables"/>
    <n v="0.32028000000000001"/>
    <n v="800.7"/>
    <x v="0"/>
    <x v="1"/>
    <x v="99"/>
    <d v="2016-10-26T19:15:19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  <x v="100"/>
    <d v="2013-11-25T08:00:29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7"/>
    <x v="12"/>
    <x v="101"/>
    <d v="2013-02-19T19:03:35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  <x v="102"/>
    <d v="2016-04-07T13:57:12"/>
  </r>
  <r>
    <n v="328"/>
    <s v="Edgar Allan Poe: Buried Alive"/>
    <s v="A documentary that tells the real story of the misunderstood author, and explores the iconic status he still commands today."/>
    <x v="35"/>
    <n v="77710.8"/>
    <x v="0"/>
    <x v="0"/>
    <s v="USD"/>
    <n v="1446350400"/>
    <n v="1443739388"/>
    <b v="1"/>
    <n v="498"/>
    <b v="1"/>
    <s v="film &amp; video/documentary"/>
    <n v="1.036144"/>
    <n v="156.04578313253012"/>
    <x v="5"/>
    <x v="8"/>
    <x v="103"/>
    <d v="2015-10-01T22:43:08"/>
  </r>
  <r>
    <n v="1025"/>
    <s v="[NUREN] The New Renaissance"/>
    <s v="Jake Kaufman and Jessie Seely present THE WORLD'S FIRST VIRTUAL REALITY ROCK OPERA."/>
    <x v="45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7"/>
    <x v="13"/>
    <x v="104"/>
    <d v="2015-02-14T20:00:37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  <x v="105"/>
    <d v="2013-03-18T18:15:42"/>
  </r>
  <r>
    <n v="292"/>
    <s v="The Undocumented"/>
    <s v="THE UNDOCUMENTED is a 90 cinema verite documentary that exposes a little known consequence of current U. S. immigration policy."/>
    <x v="35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5"/>
    <x v="8"/>
    <x v="106"/>
    <d v="2011-09-26T19:16:39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x v="0"/>
    <s v="USD"/>
    <n v="1419123600"/>
    <n v="1416945297"/>
    <b v="0"/>
    <n v="404"/>
    <b v="1"/>
    <s v="games/tabletop games"/>
    <n v="3.80525"/>
    <n v="188.37871287128712"/>
    <x v="3"/>
    <x v="5"/>
    <x v="107"/>
    <d v="2014-11-25T19:54:57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  <x v="108"/>
    <d v="2016-11-15T13:34:34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  <x v="109"/>
    <d v="2013-06-20T08:01:09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1"/>
    <x v="110"/>
    <d v="2014-09-16T15:58:59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  <x v="111"/>
    <d v="2012-10-30T23:54:56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  <x v="112"/>
    <d v="2014-04-01T15:55:29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  <x v="113"/>
    <d v="2013-12-03T22:01:27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x v="0"/>
    <s v="USD"/>
    <n v="1482134340"/>
    <n v="1479496309"/>
    <b v="1"/>
    <n v="1104"/>
    <b v="1"/>
    <s v="food/small batch"/>
    <n v="2.9420799999999998"/>
    <n v="66.623188405797094"/>
    <x v="4"/>
    <x v="7"/>
    <x v="114"/>
    <d v="2016-11-18T19:11:4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1"/>
    <x v="115"/>
    <d v="2014-11-04T10:58:54"/>
  </r>
  <r>
    <n v="277"/>
    <s v="Pressing On: The Letterpress Film"/>
    <s v="A documentary about the survival of letterpress and the remarkable printers who preserve the history and knowledge of the craft."/>
    <x v="43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5"/>
    <x v="8"/>
    <x v="116"/>
    <d v="2015-04-23T21:23:39"/>
  </r>
  <r>
    <n v="1952"/>
    <s v="Nix Color Sensor"/>
    <s v="Nix is a breakthrough smartphone accessory. Just scan an object and instantly view the color on your iPhone, Android, PC, or Mac."/>
    <x v="23"/>
    <n v="69465.33"/>
    <x v="0"/>
    <x v="11"/>
    <s v="CAD"/>
    <n v="1381934015"/>
    <n v="1378737215"/>
    <b v="1"/>
    <n v="682"/>
    <b v="1"/>
    <s v="technology/hardware"/>
    <n v="1.9847237142857144"/>
    <n v="101.85532258064516"/>
    <x v="0"/>
    <x v="0"/>
    <x v="117"/>
    <d v="2013-09-09T14:33:35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x v="0"/>
    <s v="USD"/>
    <n v="1479704340"/>
    <n v="1477043072"/>
    <b v="0"/>
    <n v="897"/>
    <b v="1"/>
    <s v="games/tabletop games"/>
    <n v="4.5237333333333334"/>
    <n v="75.647714604236342"/>
    <x v="3"/>
    <x v="5"/>
    <x v="118"/>
    <d v="2016-10-21T09:44:32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5"/>
    <x v="8"/>
    <x v="119"/>
    <d v="2013-09-02T00:06:49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x v="12"/>
    <s v="EUR"/>
    <n v="1439455609"/>
    <n v="1436863609"/>
    <b v="1"/>
    <n v="450"/>
    <b v="1"/>
    <s v="technology/hardware"/>
    <n v="1.0224343076923077"/>
    <n v="147.68495555555555"/>
    <x v="0"/>
    <x v="0"/>
    <x v="120"/>
    <d v="2015-07-14T08:46:49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x v="0"/>
    <s v="USD"/>
    <n v="1490752800"/>
    <n v="1486522484"/>
    <b v="0"/>
    <n v="884"/>
    <b v="0"/>
    <s v="music/faith"/>
    <n v="1.0142212307692309"/>
    <n v="74.575090497737563"/>
    <x v="7"/>
    <x v="14"/>
    <x v="121"/>
    <d v="2017-02-08T02:54:44"/>
  </r>
  <r>
    <n v="1533"/>
    <s v="The Cancer Family Book Project"/>
    <s v="This is an intimate story about a family, focusing on their love and strength in the face of mortality."/>
    <x v="52"/>
    <n v="65313"/>
    <x v="0"/>
    <x v="0"/>
    <s v="USD"/>
    <n v="1462161540"/>
    <n v="1457913777"/>
    <b v="1"/>
    <n v="740"/>
    <b v="1"/>
    <s v="photography/photobooks"/>
    <n v="1.4514"/>
    <n v="88.26081081081081"/>
    <x v="2"/>
    <x v="3"/>
    <x v="122"/>
    <d v="2016-03-14T00:02:57"/>
  </r>
  <r>
    <n v="1748"/>
    <s v="So It Is: Vancouver"/>
    <s v="Telling the story of the city through remarkable people who live in Vancouver today."/>
    <x v="6"/>
    <n v="64974"/>
    <x v="0"/>
    <x v="11"/>
    <s v="CAD"/>
    <n v="1441234143"/>
    <n v="1438642143"/>
    <b v="0"/>
    <n v="181"/>
    <b v="1"/>
    <s v="photography/photobooks"/>
    <n v="1.29948"/>
    <n v="358.97237569060775"/>
    <x v="2"/>
    <x v="3"/>
    <x v="123"/>
    <d v="2015-08-03T22:49:0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  <x v="124"/>
    <d v="2015-12-02T23:19:51"/>
  </r>
  <r>
    <n v="2237"/>
    <s v="Monster Mansion"/>
    <s v="A real-time cooperative adventure for 2-8 players. Defeat legendary monsters to earn gold and escape before the time RUNS OUT!"/>
    <x v="53"/>
    <n v="63527"/>
    <x v="0"/>
    <x v="0"/>
    <s v="USD"/>
    <n v="1415779140"/>
    <n v="1412294683"/>
    <b v="0"/>
    <n v="983"/>
    <b v="1"/>
    <s v="games/tabletop games"/>
    <n v="3.5292777777777777"/>
    <n v="64.625635808748726"/>
    <x v="3"/>
    <x v="5"/>
    <x v="125"/>
    <d v="2014-10-03T00:04:43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5"/>
    <x v="8"/>
    <x v="126"/>
    <d v="2015-10-20T19:00:19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x v="0"/>
    <s v="USD"/>
    <n v="1413575739"/>
    <n v="1410983739"/>
    <b v="1"/>
    <n v="452"/>
    <b v="1"/>
    <s v="photography/photobooks"/>
    <n v="1.3896574712643677"/>
    <n v="133.7391592920354"/>
    <x v="2"/>
    <x v="3"/>
    <x v="127"/>
    <d v="2014-09-17T19:55:39"/>
  </r>
  <r>
    <n v="2996"/>
    <s v="Sea Tea Improv's Comedy Theater in Hartford, CT"/>
    <s v="A permanent home for comedy in Connecticut in the heart of downtown Hartford."/>
    <x v="23"/>
    <n v="60180"/>
    <x v="0"/>
    <x v="0"/>
    <s v="USD"/>
    <n v="1432677240"/>
    <n v="1427493240"/>
    <b v="0"/>
    <n v="392"/>
    <b v="1"/>
    <s v="theater/spaces"/>
    <n v="1.7194285714285715"/>
    <n v="153.5204081632653"/>
    <x v="6"/>
    <x v="9"/>
    <x v="128"/>
    <d v="2015-03-27T21:54:00"/>
  </r>
  <r>
    <n v="2031"/>
    <s v="Linkio: the $100 Smart Home Devices Solution"/>
    <s v="With Linkio you can use your smartphone to control every electronic you own- for only $100!"/>
    <x v="6"/>
    <n v="60175"/>
    <x v="0"/>
    <x v="13"/>
    <s v="EUR"/>
    <n v="1420765200"/>
    <n v="1417506853"/>
    <b v="1"/>
    <n v="508"/>
    <b v="1"/>
    <s v="technology/hardware"/>
    <n v="1.2035"/>
    <n v="118.45472440944881"/>
    <x v="0"/>
    <x v="0"/>
    <x v="129"/>
    <d v="2014-12-02T07:54:13"/>
  </r>
  <r>
    <n v="2049"/>
    <s v="LOCK8 - the World's First Smart Bike Lock"/>
    <s v="Keyless. Alarm secured. GPS tracking."/>
    <x v="6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  <x v="130"/>
    <d v="2013-10-28T12:39:23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x v="0"/>
    <s v="USD"/>
    <n v="1410017131"/>
    <n v="1406129131"/>
    <b v="1"/>
    <n v="508"/>
    <b v="1"/>
    <s v="music/rock"/>
    <n v="2.0015333333333332"/>
    <n v="118.2007874015748"/>
    <x v="7"/>
    <x v="15"/>
    <x v="131"/>
    <d v="2014-07-23T15:25:31"/>
  </r>
  <r>
    <n v="1480"/>
    <s v="The Stage at KDHX"/>
    <s v="The Stage at KDHX will be a beacon for artistic independence in the heart of the country, showcasing new artists and old favorites."/>
    <x v="6"/>
    <n v="58520.2"/>
    <x v="0"/>
    <x v="0"/>
    <s v="USD"/>
    <n v="1374858000"/>
    <n v="1373408699"/>
    <b v="1"/>
    <n v="635"/>
    <b v="1"/>
    <s v="publishing/radio &amp; podcasts"/>
    <n v="1.170404"/>
    <n v="92.157795275590544"/>
    <x v="1"/>
    <x v="2"/>
    <x v="132"/>
    <d v="2013-07-09T22:24:59"/>
  </r>
  <r>
    <n v="2725"/>
    <s v="Digital MPPT and Solar BMS for a Net Zero energy House"/>
    <s v="Best Net Zero energy solution for new or existing house (no more heating or electricity bills)."/>
    <x v="13"/>
    <n v="57817"/>
    <x v="0"/>
    <x v="11"/>
    <s v="CAD"/>
    <n v="1488390735"/>
    <n v="1484070735"/>
    <b v="0"/>
    <n v="113"/>
    <b v="1"/>
    <s v="technology/hardware"/>
    <n v="1.445425"/>
    <n v="511.65486725663715"/>
    <x v="0"/>
    <x v="0"/>
    <x v="133"/>
    <d v="2017-01-10T17:52:1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  <x v="134"/>
    <d v="2015-04-09T01:01:16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x v="0"/>
    <s v="USD"/>
    <n v="1308359666"/>
    <n v="1305767666"/>
    <b v="1"/>
    <n v="688"/>
    <b v="1"/>
    <s v="film &amp; video/documentary"/>
    <n v="1.9114"/>
    <n v="83.345930232558146"/>
    <x v="5"/>
    <x v="8"/>
    <x v="135"/>
    <d v="2011-05-19T01:14:2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1"/>
    <x v="136"/>
    <d v="2015-10-12T16:12:15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x v="0"/>
    <s v="USD"/>
    <n v="1481328004"/>
    <n v="1478736004"/>
    <b v="0"/>
    <n v="1328"/>
    <b v="1"/>
    <s v="games/tabletop games"/>
    <n v="2.8309000000000002"/>
    <n v="42.63403614457831"/>
    <x v="3"/>
    <x v="5"/>
    <x v="137"/>
    <d v="2016-11-10T00:00:04"/>
  </r>
  <r>
    <n v="1970"/>
    <s v="APOC: Mini Radiation Detector"/>
    <s v="The APOC is a gamma particle detector that will help you learn about radiation and find radioactive things!"/>
    <x v="1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  <x v="138"/>
    <d v="2013-02-19T04:38:21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  <x v="139"/>
    <d v="2016-08-18T06:41:24"/>
  </r>
  <r>
    <n v="3166"/>
    <s v="Verdigris - A Play by Jim Beaver"/>
    <s v="VERDIGRIS: A play written by Jim Beaver, star of Supernatural and Deadwood, opening March 2015 at Theatre West in Los Angeles."/>
    <x v="23"/>
    <n v="56079.83"/>
    <x v="0"/>
    <x v="0"/>
    <s v="USD"/>
    <n v="1416988740"/>
    <n v="1414514153"/>
    <b v="1"/>
    <n v="930"/>
    <b v="1"/>
    <s v="theater/plays"/>
    <n v="1.6022808571428573"/>
    <n v="60.300892473118282"/>
    <x v="6"/>
    <x v="11"/>
    <x v="140"/>
    <d v="2014-10-28T16:35:53"/>
  </r>
  <r>
    <n v="393"/>
    <s v="THE PENGUIN COUNTERS Documentary Film"/>
    <s v="This is a story thatâ€™s never been told, about tackling climate change one penguin at a timeâ€¦"/>
    <x v="6"/>
    <n v="55223"/>
    <x v="0"/>
    <x v="0"/>
    <s v="USD"/>
    <n v="1381424452"/>
    <n v="1378746052"/>
    <b v="0"/>
    <n v="351"/>
    <b v="1"/>
    <s v="film &amp; video/documentary"/>
    <n v="1.10446"/>
    <n v="157.33048433048432"/>
    <x v="5"/>
    <x v="8"/>
    <x v="141"/>
    <d v="2013-09-09T17:00:52"/>
  </r>
  <r>
    <n v="342"/>
    <s v="BREAKING A MONSTER a film about the band Unlocking The Truth"/>
    <s v="BREAKING A MONSTER needs your help to play in THEATERS!"/>
    <x v="2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5"/>
    <x v="8"/>
    <x v="142"/>
    <d v="2016-03-30T18:44:25"/>
  </r>
  <r>
    <n v="4"/>
    <s v="Party Monsters"/>
    <s v="19th centuryâ€™s most notorious literary characters, out of step with the times, find comradery as roommates in modern day Los Angeles."/>
    <x v="56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5"/>
    <x v="16"/>
    <x v="143"/>
    <d v="2015-11-19T20:01:19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x v="0"/>
    <s v="USD"/>
    <n v="1417653540"/>
    <n v="1414975346"/>
    <b v="0"/>
    <n v="229"/>
    <b v="1"/>
    <s v="publishing/nonfiction"/>
    <n v="1.1440638297872341"/>
    <n v="234.80786026200875"/>
    <x v="1"/>
    <x v="17"/>
    <x v="144"/>
    <d v="2014-11-03T00:42:26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  <x v="145"/>
    <d v="2015-02-09T06:32:54"/>
  </r>
  <r>
    <n v="2194"/>
    <s v="Monster Lab"/>
    <s v="LAST CHANCE! A fast paced card game for people who like to play god, build hybrid cat monsters and add flamethrowers to space dragons."/>
    <x v="26"/>
    <n v="53737"/>
    <x v="0"/>
    <x v="0"/>
    <s v="USD"/>
    <n v="1459012290"/>
    <n v="1456423890"/>
    <b v="0"/>
    <n v="878"/>
    <b v="1"/>
    <s v="games/tabletop games"/>
    <n v="5.3737000000000004"/>
    <n v="61.203872437357631"/>
    <x v="3"/>
    <x v="5"/>
    <x v="146"/>
    <d v="2016-02-25T18:11:30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x v="1"/>
    <s v="GBP"/>
    <n v="1483286127"/>
    <n v="1479830127"/>
    <b v="0"/>
    <n v="456"/>
    <b v="0"/>
    <s v="technology/wearables"/>
    <n v="0.78927352941176465"/>
    <n v="117.69868421052631"/>
    <x v="0"/>
    <x v="1"/>
    <x v="147"/>
    <d v="2016-11-22T15:55:27"/>
  </r>
  <r>
    <n v="2198"/>
    <s v="Rivals: Masters of the Deep"/>
    <s v="A tactical Miniatures board game for 2-4 players set in a mysterious underwater realm where 4 factions battle for supremacy."/>
    <x v="13"/>
    <n v="53157"/>
    <x v="0"/>
    <x v="0"/>
    <s v="USD"/>
    <n v="1447507200"/>
    <n v="1444911600"/>
    <b v="0"/>
    <n v="651"/>
    <b v="1"/>
    <s v="games/tabletop games"/>
    <n v="1.3289249999999999"/>
    <n v="81.654377880184327"/>
    <x v="3"/>
    <x v="5"/>
    <x v="148"/>
    <d v="2015-10-15T12:20:00"/>
  </r>
  <r>
    <n v="1949"/>
    <s v="Shake Your Power"/>
    <s v="#ShakeYourPower brings clean energy to places in the world without electricity through the power of music."/>
    <x v="6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  <x v="149"/>
    <d v="2014-06-10T10:09:11"/>
  </r>
  <r>
    <n v="3027"/>
    <s v="Help ReNew the Rainbow Stage (&amp; office) for Future Stars"/>
    <s v="Wavy says let's LIGHT UP THE RAINBOW STAGE and as our stretch reward we'll throw all of us a PARTY!"/>
    <x v="13"/>
    <n v="52576"/>
    <x v="0"/>
    <x v="0"/>
    <s v="USD"/>
    <n v="1426866851"/>
    <n v="1424278451"/>
    <b v="0"/>
    <n v="320"/>
    <b v="1"/>
    <s v="theater/spaces"/>
    <n v="1.3144"/>
    <n v="164.3"/>
    <x v="6"/>
    <x v="9"/>
    <x v="150"/>
    <d v="2015-02-18T16:54:11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x v="0"/>
    <s v="USD"/>
    <n v="1482208233"/>
    <n v="1479184233"/>
    <b v="1"/>
    <n v="736"/>
    <b v="1"/>
    <s v="film &amp; video/documentary"/>
    <n v="1.04396"/>
    <n v="70.921195652173907"/>
    <x v="5"/>
    <x v="8"/>
    <x v="151"/>
    <d v="2016-11-15T04:30:33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5"/>
    <x v="8"/>
    <x v="152"/>
    <d v="2011-07-08T20:12:50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5"/>
    <x v="8"/>
    <x v="153"/>
    <d v="2012-05-22T04:03:13"/>
  </r>
  <r>
    <n v="358"/>
    <s v="Nobody Knows Anything (except William Goldman)"/>
    <s v="Screenwriter. Novelist. Playwright. The inside story of famed writer William Goldman. As only he can tell it."/>
    <x v="6"/>
    <n v="51544"/>
    <x v="0"/>
    <x v="0"/>
    <s v="USD"/>
    <n v="1466002800"/>
    <n v="1463517521"/>
    <b v="1"/>
    <n v="267"/>
    <b v="1"/>
    <s v="film &amp; video/documentary"/>
    <n v="1.03088"/>
    <n v="193.04868913857678"/>
    <x v="5"/>
    <x v="8"/>
    <x v="154"/>
    <d v="2016-05-17T20:38:41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x v="0"/>
    <s v="USD"/>
    <n v="1402892700"/>
    <n v="1400474329"/>
    <b v="0"/>
    <n v="433"/>
    <b v="1"/>
    <s v="theater/spaces"/>
    <n v="1.0302899999999999"/>
    <n v="118.97113163972287"/>
    <x v="6"/>
    <x v="9"/>
    <x v="155"/>
    <d v="2014-05-19T04:38:49"/>
  </r>
  <r>
    <n v="3691"/>
    <s v="Most Dangerous Man in America (WEB DuBois) by Amiri  Baraka"/>
    <s v="World Premiere of last play written by Amiri Baraka"/>
    <x v="13"/>
    <n v="51184"/>
    <x v="0"/>
    <x v="0"/>
    <s v="USD"/>
    <n v="1425272340"/>
    <n v="1421426929"/>
    <b v="0"/>
    <n v="274"/>
    <b v="1"/>
    <s v="theater/plays"/>
    <n v="1.2796000000000001"/>
    <n v="186.80291970802921"/>
    <x v="6"/>
    <x v="11"/>
    <x v="156"/>
    <d v="2015-01-16T16:48:49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x v="0"/>
    <s v="USD"/>
    <n v="1471579140"/>
    <n v="1466512683"/>
    <b v="0"/>
    <n v="323"/>
    <b v="0"/>
    <s v="technology/wearables"/>
    <n v="1.02298"/>
    <n v="158.35603715170279"/>
    <x v="0"/>
    <x v="1"/>
    <x v="157"/>
    <d v="2016-06-21T12:38:03"/>
  </r>
  <r>
    <n v="1210"/>
    <s v="Det Andra GÃ¶teborg"/>
    <s v="En fotobok om livet i det enda andra GÃ¶teborg i vÃ¤rlden"/>
    <x v="16"/>
    <n v="50863"/>
    <x v="0"/>
    <x v="10"/>
    <s v="SEK"/>
    <n v="1433106000"/>
    <n v="1431124572"/>
    <b v="0"/>
    <n v="103"/>
    <b v="1"/>
    <s v="photography/photobooks"/>
    <n v="2.5431499999999998"/>
    <n v="493.81553398058253"/>
    <x v="2"/>
    <x v="3"/>
    <x v="158"/>
    <d v="2015-05-08T22:36:12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x v="0"/>
    <s v="USD"/>
    <n v="1475553540"/>
    <n v="1472528141"/>
    <b v="1"/>
    <n v="308"/>
    <b v="1"/>
    <s v="theater/spaces"/>
    <n v="1.01606"/>
    <n v="164.94480519480518"/>
    <x v="6"/>
    <x v="9"/>
    <x v="159"/>
    <d v="2016-08-30T03:35:41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x v="0"/>
    <s v="USD"/>
    <n v="1409274000"/>
    <n v="1406847996"/>
    <b v="1"/>
    <n v="614"/>
    <b v="1"/>
    <s v="music/indie rock"/>
    <n v="1.0130622"/>
    <n v="82.496921824104234"/>
    <x v="7"/>
    <x v="12"/>
    <x v="160"/>
    <d v="2014-07-31T23:06:36"/>
  </r>
  <r>
    <n v="1957"/>
    <s v="freeSoC and freeSoC Mini"/>
    <s v="An open hardware platform for the best microcontroller in the world."/>
    <x v="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  <x v="161"/>
    <d v="2012-09-27T02:21:5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x v="0"/>
    <s v="USD"/>
    <n v="1460038591"/>
    <n v="1457450191"/>
    <b v="1"/>
    <n v="266"/>
    <b v="1"/>
    <s v="film &amp; video/documentary"/>
    <n v="1.252275"/>
    <n v="188.31203007518798"/>
    <x v="5"/>
    <x v="8"/>
    <x v="162"/>
    <d v="2016-03-08T15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x v="9"/>
    <s v="DKK"/>
    <n v="1420648906"/>
    <n v="1415464906"/>
    <b v="0"/>
    <n v="144"/>
    <b v="1"/>
    <s v="music/rock"/>
    <n v="1.1864285714285714"/>
    <n v="346.04166666666669"/>
    <x v="7"/>
    <x v="15"/>
    <x v="163"/>
    <d v="2014-11-08T16:41:46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x v="8"/>
    <s v="AUD"/>
    <n v="1435388154"/>
    <n v="1432796154"/>
    <b v="0"/>
    <n v="271"/>
    <b v="1"/>
    <s v="photography/photobooks"/>
    <n v="1.99244"/>
    <n v="183.80442804428046"/>
    <x v="2"/>
    <x v="3"/>
    <x v="164"/>
    <d v="2015-05-28T06:55:54"/>
  </r>
  <r>
    <n v="12"/>
    <s v="Spinward Traveller (T.V. Pilot)"/>
    <s v="Spinward Traveller is based on the award winning role-playing game. Launch your imagination into the Traveller universe at Jump 6."/>
    <x v="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5"/>
    <x v="16"/>
    <x v="165"/>
    <d v="2014-06-01T17:07:05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  <x v="166"/>
    <d v="2015-07-13T16:14:23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  <x v="167"/>
    <d v="2014-05-24T15:25:5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x v="0"/>
    <s v="USD"/>
    <n v="1349203203"/>
    <n v="1345056003"/>
    <b v="0"/>
    <n v="92"/>
    <b v="1"/>
    <s v="music/indie rock"/>
    <n v="1.0090416666666666"/>
    <n v="526.45652173913038"/>
    <x v="7"/>
    <x v="12"/>
    <x v="168"/>
    <d v="2012-08-15T18:40:03"/>
  </r>
  <r>
    <n v="1469"/>
    <s v="The Local Global Mashup Show"/>
    <s v="Get the inside edge on the stories that connect Americans to the world -- in your ear every week."/>
    <x v="58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"/>
    <x v="2"/>
    <x v="169"/>
    <d v="2013-01-16T14:21:49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1"/>
    <x v="170"/>
    <d v="2015-07-14T13:40:48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  <x v="171"/>
    <d v="2015-04-21T01:42:58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x v="0"/>
    <s v="USD"/>
    <n v="1445624695"/>
    <n v="1443464695"/>
    <b v="1"/>
    <n v="874"/>
    <b v="1"/>
    <s v="photography/photobooks"/>
    <n v="1.3482571428571428"/>
    <n v="53.991990846681922"/>
    <x v="2"/>
    <x v="3"/>
    <x v="172"/>
    <d v="2015-09-28T18:24:55"/>
  </r>
  <r>
    <n v="1076"/>
    <s v="Kaptain Brawe 2: A Space Travesty"/>
    <s v="A comical point and click adventure by veteran team of Broken Sword and Monkey Island fame - Steve Ince and Bill Tiller"/>
    <x v="35"/>
    <n v="47074"/>
    <x v="2"/>
    <x v="0"/>
    <s v="USD"/>
    <n v="1410426250"/>
    <n v="1405674250"/>
    <b v="0"/>
    <n v="975"/>
    <b v="0"/>
    <s v="games/video games"/>
    <n v="0.62765333333333329"/>
    <n v="48.281025641025643"/>
    <x v="3"/>
    <x v="18"/>
    <x v="173"/>
    <d v="2014-07-18T09:04:10"/>
  </r>
  <r>
    <n v="2708"/>
    <s v="Angel Comedy Club"/>
    <s v="Angel Comedy Club: A permanent home for Londonâ€™s loveliest comedy night - a community comedy club"/>
    <x v="16"/>
    <n v="46643.07"/>
    <x v="0"/>
    <x v="1"/>
    <s v="GBP"/>
    <n v="1469119526"/>
    <n v="1463935526"/>
    <b v="1"/>
    <n v="1049"/>
    <b v="1"/>
    <s v="theater/spaces"/>
    <n v="2.3321535"/>
    <n v="44.464318398474738"/>
    <x v="6"/>
    <x v="9"/>
    <x v="174"/>
    <d v="2016-05-22T16:45:26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x v="0"/>
    <s v="USD"/>
    <n v="1410444068"/>
    <n v="1407852068"/>
    <b v="0"/>
    <n v="199"/>
    <b v="1"/>
    <s v="theater/musical"/>
    <n v="1.0244597777777777"/>
    <n v="231.66175879396985"/>
    <x v="6"/>
    <x v="19"/>
    <x v="175"/>
    <d v="2014-08-12T14:01:08"/>
  </r>
  <r>
    <n v="1467"/>
    <s v="Radio Ambulante"/>
    <s v="We are a new Spanish language podcast telling uniquely Latin American stories."/>
    <x v="13"/>
    <n v="46032"/>
    <x v="0"/>
    <x v="0"/>
    <s v="USD"/>
    <n v="1332699285"/>
    <n v="1327518885"/>
    <b v="1"/>
    <n v="600"/>
    <b v="1"/>
    <s v="publishing/radio &amp; podcasts"/>
    <n v="1.1508"/>
    <n v="76.72"/>
    <x v="1"/>
    <x v="2"/>
    <x v="176"/>
    <d v="2012-01-25T19:14:45"/>
  </r>
  <r>
    <n v="2730"/>
    <s v="Yaba - Portable Speaker &amp; Guitar Amp"/>
    <s v="The world's most powerful portable speaker and guitar amplifier. Turns any surface into a speaker."/>
    <x v="59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  <x v="177"/>
    <d v="2013-03-18T12:59:35"/>
  </r>
  <r>
    <n v="282"/>
    <s v="Greenlight the PATROL BASE JAKER Movie"/>
    <s v="See US Marines make counter-insurgency work in Helmand Province--the Taliban's stronghold in Afghanistan."/>
    <x v="52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5"/>
    <x v="8"/>
    <x v="178"/>
    <d v="2010-01-16T22:04:52"/>
  </r>
  <r>
    <n v="3004"/>
    <s v="Save the Agawam Cinemas"/>
    <s v="The Agawam Cinemas is to be successfully reopened by new ownership and the twin theaters must be converted to digital projection."/>
    <x v="13"/>
    <n v="45126"/>
    <x v="0"/>
    <x v="0"/>
    <s v="USD"/>
    <n v="1416089324"/>
    <n v="1413493724"/>
    <b v="0"/>
    <n v="277"/>
    <b v="1"/>
    <s v="theater/spaces"/>
    <n v="1.12815"/>
    <n v="162.90974729241879"/>
    <x v="6"/>
    <x v="9"/>
    <x v="179"/>
    <d v="2014-10-16T21:08:44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x v="0"/>
    <s v="USD"/>
    <n v="1488862800"/>
    <n v="1486745663"/>
    <b v="0"/>
    <n v="902"/>
    <b v="1"/>
    <s v="games/tabletop games"/>
    <n v="18.016400000000001"/>
    <n v="49.934589800443462"/>
    <x v="3"/>
    <x v="5"/>
    <x v="180"/>
    <d v="2017-02-10T16:54:23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  <x v="181"/>
    <d v="2014-03-27T01:58:38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5"/>
    <x v="8"/>
    <x v="182"/>
    <d v="2015-10-15T11:53:29"/>
  </r>
  <r>
    <n v="648"/>
    <s v="Audio Jacket"/>
    <s v="Get ready for the next product that you canâ€™t live without"/>
    <x v="23"/>
    <n v="44388"/>
    <x v="0"/>
    <x v="0"/>
    <s v="USD"/>
    <n v="1413304708"/>
    <n v="1410280708"/>
    <b v="0"/>
    <n v="27"/>
    <b v="1"/>
    <s v="technology/wearables"/>
    <n v="1.2682285714285715"/>
    <n v="1644"/>
    <x v="0"/>
    <x v="1"/>
    <x v="183"/>
    <d v="2014-09-09T16:38:28"/>
  </r>
  <r>
    <n v="340"/>
    <s v="Somaliland: The Abaarso Story"/>
    <s v="Feature-length documentary about five Somali Muslim students pursuing dreams of education in America"/>
    <x v="23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5"/>
    <x v="8"/>
    <x v="184"/>
    <d v="2017-02-06T16:03:27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x v="5"/>
    <s v="EUR"/>
    <n v="1460066954"/>
    <n v="1456614554"/>
    <b v="1"/>
    <n v="964"/>
    <b v="1"/>
    <s v="film &amp; video/documentary"/>
    <n v="1.2734117647058822"/>
    <n v="44.912863070539416"/>
    <x v="5"/>
    <x v="8"/>
    <x v="185"/>
    <d v="2016-02-27T23:09:14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  <x v="186"/>
    <d v="2015-12-23T14:27:34"/>
  </r>
  <r>
    <n v="669"/>
    <s v="Christian DiLusso Watches"/>
    <s v="Beautiful automatic watches, made for every moment._x000a_Sports, business, casual.....it fits every moment of your life."/>
    <x v="19"/>
    <n v="43015"/>
    <x v="2"/>
    <x v="10"/>
    <s v="SEK"/>
    <n v="1467817258"/>
    <n v="1465225258"/>
    <b v="0"/>
    <n v="28"/>
    <b v="0"/>
    <s v="technology/wearables"/>
    <n v="0.21507499999999999"/>
    <n v="1536.25"/>
    <x v="0"/>
    <x v="1"/>
    <x v="187"/>
    <d v="2016-06-06T15:00:58"/>
  </r>
  <r>
    <n v="331"/>
    <s v="Living On Soul: The Family Daptone"/>
    <s v="A hybrid music documentary/concert film featuring Sharon Jones, Charles Bradley and the rest of the Daptone Records family."/>
    <x v="13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5"/>
    <x v="8"/>
    <x v="188"/>
    <d v="2016-05-17T13:57:14"/>
  </r>
  <r>
    <n v="2340"/>
    <s v="Doughnuts with love by Strange Matter Coffee"/>
    <s v="Strange Matter Coffee is opening a scratch bakery featuring craft doughnuts with vegan and gluten free options!"/>
    <x v="13"/>
    <n v="42311"/>
    <x v="0"/>
    <x v="0"/>
    <s v="USD"/>
    <n v="1477841138"/>
    <n v="1475249138"/>
    <b v="1"/>
    <n v="403"/>
    <b v="1"/>
    <s v="food/small batch"/>
    <n v="1.0577749999999999"/>
    <n v="104.99007444168734"/>
    <x v="4"/>
    <x v="7"/>
    <x v="189"/>
    <d v="2016-09-30T15:25:38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4"/>
    <x v="190"/>
    <d v="2015-08-10T07:31:09"/>
  </r>
  <r>
    <n v="3066"/>
    <s v="Gold Coast Wake Park"/>
    <s v="Our mission is to offer an innovative family watersports attraction that is fun, safe, economical and a leader in its field."/>
    <x v="63"/>
    <n v="41950"/>
    <x v="2"/>
    <x v="8"/>
    <s v="AUD"/>
    <n v="1468128537"/>
    <n v="1465536537"/>
    <b v="0"/>
    <n v="15"/>
    <b v="0"/>
    <s v="theater/spaces"/>
    <n v="0.11985714285714286"/>
    <n v="2796.6666666666665"/>
    <x v="6"/>
    <x v="9"/>
    <x v="191"/>
    <d v="2016-06-10T05:28:57"/>
  </r>
  <r>
    <n v="284"/>
    <s v="Wisconsin Rising"/>
    <s v="A film documenting WI Gov.Scott Walker's attack on working families and how it is reanimating the American labor movement."/>
    <x v="13"/>
    <n v="41850.46"/>
    <x v="0"/>
    <x v="0"/>
    <s v="USD"/>
    <n v="1327167780"/>
    <n v="1325007780"/>
    <b v="1"/>
    <n v="760"/>
    <b v="1"/>
    <s v="film &amp; video/documentary"/>
    <n v="1.0462615"/>
    <n v="55.066394736842106"/>
    <x v="5"/>
    <x v="8"/>
    <x v="192"/>
    <d v="2011-12-27T17:43:00"/>
  </r>
  <r>
    <n v="2703"/>
    <s v="Bisagra Teatro: Foro Multidisciplinario"/>
    <s v="Â¡Tu nuevo espacio cultural multidisciplinario en el centro de Pachuca, Hidalgo"/>
    <x v="13"/>
    <n v="41500"/>
    <x v="3"/>
    <x v="14"/>
    <s v="MXN"/>
    <n v="1490196830"/>
    <n v="1485016430"/>
    <b v="0"/>
    <n v="45"/>
    <b v="0"/>
    <s v="theater/spaces"/>
    <n v="1.0375000000000001"/>
    <n v="922.22222222222217"/>
    <x v="6"/>
    <x v="9"/>
    <x v="193"/>
    <d v="2017-01-21T16:33:50"/>
  </r>
  <r>
    <n v="241"/>
    <s v="&quot;LESLIE&quot;"/>
    <s v="&quot;LESLIE&quot; explores the unapologetic life of Leslie Cochran, the thong-clad homeless man turned cultural icon in the heart of Texas."/>
    <x v="64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5"/>
    <x v="8"/>
    <x v="194"/>
    <d v="2014-11-06T16:45:04"/>
  </r>
  <r>
    <n v="2942"/>
    <s v="Penmar Community Arts Society"/>
    <s v="YOUR community theatre:  provide a facility that is usable for presentation of movies, live music, live theatre and community events"/>
    <x v="19"/>
    <n v="40850"/>
    <x v="2"/>
    <x v="11"/>
    <s v="CAD"/>
    <n v="1450297080"/>
    <n v="1448565459"/>
    <b v="0"/>
    <n v="202"/>
    <b v="0"/>
    <s v="theater/spaces"/>
    <n v="0.20424999999999999"/>
    <n v="202.22772277227722"/>
    <x v="6"/>
    <x v="9"/>
    <x v="195"/>
    <d v="2015-11-26T19:17:39"/>
  </r>
  <r>
    <n v="355"/>
    <s v="REZA ABDOH -Theatre Visionary"/>
    <s v="A documentary film about the late REZA ABDOH and his performance company DAR A LUZ."/>
    <x v="23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5"/>
    <x v="8"/>
    <x v="196"/>
    <d v="2014-10-31T07:03:14"/>
  </r>
  <r>
    <n v="278"/>
    <s v="The Babushkas of Chernobyl"/>
    <s v="An unlikely story of spirit, defiance and beauty from the most contaminated place on Earth"/>
    <x v="59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5"/>
    <x v="8"/>
    <x v="197"/>
    <d v="2012-09-12T00:58:59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x v="0"/>
    <s v="USD"/>
    <n v="1408114822"/>
    <n v="1405522822"/>
    <b v="0"/>
    <n v="311"/>
    <b v="1"/>
    <s v="food/small batch"/>
    <n v="2.0251494999999999"/>
    <n v="130.23469453376205"/>
    <x v="4"/>
    <x v="7"/>
    <x v="198"/>
    <d v="2014-07-16T15:00:22"/>
  </r>
  <r>
    <n v="1315"/>
    <s v="World's First Amphibious Heart Rate &amp; Fitness Wearable"/>
    <s v="Zoom will happen - THANK YOU! Received outside funding due amazing early success!"/>
    <x v="4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1"/>
    <x v="199"/>
    <d v="2015-10-01T11:57:28"/>
  </r>
  <r>
    <n v="37"/>
    <s v="The Journey"/>
    <s v="Take an unscripted, real-time journey with Greg Aiello to the planet's wildest and most iconic places on this adventure travel TV show."/>
    <x v="65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5"/>
    <x v="16"/>
    <x v="200"/>
    <d v="2015-01-28T16:37:59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x v="12"/>
    <s v="EUR"/>
    <n v="1428493379"/>
    <n v="1425901379"/>
    <b v="0"/>
    <n v="714"/>
    <b v="1"/>
    <s v="photography/photobooks"/>
    <n v="3.2223999999999999"/>
    <n v="56.414565826330531"/>
    <x v="2"/>
    <x v="3"/>
    <x v="201"/>
    <d v="2015-03-09T11:42:59"/>
  </r>
  <r>
    <n v="3648"/>
    <s v="Moth Theater Lives"/>
    <s v="Help Moth Live! Support Moth and its artist collective to achieve its 2014/15 season."/>
    <x v="13"/>
    <n v="40153"/>
    <x v="0"/>
    <x v="0"/>
    <s v="USD"/>
    <n v="1412492445"/>
    <n v="1409900445"/>
    <b v="0"/>
    <n v="73"/>
    <b v="1"/>
    <s v="theater/plays"/>
    <n v="1.003825"/>
    <n v="550.04109589041093"/>
    <x v="6"/>
    <x v="11"/>
    <x v="202"/>
    <d v="2014-09-05T07:00:45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  <x v="203"/>
    <d v="2012-06-09T02:07:27"/>
  </r>
  <r>
    <n v="961"/>
    <s v="The first personal trainer and diet coach for your dog!"/>
    <s v="Active, happy &amp; healthy together! _x000a_Thatâ€™s our mission for all dogs and their parents."/>
    <x v="68"/>
    <n v="40079"/>
    <x v="2"/>
    <x v="0"/>
    <s v="USD"/>
    <n v="1487617200"/>
    <n v="1483634335"/>
    <b v="0"/>
    <n v="110"/>
    <b v="0"/>
    <s v="technology/wearables"/>
    <n v="0.42188421052631581"/>
    <n v="364.35454545454547"/>
    <x v="0"/>
    <x v="1"/>
    <x v="204"/>
    <d v="2017-01-05T16:38:55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x v="0"/>
    <s v="USD"/>
    <n v="1465272091"/>
    <n v="1462248091"/>
    <b v="1"/>
    <n v="235"/>
    <b v="1"/>
    <s v="photography/photobooks"/>
    <n v="1.0681333333333334"/>
    <n v="170.44680851063831"/>
    <x v="2"/>
    <x v="3"/>
    <x v="205"/>
    <d v="2016-05-03T04:01:3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x v="0"/>
    <s v="USD"/>
    <n v="1463198340"/>
    <n v="1461117201"/>
    <b v="0"/>
    <n v="336"/>
    <b v="1"/>
    <s v="theater/plays"/>
    <n v="1.1440928571428572"/>
    <n v="119.17633928571429"/>
    <x v="6"/>
    <x v="11"/>
    <x v="206"/>
    <d v="2016-04-20T01:53:2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  <x v="207"/>
    <d v="2014-04-02T12:30:10"/>
  </r>
  <r>
    <n v="1476"/>
    <s v="The Comedy Button Podcast"/>
    <s v="The Comedy Button is a brand new nerd pop culture podcast with weekly video sketches."/>
    <x v="7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"/>
    <x v="2"/>
    <x v="208"/>
    <d v="2011-08-11T01:00:22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x v="0"/>
    <s v="USD"/>
    <n v="1442501991"/>
    <n v="1439909991"/>
    <b v="0"/>
    <n v="480"/>
    <b v="1"/>
    <s v="games/tabletop games"/>
    <n v="4.0357653061224488"/>
    <n v="82.396874999999994"/>
    <x v="3"/>
    <x v="5"/>
    <x v="209"/>
    <d v="2015-08-18T14:59:51"/>
  </r>
  <r>
    <n v="2036"/>
    <s v="L.E.D Portable Charger"/>
    <s v="A high-capacity portable charger with LED lights keeps your iPhone, iPad, smartphones, tablets and other devices juiced up on-the-go."/>
    <x v="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  <x v="210"/>
    <d v="2014-04-09T20:45:19"/>
  </r>
  <r>
    <n v="1215"/>
    <s v="ShootTokyo: The Book"/>
    <s v="A photography book that brings you on a journey through Tokyo and beyond.   This is a collection of my best images from ShootTokyo."/>
    <x v="1"/>
    <n v="39304.01"/>
    <x v="0"/>
    <x v="0"/>
    <s v="USD"/>
    <n v="1401487756"/>
    <n v="1398895756"/>
    <b v="0"/>
    <n v="549"/>
    <b v="1"/>
    <s v="photography/photobooks"/>
    <n v="7.8608020000000005"/>
    <n v="71.592003642987251"/>
    <x v="2"/>
    <x v="3"/>
    <x v="211"/>
    <d v="2014-04-30T22:09:16"/>
  </r>
  <r>
    <n v="2706"/>
    <s v="Nordo's Culinarium: Where Food Meets Art"/>
    <s v="A place where innovation, food, creativity and performance live year round in a historic building in Pioneer Square."/>
    <x v="23"/>
    <n v="39304"/>
    <x v="0"/>
    <x v="0"/>
    <s v="USD"/>
    <n v="1413442740"/>
    <n v="1410937483"/>
    <b v="1"/>
    <n v="263"/>
    <b v="1"/>
    <s v="theater/spaces"/>
    <n v="1.1229714285714285"/>
    <n v="149.44486692015209"/>
    <x v="6"/>
    <x v="9"/>
    <x v="212"/>
    <d v="2014-09-17T07:04:43"/>
  </r>
  <r>
    <n v="1196"/>
    <s v="NAKED IBIZA - A Large Scale Photography Book by Dylan Rosser"/>
    <s v="A book of male nudes photographed on location in Ibiza over the last 4 years."/>
    <x v="72"/>
    <n v="39137"/>
    <x v="0"/>
    <x v="1"/>
    <s v="GBP"/>
    <n v="1450467539"/>
    <n v="1447875539"/>
    <b v="0"/>
    <n v="512"/>
    <b v="1"/>
    <s v="photography/photobooks"/>
    <n v="2.6991034482758622"/>
    <n v="76.439453125"/>
    <x v="2"/>
    <x v="3"/>
    <x v="213"/>
    <d v="2015-11-18T19:38:59"/>
  </r>
  <r>
    <n v="2602"/>
    <s v="Historic Robotic Spacecraft Poster Series"/>
    <s v="Three screen-printed posters celebrating the most popular and most notable interplanetary robotic space missions."/>
    <x v="32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4"/>
    <x v="214"/>
    <d v="2014-10-03T17:56:08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5"/>
    <x v="8"/>
    <x v="215"/>
    <d v="2014-10-24T00:01:46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x v="0"/>
    <s v="USD"/>
    <n v="1346344425"/>
    <n v="1343320425"/>
    <b v="1"/>
    <n v="467"/>
    <b v="1"/>
    <s v="music/rock"/>
    <n v="1.5497535999999998"/>
    <n v="82.963254817987149"/>
    <x v="7"/>
    <x v="15"/>
    <x v="216"/>
    <d v="2012-07-26T16:33:45"/>
  </r>
  <r>
    <n v="366"/>
    <s v="A BUSHMAN ODYSSEY"/>
    <s v="One Bushman familyâ€™s struggle to survive genocide, dispossession and post-apartheid freedom in South Africa."/>
    <x v="46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5"/>
    <x v="8"/>
    <x v="217"/>
    <d v="2012-04-20T19:01:58"/>
  </r>
  <r>
    <n v="24"/>
    <s v="Bring STL Up Late to TV"/>
    <s v="STL Up Late is a weekly late night comedy talk show for St. Louis television."/>
    <x v="23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5"/>
    <x v="16"/>
    <x v="218"/>
    <d v="2015-08-13T19:41:03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x v="0"/>
    <s v="USD"/>
    <n v="1465797540"/>
    <n v="1463155034"/>
    <b v="0"/>
    <n v="314"/>
    <b v="1"/>
    <s v="photography/photobooks"/>
    <n v="2.5329333333333333"/>
    <n v="121"/>
    <x v="2"/>
    <x v="3"/>
    <x v="219"/>
    <d v="2016-05-13T15:57:14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5"/>
    <x v="8"/>
    <x v="220"/>
    <d v="2016-04-19T15:02:42"/>
  </r>
  <r>
    <n v="2005"/>
    <s v="bassAware Holster"/>
    <s v="The bassAware Holster is a new type of wearable audio technology that uses vibration to create a massive bass experience."/>
    <x v="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  <x v="221"/>
    <d v="2013-09-18T19:30:18"/>
  </r>
  <r>
    <n v="404"/>
    <s v="The Last One: Unfolding the AIDS MEMORIAL QUILT"/>
    <s v="A feature length documentary, exploring the many lives memorialized by the iconic AIDS Memorial Quilt."/>
    <x v="23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5"/>
    <x v="8"/>
    <x v="222"/>
    <d v="2014-01-07T15:04:22"/>
  </r>
  <r>
    <n v="321"/>
    <s v="An Impossible Project"/>
    <s v="The more digital the world, the more analog our dreams._x000a_A feature documentary shot on 35mm film."/>
    <x v="23"/>
    <n v="35932"/>
    <x v="0"/>
    <x v="4"/>
    <s v="EUR"/>
    <n v="1478605386"/>
    <n v="1475577786"/>
    <b v="1"/>
    <n v="337"/>
    <b v="1"/>
    <s v="film &amp; video/documentary"/>
    <n v="1.0266285714285714"/>
    <n v="106.62314540059347"/>
    <x v="5"/>
    <x v="8"/>
    <x v="223"/>
    <d v="2016-10-04T10:43:06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x v="0"/>
    <s v="USD"/>
    <n v="1451001600"/>
    <n v="1448400943"/>
    <b v="1"/>
    <n v="163"/>
    <b v="1"/>
    <s v="food/small batch"/>
    <n v="1.0242285714285715"/>
    <n v="219.92638036809817"/>
    <x v="4"/>
    <x v="7"/>
    <x v="224"/>
    <d v="2015-11-24T21:35:43"/>
  </r>
  <r>
    <n v="330"/>
    <s v="The Power of Place"/>
    <s v="A film project that will compel decision makers to conserve iconic NH landscapes at risk due to an electricity transmission project."/>
    <x v="23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5"/>
    <x v="8"/>
    <x v="225"/>
    <d v="2013-04-15T12:22:43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x v="0"/>
    <s v="USD"/>
    <n v="1329084231"/>
    <n v="1326492231"/>
    <b v="1"/>
    <n v="361"/>
    <b v="1"/>
    <s v="music/rock"/>
    <n v="1.1796376666666666"/>
    <n v="98.030831024930734"/>
    <x v="7"/>
    <x v="15"/>
    <x v="226"/>
    <d v="2012-01-13T22:03:51"/>
  </r>
  <r>
    <n v="693"/>
    <s v="Prana: Wearable for Breathing and Posture"/>
    <s v="Prana is the first wearable combining breath and posture tracking to make your sitting time count."/>
    <x v="4"/>
    <n v="35338"/>
    <x v="2"/>
    <x v="0"/>
    <s v="USD"/>
    <n v="1430421827"/>
    <n v="1427829827"/>
    <b v="0"/>
    <n v="296"/>
    <b v="0"/>
    <s v="technology/wearables"/>
    <n v="0.35338000000000003"/>
    <n v="119.38513513513513"/>
    <x v="0"/>
    <x v="1"/>
    <x v="227"/>
    <d v="2015-03-31T19:23:47"/>
  </r>
  <r>
    <n v="2989"/>
    <s v="Let's Light Up The Gem!"/>
    <s v="Bring the movies back to Bethel, Maine."/>
    <x v="16"/>
    <n v="35307"/>
    <x v="0"/>
    <x v="0"/>
    <s v="USD"/>
    <n v="1450673940"/>
    <n v="1448756962"/>
    <b v="0"/>
    <n v="364"/>
    <b v="1"/>
    <s v="theater/spaces"/>
    <n v="1.76535"/>
    <n v="96.997252747252745"/>
    <x v="6"/>
    <x v="9"/>
    <x v="228"/>
    <d v="2015-11-29T00:29:22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x v="0"/>
    <s v="USD"/>
    <n v="1489207808"/>
    <n v="1486183808"/>
    <b v="0"/>
    <n v="130"/>
    <b v="1"/>
    <s v="food/small batch"/>
    <n v="1.0084571428571429"/>
    <n v="271.50769230769231"/>
    <x v="4"/>
    <x v="7"/>
    <x v="229"/>
    <d v="2017-02-04T04:50:08"/>
  </r>
  <r>
    <n v="3237"/>
    <s v="Celebrating 20 years of The 24 Hour Plays around the world!"/>
    <s v="An annual campaign supporting our intensive for artists 25 and under."/>
    <x v="23"/>
    <n v="35275.64"/>
    <x v="0"/>
    <x v="0"/>
    <s v="USD"/>
    <n v="1443499140"/>
    <n v="1441452184"/>
    <b v="1"/>
    <n v="269"/>
    <b v="1"/>
    <s v="theater/plays"/>
    <n v="1.0078754285714286"/>
    <n v="131.13620817843866"/>
    <x v="6"/>
    <x v="11"/>
    <x v="230"/>
    <d v="2015-09-05T11:23:04"/>
  </r>
  <r>
    <n v="998"/>
    <s v="Ollinfit: The Wearable Personal Trainer"/>
    <s v="Ollinfit is the first wearable fitness trainer with 3 sensors for superior accuracy, feedback and results."/>
    <x v="24"/>
    <n v="35135"/>
    <x v="2"/>
    <x v="11"/>
    <s v="CAD"/>
    <n v="1447909401"/>
    <n v="1444017801"/>
    <b v="0"/>
    <n v="229"/>
    <b v="0"/>
    <s v="technology/wearables"/>
    <n v="0.58558333333333334"/>
    <n v="153.42794759825327"/>
    <x v="0"/>
    <x v="1"/>
    <x v="231"/>
    <d v="2015-10-05T04:03:2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x v="0"/>
    <s v="USD"/>
    <n v="1441857540"/>
    <n v="1438617471"/>
    <b v="1"/>
    <n v="134"/>
    <b v="1"/>
    <s v="theater/plays"/>
    <n v="1.0035142857142858"/>
    <n v="262.11194029850748"/>
    <x v="6"/>
    <x v="11"/>
    <x v="232"/>
    <d v="2015-08-03T15:57:51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x v="0"/>
    <s v="USD"/>
    <n v="1458716340"/>
    <n v="1455721204"/>
    <b v="0"/>
    <n v="537"/>
    <b v="1"/>
    <s v="games/tabletop games"/>
    <n v="1.8461052631578947"/>
    <n v="65.318435754189949"/>
    <x v="3"/>
    <x v="5"/>
    <x v="233"/>
    <d v="2016-02-17T15:00:04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"/>
    <x v="2"/>
    <x v="234"/>
    <d v="2013-09-16T13:01:43"/>
  </r>
  <r>
    <n v="2178"/>
    <s v="The Letter Black - New Record"/>
    <s v="We are making our third studio album and no longer have a label telling us what we can/can't do. This record is for the fans."/>
    <x v="17"/>
    <n v="34660"/>
    <x v="0"/>
    <x v="0"/>
    <s v="USD"/>
    <n v="1484752597"/>
    <n v="1482160597"/>
    <b v="0"/>
    <n v="859"/>
    <b v="1"/>
    <s v="music/rock"/>
    <n v="1.3864000000000001"/>
    <n v="40.349243306169967"/>
    <x v="7"/>
    <x v="15"/>
    <x v="235"/>
    <d v="2016-12-19T15:16:37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5"/>
    <x v="8"/>
    <x v="236"/>
    <d v="2015-04-17T23:18:14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x v="0"/>
    <s v="USD"/>
    <n v="1397225746"/>
    <n v="1394633746"/>
    <b v="0"/>
    <n v="406"/>
    <b v="1"/>
    <s v="music/rock"/>
    <n v="1.0534805315203954"/>
    <n v="83.967068965517228"/>
    <x v="7"/>
    <x v="15"/>
    <x v="237"/>
    <d v="2014-03-12T14:15:46"/>
  </r>
  <r>
    <n v="1953"/>
    <s v="NTH Music Synthesizer"/>
    <s v="The NTH is an open source music synthesizer featuring instant fun, awesome sound, and a hackable design."/>
    <x v="51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  <x v="238"/>
    <d v="2012-02-02T04:47:45"/>
  </r>
  <r>
    <n v="711"/>
    <s v="Anti Snore Wearable"/>
    <s v="Our wearable and app automates the poke you normally get from your bedpartner to make you stop snoring and making you turn to the side."/>
    <x v="4"/>
    <n v="33791"/>
    <x v="2"/>
    <x v="13"/>
    <s v="EUR"/>
    <n v="1481716868"/>
    <n v="1478257268"/>
    <b v="0"/>
    <n v="338"/>
    <b v="0"/>
    <s v="technology/wearables"/>
    <n v="0.33790999999999999"/>
    <n v="99.973372781065095"/>
    <x v="0"/>
    <x v="1"/>
    <x v="239"/>
    <d v="2016-11-04T11:01:08"/>
  </r>
  <r>
    <n v="2038"/>
    <s v="OWL Programmable Effects Pedal"/>
    <s v="The OWL is an open source, open hardware, reprogrammable effects pedal designed for musicians, coders, and hackers."/>
    <x v="36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  <x v="240"/>
    <d v="2013-05-30T06:30:21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x v="13"/>
    <s v="EUR"/>
    <n v="1446331500"/>
    <n v="1442531217"/>
    <b v="0"/>
    <n v="285"/>
    <b v="0"/>
    <s v="technology/gadgets"/>
    <n v="0.39395294117647056"/>
    <n v="117.49473684210527"/>
    <x v="0"/>
    <x v="6"/>
    <x v="241"/>
    <d v="2015-09-17T23:06:57"/>
  </r>
  <r>
    <n v="1975"/>
    <s v="Bugle2: A DIY Phono Preamp"/>
    <s v="The Bugle2 is a second generation DIY kit phono preamplifier for vinyl playback."/>
    <x v="76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  <x v="242"/>
    <d v="2013-02-08T18:07:31"/>
  </r>
  <r>
    <n v="1477"/>
    <s v="Keep Live Music on WMSE"/>
    <s v="WMSE, a community-funded radio station in Milwaukee, WI needs to replace its in-house digital studio to keep live music on the air."/>
    <x v="0"/>
    <n v="33393"/>
    <x v="0"/>
    <x v="0"/>
    <s v="USD"/>
    <n v="1324609200"/>
    <n v="1319467604"/>
    <b v="1"/>
    <n v="369"/>
    <b v="1"/>
    <s v="publishing/radio &amp; podcasts"/>
    <n v="1.1131"/>
    <n v="90.495934959349597"/>
    <x v="1"/>
    <x v="2"/>
    <x v="243"/>
    <d v="2011-10-24T14:46:44"/>
  </r>
  <r>
    <n v="2026"/>
    <s v="MIDI Sprout - Biodata Sonification Device"/>
    <s v="MIDI Sprout enables plants to play synthesizers in real time."/>
    <x v="17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  <x v="244"/>
    <d v="2014-03-06T17:39:45"/>
  </r>
  <r>
    <n v="1471"/>
    <s v="93.5 KNCE: True Taos Radio"/>
    <s v="Help improve the equipment, signal, and reach of 93.5 KNCE True Taos Radio, a new experiment in grassroots community media."/>
    <x v="77"/>
    <n v="33229"/>
    <x v="0"/>
    <x v="0"/>
    <s v="USD"/>
    <n v="1428620334"/>
    <n v="1426028334"/>
    <b v="1"/>
    <n v="343"/>
    <b v="1"/>
    <s v="publishing/radio &amp; podcasts"/>
    <n v="1.03840625"/>
    <n v="96.877551020408163"/>
    <x v="1"/>
    <x v="2"/>
    <x v="245"/>
    <d v="2015-03-10T22:58:54"/>
  </r>
  <r>
    <n v="722"/>
    <s v="The BANGGAI Rescue Project"/>
    <s v="BANGGAI RESCUE is a beautiful, must-read book and a project setting out to answer some critical questions about the species' future."/>
    <x v="17"/>
    <n v="33006"/>
    <x v="0"/>
    <x v="0"/>
    <s v="USD"/>
    <n v="1333909178"/>
    <n v="1331320778"/>
    <b v="0"/>
    <n v="153"/>
    <b v="1"/>
    <s v="publishing/nonfiction"/>
    <n v="1.3202400000000001"/>
    <n v="215.72549019607843"/>
    <x v="1"/>
    <x v="17"/>
    <x v="246"/>
    <d v="2012-03-09T19:19:38"/>
  </r>
  <r>
    <n v="3029"/>
    <s v="Ground Floor Theatre"/>
    <s v="We're building a new theatre venue in Austin! Austin is growing, but we are losing space for artists- help us keep local theatre alive!"/>
    <x v="0"/>
    <n v="32903"/>
    <x v="0"/>
    <x v="0"/>
    <s v="USD"/>
    <n v="1416285300"/>
    <n v="1413824447"/>
    <b v="0"/>
    <n v="348"/>
    <b v="1"/>
    <s v="theater/spaces"/>
    <n v="1.0967666666666667"/>
    <n v="94.548850574712645"/>
    <x v="6"/>
    <x v="9"/>
    <x v="247"/>
    <d v="2014-10-20T17:00:47"/>
  </r>
  <r>
    <n v="854"/>
    <s v="Westfield Massacre - Sophomore Album &amp; Tour"/>
    <s v="Writing and Recording Sophomore record, and funding Tour to support Spring 2017 album release."/>
    <x v="78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x v="20"/>
    <x v="248"/>
    <d v="2016-11-28T05:05:46"/>
  </r>
  <r>
    <n v="39"/>
    <s v="Deep Cuts - Series"/>
    <s v="Mystery-Drama Series. Following a shocking event, residents of a remote woodland community learn that some wounds never heal..."/>
    <x v="17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5"/>
    <x v="16"/>
    <x v="249"/>
    <d v="2014-04-25T01:07:48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4"/>
    <x v="250"/>
    <d v="2015-06-29T20:59:32"/>
  </r>
  <r>
    <n v="2610"/>
    <s v="Restore the Pluto Discovery Telescope"/>
    <s v="Preserve the telescope that Clyde Tombaugh used to discover Pluto for generations to come!"/>
    <x v="79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4"/>
    <x v="251"/>
    <d v="2016-07-13T21:08:45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1"/>
    <x v="252"/>
    <d v="2015-06-08T22:58:33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5"/>
    <x v="8"/>
    <x v="253"/>
    <d v="2013-08-20T18:08:48"/>
  </r>
  <r>
    <n v="2239"/>
    <s v="Pro Tabletop Gaming Audio Collection"/>
    <s v="Next stretch goal unlocks at $33,000 and/or 500 backers unlocks 2 bonus stretch goals."/>
    <x v="17"/>
    <n v="32006.67"/>
    <x v="0"/>
    <x v="0"/>
    <s v="USD"/>
    <n v="1385870520"/>
    <n v="1382742014"/>
    <b v="0"/>
    <n v="426"/>
    <b v="1"/>
    <s v="games/tabletop games"/>
    <n v="1.2802667999999999"/>
    <n v="75.133028169014082"/>
    <x v="3"/>
    <x v="5"/>
    <x v="254"/>
    <d v="2013-10-25T23:00:14"/>
  </r>
  <r>
    <n v="18"/>
    <s v="Indian As Apple Pie TV"/>
    <s v="The Indian cooking show you crave: complete with cooking, travel to India, and loads of spicy inspiration with Anupy."/>
    <x v="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5"/>
    <x v="16"/>
    <x v="255"/>
    <d v="2014-08-18T13:00:56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x v="0"/>
    <s v="USD"/>
    <n v="1461904788"/>
    <n v="1458103188"/>
    <b v="0"/>
    <n v="237"/>
    <b v="1"/>
    <s v="theater/plays"/>
    <n v="1.026467741935484"/>
    <n v="134.26371308016877"/>
    <x v="6"/>
    <x v="11"/>
    <x v="256"/>
    <d v="2016-03-16T04:39:48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x v="0"/>
    <s v="USD"/>
    <n v="1456047228"/>
    <n v="1453109628"/>
    <b v="1"/>
    <n v="551"/>
    <b v="1"/>
    <s v="theater/spaces"/>
    <n v="2.6462241666666664"/>
    <n v="57.631016333938291"/>
    <x v="6"/>
    <x v="9"/>
    <x v="257"/>
    <d v="2016-01-18T09:33:48"/>
  </r>
  <r>
    <n v="3036"/>
    <s v="Save the Studio!"/>
    <s v="Help Synetic Theater create a new Studio to produce amazing  shows in the 2013/14 season and train awesome artists of all ages!"/>
    <x v="17"/>
    <n v="31683"/>
    <x v="0"/>
    <x v="0"/>
    <s v="USD"/>
    <n v="1376654340"/>
    <n v="1373568644"/>
    <b v="0"/>
    <n v="329"/>
    <b v="1"/>
    <s v="theater/spaces"/>
    <n v="1.26732"/>
    <n v="96.300911854103347"/>
    <x v="6"/>
    <x v="9"/>
    <x v="258"/>
    <d v="2013-07-11T18:50:44"/>
  </r>
  <r>
    <n v="250"/>
    <s v="BOONE- THE DOCUMENTARY"/>
    <s v="Three young farmers risk land and friendship to stand up to the USDA. An experiential film about living a life of self reliance."/>
    <x v="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5"/>
    <x v="8"/>
    <x v="259"/>
    <d v="2013-05-07T13:34:51"/>
  </r>
  <r>
    <n v="2298"/>
    <s v="Jonny Gray: First Full Length Album"/>
    <s v="My name is Jonny Gray, and my friends and I are working together to raise funds for my debut album"/>
    <x v="0"/>
    <n v="31522"/>
    <x v="0"/>
    <x v="0"/>
    <s v="USD"/>
    <n v="1395861033"/>
    <n v="1393272633"/>
    <b v="0"/>
    <n v="288"/>
    <b v="1"/>
    <s v="music/rock"/>
    <n v="1.0507333333333333"/>
    <n v="109.45138888888889"/>
    <x v="7"/>
    <x v="15"/>
    <x v="260"/>
    <d v="2014-02-24T20:10:33"/>
  </r>
  <r>
    <n v="271"/>
    <s v="The Mathare Project"/>
    <s v="A documentary shot over 12 years about the hopes and dreams of five orphans struggling to reach adulthood in Kenya's Mathare slum."/>
    <x v="0"/>
    <n v="31404"/>
    <x v="0"/>
    <x v="0"/>
    <s v="USD"/>
    <n v="1388649600"/>
    <n v="1386123861"/>
    <b v="1"/>
    <n v="287"/>
    <b v="1"/>
    <s v="film &amp; video/documentary"/>
    <n v="1.0468"/>
    <n v="109.42160278745645"/>
    <x v="5"/>
    <x v="8"/>
    <x v="261"/>
    <d v="2013-12-04T02:24:21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x v="0"/>
    <s v="USD"/>
    <n v="1441383062"/>
    <n v="1438791062"/>
    <b v="1"/>
    <n v="369"/>
    <b v="1"/>
    <s v="photography/photobooks"/>
    <n v="4.1773333333333333"/>
    <n v="84.905149051490511"/>
    <x v="2"/>
    <x v="3"/>
    <x v="262"/>
    <d v="2015-08-05T16:11:02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  <x v="263"/>
    <d v="2014-08-21T12:37:02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  <x v="264"/>
    <d v="2012-02-22T01:22:35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x v="0"/>
    <s v="USD"/>
    <n v="1421656200"/>
    <n v="1416507211"/>
    <b v="0"/>
    <n v="312"/>
    <b v="0"/>
    <s v="games/video games"/>
    <n v="0.35537409090909089"/>
    <n v="100.23371794871794"/>
    <x v="3"/>
    <x v="18"/>
    <x v="265"/>
    <d v="2014-11-20T18:13:31"/>
  </r>
  <r>
    <n v="3425"/>
    <s v="The Erlkings"/>
    <s v="The Erlkings is a play that uses the writings of the perpetrators of the Columbine Shooting to explore the inner lives of these boys."/>
    <x v="0"/>
    <n v="30891.1"/>
    <x v="0"/>
    <x v="0"/>
    <s v="USD"/>
    <n v="1412434136"/>
    <n v="1409669336"/>
    <b v="0"/>
    <n v="104"/>
    <b v="1"/>
    <s v="theater/plays"/>
    <n v="1.0297033333333332"/>
    <n v="297.02980769230766"/>
    <x v="6"/>
    <x v="11"/>
    <x v="266"/>
    <d v="2014-09-02T14:48:56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5"/>
    <x v="16"/>
    <x v="267"/>
    <d v="2014-06-12T18:58:06"/>
  </r>
  <r>
    <n v="1518"/>
    <s v="Amelia and the Animals: Photographs by Robin Schwartz"/>
    <s v="A photobook of Robin Schwartz's ongoing series with her daughter Amelia."/>
    <x v="51"/>
    <n v="30805"/>
    <x v="0"/>
    <x v="0"/>
    <s v="USD"/>
    <n v="1401565252"/>
    <n v="1398973252"/>
    <b v="1"/>
    <n v="236"/>
    <b v="1"/>
    <s v="photography/photobooks"/>
    <n v="2.0536666666666665"/>
    <n v="130.52966101694915"/>
    <x v="2"/>
    <x v="3"/>
    <x v="268"/>
    <d v="2014-05-01T19:40:5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x v="5"/>
    <s v="EUR"/>
    <n v="1471985640"/>
    <n v="1469289685"/>
    <b v="0"/>
    <n v="179"/>
    <b v="0"/>
    <s v="technology/wearables"/>
    <n v="0.2950613611721471"/>
    <n v="171.79329608938548"/>
    <x v="0"/>
    <x v="1"/>
    <x v="269"/>
    <d v="2016-07-23T16:01:25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x v="0"/>
    <s v="USD"/>
    <n v="1458742685"/>
    <n v="1454858285"/>
    <b v="0"/>
    <n v="282"/>
    <b v="1"/>
    <s v="food/small batch"/>
    <n v="1.0225"/>
    <n v="108.77659574468085"/>
    <x v="4"/>
    <x v="7"/>
    <x v="270"/>
    <d v="2016-02-07T15:18:05"/>
  </r>
  <r>
    <n v="3224"/>
    <s v="AdA (Author directing Author)"/>
    <s v="Neil LaBute and Marco Calvani reunite once again for the unique, international collaboration that is ADA: Author directing Author."/>
    <x v="0"/>
    <n v="30610"/>
    <x v="0"/>
    <x v="0"/>
    <s v="USD"/>
    <n v="1484024400"/>
    <n v="1479932713"/>
    <b v="1"/>
    <n v="216"/>
    <b v="1"/>
    <s v="theater/plays"/>
    <n v="1.0203333333333333"/>
    <n v="141.71296296296296"/>
    <x v="6"/>
    <x v="11"/>
    <x v="271"/>
    <d v="2016-11-23T20:25:13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5"/>
    <x v="8"/>
    <x v="272"/>
    <d v="2014-10-14T17:42:25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x v="0"/>
    <s v="USD"/>
    <n v="1483729500"/>
    <n v="1481137500"/>
    <b v="0"/>
    <n v="43"/>
    <b v="1"/>
    <s v="film &amp; video/documentary"/>
    <n v="1.2202"/>
    <n v="709.41860465116281"/>
    <x v="5"/>
    <x v="8"/>
    <x v="273"/>
    <d v="2016-12-07T19:05:00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x v="0"/>
    <s v="USD"/>
    <n v="1409770107"/>
    <n v="1407178107"/>
    <b v="1"/>
    <n v="711"/>
    <b v="1"/>
    <s v="music/rock"/>
    <n v="3038.3319999999999"/>
    <n v="42.73322081575246"/>
    <x v="7"/>
    <x v="15"/>
    <x v="274"/>
    <d v="2014-08-04T18:48:27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  <x v="275"/>
    <d v="2016-01-27T11:52:12"/>
  </r>
  <r>
    <n v="411"/>
    <s v="GO FAR: The Christopher Rush Story (4)"/>
    <s v="An inspirational feature-length documentary that will help those with disabilities achieve their goals despite the obstacles."/>
    <x v="0"/>
    <n v="30315"/>
    <x v="0"/>
    <x v="0"/>
    <s v="USD"/>
    <n v="1387688400"/>
    <n v="1384920804"/>
    <b v="0"/>
    <n v="241"/>
    <b v="1"/>
    <s v="film &amp; video/documentary"/>
    <n v="1.0105"/>
    <n v="125.78838174273859"/>
    <x v="5"/>
    <x v="8"/>
    <x v="276"/>
    <d v="2013-11-20T04:13:24"/>
  </r>
  <r>
    <n v="2231"/>
    <s v="Kingdom"/>
    <s v="A game about communities by Ben Robbins, creator of Microscope. Do you change the Kingdom or does the Kingdom change you?"/>
    <x v="60"/>
    <n v="30303.24"/>
    <x v="0"/>
    <x v="0"/>
    <s v="USD"/>
    <n v="1372136400"/>
    <n v="1369864301"/>
    <b v="0"/>
    <n v="1113"/>
    <b v="1"/>
    <s v="games/tabletop games"/>
    <n v="12.121296000000001"/>
    <n v="27.226630727762803"/>
    <x v="3"/>
    <x v="5"/>
    <x v="277"/>
    <d v="2013-05-29T21:51:41"/>
  </r>
  <r>
    <n v="2728"/>
    <s v="Multi-Function SSD Shield for the Raspberry Pi 2"/>
    <s v="SSD, WiFi, RTC w/Battery and high power USB all in one shield."/>
    <x v="51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  <x v="278"/>
    <d v="2015-11-25T14:23:54"/>
  </r>
  <r>
    <n v="317"/>
    <s v="Good Men, Bad Men, and a Few Rowdy Ladies"/>
    <s v="The story of a cowboy town with a prison problem, and the colorful characters who call it home."/>
    <x v="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5"/>
    <x v="8"/>
    <x v="279"/>
    <d v="2013-11-11T16:14:43"/>
  </r>
  <r>
    <n v="2442"/>
    <s v="Young Mountain Tea: A New White Tea from India's Himalayas"/>
    <s v="The first tea from a new sustainable tea region in India's young, rising Himalayas."/>
    <x v="86"/>
    <n v="30226"/>
    <x v="0"/>
    <x v="0"/>
    <s v="USD"/>
    <n v="1426777228"/>
    <n v="1424188828"/>
    <b v="0"/>
    <n v="372"/>
    <b v="1"/>
    <s v="food/small batch"/>
    <n v="1.2594166666666666"/>
    <n v="81.252688172043008"/>
    <x v="4"/>
    <x v="7"/>
    <x v="280"/>
    <d v="2015-02-17T16:00:28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1"/>
    <x v="281"/>
    <d v="2015-06-24T03:51:29"/>
  </r>
  <r>
    <n v="150"/>
    <s v="Star Trek First Frontier (Canceled)"/>
    <s v="The untold story of Captain Robert April and the first launching of the starship U.S.S. Enterprise,  NCC-1701"/>
    <x v="37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5"/>
    <x v="21"/>
    <x v="282"/>
    <d v="2015-03-27T03:53:02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  <x v="283"/>
    <d v="2013-10-31T05:02:33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x v="0"/>
    <s v="USD"/>
    <n v="1440702910"/>
    <n v="1438110910"/>
    <b v="1"/>
    <n v="455"/>
    <b v="1"/>
    <s v="photography/photobooks"/>
    <n v="2.5030841666666666"/>
    <n v="66.015406593406595"/>
    <x v="2"/>
    <x v="3"/>
    <x v="284"/>
    <d v="2015-07-28T19:15:10"/>
  </r>
  <r>
    <n v="2717"/>
    <s v="A Home for Comedy in Vermont!"/>
    <s v="ONLY HOURS LEFT ON THE CAMPAIGN! Our stretch goal is $35k; let's build a home for standup/improv shows &amp; classes in VT!"/>
    <x v="17"/>
    <n v="30026"/>
    <x v="0"/>
    <x v="0"/>
    <s v="USD"/>
    <n v="1417906649"/>
    <n v="1414015049"/>
    <b v="1"/>
    <n v="325"/>
    <b v="1"/>
    <s v="theater/spaces"/>
    <n v="1.2010400000000001"/>
    <n v="92.387692307692305"/>
    <x v="6"/>
    <x v="9"/>
    <x v="285"/>
    <d v="2014-10-22T21:57:29"/>
  </r>
  <r>
    <n v="3009"/>
    <s v="Montauk Surf Museum"/>
    <s v="The Montauk Surf Museum will present ocean science, as well as the art and history of surfing to visitors and schools in creative ways."/>
    <x v="17"/>
    <n v="29939"/>
    <x v="0"/>
    <x v="0"/>
    <s v="USD"/>
    <n v="1417012840"/>
    <n v="1414417240"/>
    <b v="0"/>
    <n v="128"/>
    <b v="1"/>
    <s v="theater/spaces"/>
    <n v="1.19756"/>
    <n v="233.8984375"/>
    <x v="6"/>
    <x v="9"/>
    <x v="286"/>
    <d v="2014-10-27T13:40:40"/>
  </r>
  <r>
    <n v="296"/>
    <s v="Bel Borba Is Here!"/>
    <s v="Bel Borba is Here is a feature film about the most inspiring Brazilian artist you've never heard of... until now."/>
    <x v="17"/>
    <n v="29681.55"/>
    <x v="0"/>
    <x v="0"/>
    <s v="USD"/>
    <n v="1347017083"/>
    <n v="1344857083"/>
    <b v="1"/>
    <n v="129"/>
    <b v="1"/>
    <s v="film &amp; video/documentary"/>
    <n v="1.187262"/>
    <n v="230.08953488372092"/>
    <x v="5"/>
    <x v="8"/>
    <x v="287"/>
    <d v="2012-08-13T11:24:43"/>
  </r>
  <r>
    <n v="2720"/>
    <s v="The Comedy Project"/>
    <s v="An improv, sketch and experimental comedy and cocktail venue in downtown Grand Rapids, Michigan"/>
    <x v="17"/>
    <n v="29531"/>
    <x v="0"/>
    <x v="0"/>
    <s v="USD"/>
    <n v="1478866253"/>
    <n v="1476270653"/>
    <b v="0"/>
    <n v="173"/>
    <b v="1"/>
    <s v="theater/spaces"/>
    <n v="1.1812400000000001"/>
    <n v="170.69942196531792"/>
    <x v="6"/>
    <x v="9"/>
    <x v="288"/>
    <d v="2016-10-12T11:10:53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5"/>
    <x v="8"/>
    <x v="289"/>
    <d v="2012-08-28T22:54:54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5"/>
    <x v="8"/>
    <x v="290"/>
    <d v="2015-10-14T14:18:38"/>
  </r>
  <r>
    <n v="2714"/>
    <s v="The Crane Theater"/>
    <s v="The Crane will be the new home for independent theater in Northeast Minneapolis"/>
    <x v="17"/>
    <n v="29089"/>
    <x v="0"/>
    <x v="0"/>
    <s v="USD"/>
    <n v="1476486000"/>
    <n v="1474040596"/>
    <b v="1"/>
    <n v="305"/>
    <b v="1"/>
    <s v="theater/spaces"/>
    <n v="1.1635599999999999"/>
    <n v="95.373770491803285"/>
    <x v="6"/>
    <x v="9"/>
    <x v="291"/>
    <d v="2016-09-16T15:43:16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x v="0"/>
    <s v="USD"/>
    <n v="1466449140"/>
    <n v="1463392828"/>
    <b v="0"/>
    <n v="96"/>
    <b v="0"/>
    <s v="technology/wearables"/>
    <n v="0.82817600000000002"/>
    <n v="301.93916666666667"/>
    <x v="0"/>
    <x v="1"/>
    <x v="292"/>
    <d v="2016-05-16T10:00:28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  <x v="293"/>
    <d v="2015-05-26T17:03:13"/>
  </r>
  <r>
    <n v="2268"/>
    <s v="Chardonnay Go"/>
    <s v="Chardonnay Go, the viral video with 23 million views, is now a hilarious board game for wine lovers, moms and other shameless people."/>
    <x v="88"/>
    <n v="28728"/>
    <x v="0"/>
    <x v="0"/>
    <s v="USD"/>
    <n v="1489283915"/>
    <n v="1486691915"/>
    <b v="0"/>
    <n v="194"/>
    <b v="1"/>
    <s v="games/tabletop games"/>
    <n v="1.026"/>
    <n v="148.08247422680412"/>
    <x v="3"/>
    <x v="5"/>
    <x v="294"/>
    <d v="2017-02-10T01:58:3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x v="0"/>
    <s v="USD"/>
    <n v="1473566340"/>
    <n v="1470274509"/>
    <b v="1"/>
    <n v="221"/>
    <b v="1"/>
    <s v="film &amp; video/documentary"/>
    <n v="1.1476"/>
    <n v="129.81900452488688"/>
    <x v="5"/>
    <x v="8"/>
    <x v="295"/>
    <d v="2016-08-04T01:35:09"/>
  </r>
  <r>
    <n v="2616"/>
    <s v="James Webb Deployable Model"/>
    <s v="Production of variously-sized deployable models of NASA's James Webb Space Telescope to promote hands-on learning."/>
    <x v="17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4"/>
    <x v="296"/>
    <d v="2015-07-26T23:52:09"/>
  </r>
  <r>
    <n v="32"/>
    <s v="Over &amp; Out"/>
    <s v="Approaching a milestone birthday, Gail abandons her group of yuppie stay-at-home mom friends for the vibrant and rowdy gay community."/>
    <x v="89"/>
    <n v="28520"/>
    <x v="0"/>
    <x v="0"/>
    <s v="USD"/>
    <n v="1463111940"/>
    <n v="1459523017"/>
    <b v="0"/>
    <n v="89"/>
    <b v="1"/>
    <s v="film &amp; video/television"/>
    <n v="1.0024604569420035"/>
    <n v="320.44943820224717"/>
    <x v="5"/>
    <x v="16"/>
    <x v="297"/>
    <d v="2016-04-01T15:03:37"/>
  </r>
  <r>
    <n v="2184"/>
    <s v="Liguria"/>
    <s v="Trading beautiful colors on behalf of the bishop! Become the best merchant of the Fresco World in this innovative game by Queen Games."/>
    <x v="26"/>
    <n v="28474"/>
    <x v="0"/>
    <x v="0"/>
    <s v="USD"/>
    <n v="1453737600"/>
    <n v="1452530041"/>
    <b v="1"/>
    <n v="266"/>
    <b v="1"/>
    <s v="games/tabletop games"/>
    <n v="2.8473999999999999"/>
    <n v="107.04511278195488"/>
    <x v="3"/>
    <x v="5"/>
    <x v="298"/>
    <d v="2016-01-11T16:34:0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"/>
    <x v="2"/>
    <x v="299"/>
    <d v="2014-11-17T17:21:03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x v="0"/>
    <s v="USD"/>
    <n v="1415163600"/>
    <n v="1412737080"/>
    <b v="0"/>
    <n v="557"/>
    <b v="1"/>
    <s v="theater/spaces"/>
    <n v="1.13104"/>
    <n v="50.764811490125673"/>
    <x v="6"/>
    <x v="9"/>
    <x v="300"/>
    <d v="2014-10-08T02:58:00"/>
  </r>
  <r>
    <n v="2202"/>
    <s v="zircon - &quot;Identity Sequence&quot;: A cyberpunk-inspired journey"/>
    <s v="An electro-organic album of evolved dance music inspired by seminal cyberpunk works."/>
    <x v="38"/>
    <n v="28167.25"/>
    <x v="0"/>
    <x v="0"/>
    <s v="USD"/>
    <n v="1351801368"/>
    <n v="1349209368"/>
    <b v="0"/>
    <n v="721"/>
    <b v="1"/>
    <s v="music/electronic music"/>
    <n v="7.0418124999999998"/>
    <n v="39.066920943134534"/>
    <x v="7"/>
    <x v="13"/>
    <x v="301"/>
    <d v="2012-10-02T20:22:48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x v="0"/>
    <s v="USD"/>
    <n v="1369637940"/>
    <n v="1367088443"/>
    <b v="1"/>
    <n v="394"/>
    <b v="1"/>
    <s v="theater/spaces"/>
    <n v="3.50844625"/>
    <n v="71.237487309644663"/>
    <x v="6"/>
    <x v="9"/>
    <x v="302"/>
    <d v="2013-04-27T18:47:23"/>
  </r>
  <r>
    <n v="254"/>
    <s v="&quot;I Clown You&quot; Documentary"/>
    <s v="&quot;I Clown You&quot; is a documentary about Israeli medical clowns and clowning as an art of challenging the norm."/>
    <x v="86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5"/>
    <x v="8"/>
    <x v="303"/>
    <d v="2015-09-16T22:51:50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x v="0"/>
    <s v="USD"/>
    <n v="1429740037"/>
    <n v="1425423637"/>
    <b v="0"/>
    <n v="84"/>
    <b v="0"/>
    <s v="film &amp; video/drama"/>
    <n v="0.55698440000000005"/>
    <n v="331.53833333333336"/>
    <x v="5"/>
    <x v="10"/>
    <x v="304"/>
    <d v="2015-03-03T23:00:37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x v="0"/>
    <s v="USD"/>
    <n v="1453185447"/>
    <n v="1448951847"/>
    <b v="1"/>
    <n v="280"/>
    <b v="1"/>
    <s v="photography/photobooks"/>
    <n v="1.2032608695652174"/>
    <n v="98.839285714285708"/>
    <x v="2"/>
    <x v="3"/>
    <x v="305"/>
    <d v="2015-12-01T06:37:27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x v="0"/>
    <s v="USD"/>
    <n v="1476316800"/>
    <n v="1473837751"/>
    <b v="0"/>
    <n v="265"/>
    <b v="1"/>
    <s v="theater/spaces"/>
    <n v="1.1040080000000001"/>
    <n v="104.15169811320754"/>
    <x v="6"/>
    <x v="9"/>
    <x v="306"/>
    <d v="2016-09-14T07:22:31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x v="0"/>
    <s v="USD"/>
    <n v="1408068000"/>
    <n v="1405346680"/>
    <b v="1"/>
    <n v="322"/>
    <b v="1"/>
    <s v="theater/plays"/>
    <n v="1.1974347826086957"/>
    <n v="85.531055900621112"/>
    <x v="6"/>
    <x v="11"/>
    <x v="307"/>
    <d v="2014-07-14T14:04:40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x v="0"/>
    <s v="USD"/>
    <n v="1483481019"/>
    <n v="1480629819"/>
    <b v="0"/>
    <n v="284"/>
    <b v="1"/>
    <s v="photography/photobooks"/>
    <n v="1.359861"/>
    <n v="95.764859154929582"/>
    <x v="2"/>
    <x v="3"/>
    <x v="308"/>
    <d v="2016-12-01T22:03:39"/>
  </r>
  <r>
    <n v="3035"/>
    <s v="The Coalition Theater"/>
    <s v="Help create a permanent home for live comedy shows and classes in Downtown RVA."/>
    <x v="17"/>
    <n v="27196.71"/>
    <x v="0"/>
    <x v="0"/>
    <s v="USD"/>
    <n v="1367674009"/>
    <n v="1365082009"/>
    <b v="0"/>
    <n v="307"/>
    <b v="1"/>
    <s v="theater/spaces"/>
    <n v="1.0878684000000001"/>
    <n v="88.588631921824103"/>
    <x v="6"/>
    <x v="9"/>
    <x v="309"/>
    <d v="2013-04-04T13:26:4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x v="0"/>
    <s v="USD"/>
    <n v="1468524340"/>
    <n v="1465932340"/>
    <b v="0"/>
    <n v="183"/>
    <b v="1"/>
    <s v="photography/photobooks"/>
    <n v="1.026"/>
    <n v="148.57377049180329"/>
    <x v="2"/>
    <x v="3"/>
    <x v="310"/>
    <d v="2016-06-14T19:25:40"/>
  </r>
  <r>
    <n v="322"/>
    <s v="Last of the Big Tuskers"/>
    <s v="A documentary film about the largest elephants on earth and what is being done to ensure their survival."/>
    <x v="17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5"/>
    <x v="8"/>
    <x v="311"/>
    <d v="2016-04-13T13:40:48"/>
  </r>
  <r>
    <n v="279"/>
    <s v="Instructions on Parting"/>
    <s v="This documentary film is an intimate portrait of love and loss that observes family and nature undergoing the cycle of birth to death."/>
    <x v="92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5"/>
    <x v="8"/>
    <x v="312"/>
    <d v="2017-01-24T05:51:36"/>
  </r>
  <r>
    <n v="1514"/>
    <s v="Racing Age"/>
    <s v="Racing Age is a documentary photography book about masters track &amp; field athletes of retirement age and older."/>
    <x v="17"/>
    <n v="26619"/>
    <x v="0"/>
    <x v="0"/>
    <s v="USD"/>
    <n v="1443363640"/>
    <n v="1439907640"/>
    <b v="1"/>
    <n v="176"/>
    <b v="1"/>
    <s v="photography/photobooks"/>
    <n v="1.0647599999999999"/>
    <n v="151.24431818181819"/>
    <x v="2"/>
    <x v="3"/>
    <x v="313"/>
    <d v="2015-08-18T14:20:40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x v="0"/>
    <s v="USD"/>
    <n v="1423235071"/>
    <n v="1420643071"/>
    <b v="1"/>
    <n v="352"/>
    <b v="1"/>
    <s v="food/small batch"/>
    <n v="1.06308"/>
    <n v="75.502840909090907"/>
    <x v="4"/>
    <x v="7"/>
    <x v="314"/>
    <d v="2015-01-07T15:04:31"/>
  </r>
  <r>
    <n v="385"/>
    <s v="Luke and Jedi"/>
    <s v="A documentary following the incredible story of a brave little boy and his service dog, fighting Type 1 Diabetes one day at a time."/>
    <x v="17"/>
    <n v="26495.5"/>
    <x v="0"/>
    <x v="0"/>
    <s v="USD"/>
    <n v="1416582101"/>
    <n v="1413986501"/>
    <b v="0"/>
    <n v="237"/>
    <b v="1"/>
    <s v="film &amp; video/documentary"/>
    <n v="1.05982"/>
    <n v="111.79535864978902"/>
    <x v="5"/>
    <x v="8"/>
    <x v="315"/>
    <d v="2014-10-22T14:01:41"/>
  </r>
  <r>
    <n v="2329"/>
    <s v="Half Moon Bay Distillery"/>
    <s v="Vodka, whiskey and fruit brandy - coming soon! We are a coastal distillery located in historic Half Moon Bay, California."/>
    <x v="17"/>
    <n v="26480"/>
    <x v="0"/>
    <x v="0"/>
    <s v="USD"/>
    <n v="1405609146"/>
    <n v="1403017146"/>
    <b v="1"/>
    <n v="125"/>
    <b v="1"/>
    <s v="food/small batch"/>
    <n v="1.0591999999999999"/>
    <n v="211.84"/>
    <x v="4"/>
    <x v="7"/>
    <x v="316"/>
    <d v="2014-06-17T14:59:06"/>
  </r>
  <r>
    <n v="643"/>
    <s v="Phone Silks - The best way to carry your smart phone!"/>
    <s v="Stylish new phone carrier allows instant access to your smart phone while freeing up your hands."/>
    <x v="17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1"/>
    <x v="317"/>
    <d v="2015-04-06T15:24:35"/>
  </r>
  <r>
    <n v="287"/>
    <s v="In Country: A Documentary Film (POSTPRODUCTION)"/>
    <s v="War is hell. Why would anyone want to spend their weekends there?"/>
    <x v="51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5"/>
    <x v="8"/>
    <x v="318"/>
    <d v="2012-10-02T06:40:18"/>
  </r>
  <r>
    <n v="730"/>
    <s v="Encyclopedia of Surfing"/>
    <s v="A Massive but Cheerful Online Digital Archive of Surfing"/>
    <x v="16"/>
    <n v="26438"/>
    <x v="0"/>
    <x v="0"/>
    <s v="USD"/>
    <n v="1323280391"/>
    <n v="1320688391"/>
    <b v="0"/>
    <n v="265"/>
    <b v="1"/>
    <s v="publishing/nonfiction"/>
    <n v="1.3219000000000001"/>
    <n v="99.766037735849054"/>
    <x v="1"/>
    <x v="17"/>
    <x v="319"/>
    <d v="2011-11-07T17:53:11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5"/>
    <x v="8"/>
    <x v="320"/>
    <d v="2014-03-21T16:01:54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x v="6"/>
    <s v="EUR"/>
    <n v="1466323800"/>
    <n v="1463418120"/>
    <b v="0"/>
    <n v="310"/>
    <b v="0"/>
    <s v="technology/wearables"/>
    <n v="0.29276666666666668"/>
    <n v="84.99677419354839"/>
    <x v="0"/>
    <x v="1"/>
    <x v="321"/>
    <d v="2016-05-16T17:02:00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  <x v="322"/>
    <d v="2016-09-20T20:11:55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x v="5"/>
    <s v="EUR"/>
    <n v="1482085857"/>
    <n v="1479493857"/>
    <b v="0"/>
    <n v="48"/>
    <b v="1"/>
    <s v="technology/hardware"/>
    <n v="1.3120499999999999"/>
    <n v="546.6875"/>
    <x v="0"/>
    <x v="0"/>
    <x v="323"/>
    <d v="2016-11-18T18:30:57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x v="0"/>
    <s v="USD"/>
    <n v="1337885168"/>
    <n v="1335293168"/>
    <b v="0"/>
    <n v="221"/>
    <b v="1"/>
    <s v="music/pop"/>
    <n v="1.0493380000000001"/>
    <n v="118.70339366515837"/>
    <x v="7"/>
    <x v="22"/>
    <x v="324"/>
    <d v="2012-04-24T18:46:08"/>
  </r>
  <r>
    <n v="381"/>
    <s v="Clearwater"/>
    <s v="Set in the ancient waters of the Puget Sound, Clearwater is a universal story about the need to adapt to change."/>
    <x v="17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5"/>
    <x v="8"/>
    <x v="325"/>
    <d v="2012-06-25T16:45:17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x v="0"/>
    <s v="USD"/>
    <n v="1429852797"/>
    <n v="1426396797"/>
    <b v="1"/>
    <n v="303"/>
    <b v="1"/>
    <s v="film &amp; video/documentary"/>
    <n v="1.74"/>
    <n v="86.138613861386133"/>
    <x v="5"/>
    <x v="8"/>
    <x v="326"/>
    <d v="2015-03-15T05:19:57"/>
  </r>
  <r>
    <n v="1219"/>
    <s v="The Box"/>
    <s v="The Box is a fine art book of Ron Amato's innovative and seductive photography project."/>
    <x v="95"/>
    <n v="26024"/>
    <x v="0"/>
    <x v="0"/>
    <s v="USD"/>
    <n v="1476961513"/>
    <n v="1474369513"/>
    <b v="0"/>
    <n v="253"/>
    <b v="1"/>
    <s v="photography/photobooks"/>
    <n v="1.5916819571865444"/>
    <n v="102.86166007905139"/>
    <x v="2"/>
    <x v="3"/>
    <x v="327"/>
    <d v="2016-09-20T11:05:13"/>
  </r>
  <r>
    <n v="2924"/>
    <s v="There's No Place Like Home!"/>
    <s v="Theatre is home and there's no place like home!  So, click your heels three times, and come home to the magic we create for you!"/>
    <x v="17"/>
    <n v="25800"/>
    <x v="0"/>
    <x v="0"/>
    <s v="USD"/>
    <n v="1431143940"/>
    <n v="1428585710"/>
    <b v="0"/>
    <n v="147"/>
    <b v="1"/>
    <s v="theater/musical"/>
    <n v="1.032"/>
    <n v="175.51020408163265"/>
    <x v="6"/>
    <x v="19"/>
    <x v="328"/>
    <d v="2015-04-09T13:21:50"/>
  </r>
  <r>
    <n v="2493"/>
    <s v="Lets Make A Record Together!"/>
    <s v="Making the record I've always dreamed of, and I want you to be part of the journey. Join me and let's make a great album together!"/>
    <x v="16"/>
    <n v="25740"/>
    <x v="0"/>
    <x v="0"/>
    <s v="USD"/>
    <n v="1367208140"/>
    <n v="1363320140"/>
    <b v="0"/>
    <n v="259"/>
    <b v="1"/>
    <s v="music/indie rock"/>
    <n v="1.2869999999999999"/>
    <n v="99.382239382239376"/>
    <x v="7"/>
    <x v="12"/>
    <x v="329"/>
    <d v="2013-03-15T04:02:2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x v="0"/>
    <s v="USD"/>
    <n v="1489500155"/>
    <n v="1485874955"/>
    <b v="0"/>
    <n v="188"/>
    <b v="0"/>
    <s v="technology/wearables"/>
    <n v="0.46100628930817611"/>
    <n v="136.46276595744681"/>
    <x v="0"/>
    <x v="1"/>
    <x v="330"/>
    <d v="2017-01-31T15:02:35"/>
  </r>
  <r>
    <n v="243"/>
    <s v="Following Boruch"/>
    <s v="A Hasidic man reaches a turning point in his recovery from mental illness and addiction, and is determined to start a new life."/>
    <x v="17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5"/>
    <x v="8"/>
    <x v="331"/>
    <d v="2014-01-23T01:08:24"/>
  </r>
  <r>
    <n v="1258"/>
    <s v="Mustard Plug New Record!"/>
    <s v="Mustard Plug needs help funding their new record.  Please help the Grand Rapids, MI band put out their 7th record!"/>
    <x v="32"/>
    <n v="25577.56"/>
    <x v="0"/>
    <x v="0"/>
    <s v="USD"/>
    <n v="1377960012"/>
    <n v="1375368012"/>
    <b v="1"/>
    <n v="670"/>
    <b v="1"/>
    <s v="music/rock"/>
    <n v="2.1314633333333335"/>
    <n v="38.175462686567165"/>
    <x v="7"/>
    <x v="15"/>
    <x v="332"/>
    <d v="2013-08-01T14:40:12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x v="0"/>
    <s v="USD"/>
    <n v="1402494243"/>
    <n v="1399902243"/>
    <b v="1"/>
    <n v="221"/>
    <b v="1"/>
    <s v="food/small batch"/>
    <n v="1.0227200000000001"/>
    <n v="115.69230769230769"/>
    <x v="4"/>
    <x v="7"/>
    <x v="333"/>
    <d v="2014-05-12T13:44:03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x v="0"/>
    <s v="USD"/>
    <n v="1434307537"/>
    <n v="1431715537"/>
    <b v="1"/>
    <n v="537"/>
    <b v="1"/>
    <s v="food/small batch"/>
    <n v="2.5445000000000002"/>
    <n v="47.383612662942269"/>
    <x v="4"/>
    <x v="7"/>
    <x v="334"/>
    <d v="2015-05-15T18:45:37"/>
  </r>
  <r>
    <n v="300"/>
    <s v="The Bus "/>
    <s v="THE BUS is a feature-length documentary film celebrating one of the most iconic and beloved vehicles ever produced, the Volkswagen Bus."/>
    <x v="17"/>
    <n v="25430.66"/>
    <x v="0"/>
    <x v="0"/>
    <s v="USD"/>
    <n v="1303686138"/>
    <n v="1301007738"/>
    <b v="1"/>
    <n v="298"/>
    <b v="1"/>
    <s v="film &amp; video/documentary"/>
    <n v="1.0172264"/>
    <n v="85.337785234899329"/>
    <x v="5"/>
    <x v="8"/>
    <x v="335"/>
    <d v="2011-03-24T23:02:18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x v="0"/>
    <s v="USD"/>
    <n v="1415213324"/>
    <n v="1412617724"/>
    <b v="1"/>
    <n v="213"/>
    <b v="1"/>
    <s v="theater/plays"/>
    <n v="1.01552"/>
    <n v="119.1924882629108"/>
    <x v="6"/>
    <x v="11"/>
    <x v="336"/>
    <d v="2014-10-06T17:48:44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5"/>
    <x v="8"/>
    <x v="337"/>
    <d v="2014-10-23T01:41:30"/>
  </r>
  <r>
    <n v="315"/>
    <s v="Arias With A Twist: The Docufantasy"/>
    <s v="A documentary that explores  the magical collaboration between performance artist Joey Arias and puppeteer Basil Twist."/>
    <x v="17"/>
    <n v="25312"/>
    <x v="0"/>
    <x v="0"/>
    <s v="USD"/>
    <n v="1345660334"/>
    <n v="1343068334"/>
    <b v="1"/>
    <n v="126"/>
    <b v="1"/>
    <s v="film &amp; video/documentary"/>
    <n v="1.01248"/>
    <n v="200.88888888888889"/>
    <x v="5"/>
    <x v="8"/>
    <x v="338"/>
    <d v="2012-07-23T18:32:14"/>
  </r>
  <r>
    <n v="1095"/>
    <s v="Project Snowstorm"/>
    <s v="MMORPG with Real-Time Pet Battles, Expansive 3D World and Ranked Individual &amp; Guild PvP arenas all on your mobile device!"/>
    <x v="62"/>
    <n v="25174"/>
    <x v="2"/>
    <x v="0"/>
    <s v="USD"/>
    <n v="1377867220"/>
    <n v="1375275220"/>
    <b v="0"/>
    <n v="94"/>
    <b v="0"/>
    <s v="games/video games"/>
    <n v="5.0347999999999997E-2"/>
    <n v="267.80851063829789"/>
    <x v="3"/>
    <x v="18"/>
    <x v="339"/>
    <d v="2013-07-31T12:53:4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x v="0"/>
    <s v="USD"/>
    <n v="1418430311"/>
    <n v="1415838311"/>
    <b v="0"/>
    <n v="105"/>
    <b v="1"/>
    <s v="technology/wearables"/>
    <n v="1.00528"/>
    <n v="239.35238095238094"/>
    <x v="0"/>
    <x v="1"/>
    <x v="340"/>
    <d v="2014-11-13T00:25:11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x v="0"/>
    <s v="USD"/>
    <n v="1472020881"/>
    <n v="1469428881"/>
    <b v="1"/>
    <n v="218"/>
    <b v="1"/>
    <s v="theater/spaces"/>
    <n v="1.00352"/>
    <n v="115.08256880733946"/>
    <x v="6"/>
    <x v="9"/>
    <x v="341"/>
    <d v="2016-07-25T06:41:21"/>
  </r>
  <r>
    <n v="2232"/>
    <s v="Backstory Cards"/>
    <s v="Backstory Cards help you and your friends create vibrant backstories for roleplaying games, no matter the system or genre."/>
    <x v="1"/>
    <n v="24790"/>
    <x v="0"/>
    <x v="0"/>
    <s v="USD"/>
    <n v="1405738800"/>
    <n v="1402945408"/>
    <b v="0"/>
    <n v="988"/>
    <b v="1"/>
    <s v="games/tabletop games"/>
    <n v="4.9580000000000002"/>
    <n v="25.091093117408906"/>
    <x v="3"/>
    <x v="5"/>
    <x v="342"/>
    <d v="2014-06-16T19:03:28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1"/>
    <x v="343"/>
    <d v="2017-02-01T13:51:19"/>
  </r>
  <r>
    <n v="515"/>
    <s v="A Tale of Faith - An Animated Short Film"/>
    <s v="A Tale of Faith is an animated short film based on the heartwarming tale by Rebbe Nachman of Breslov."/>
    <x v="98"/>
    <n v="24651"/>
    <x v="2"/>
    <x v="0"/>
    <s v="USD"/>
    <n v="1451389601"/>
    <n v="1447933601"/>
    <b v="0"/>
    <n v="34"/>
    <b v="0"/>
    <s v="film &amp; video/animation"/>
    <n v="0.25413402061855672"/>
    <n v="725.02941176470586"/>
    <x v="5"/>
    <x v="23"/>
    <x v="344"/>
    <d v="2015-11-19T11:46:41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x v="5"/>
    <s v="EUR"/>
    <n v="1470469938"/>
    <n v="1469173938"/>
    <b v="0"/>
    <n v="249"/>
    <b v="1"/>
    <s v="games/tabletop games"/>
    <n v="2.722777777777778"/>
    <n v="98.413654618473899"/>
    <x v="3"/>
    <x v="5"/>
    <x v="345"/>
    <d v="2016-07-22T07:52:18"/>
  </r>
  <r>
    <n v="307"/>
    <s v="Grammar Revolution"/>
    <s v="Why is grammar important?"/>
    <x v="65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5"/>
    <x v="8"/>
    <x v="346"/>
    <d v="2013-01-08T22:40:01"/>
  </r>
  <r>
    <n v="3259"/>
    <s v="Laughter is Sacred Space 2.0"/>
    <s v="The Human Faces Tour - Every Story Sacred. This tour is about laughter, grief, and identity in the human striving toward wholeness"/>
    <x v="90"/>
    <n v="24418.6"/>
    <x v="0"/>
    <x v="0"/>
    <s v="USD"/>
    <n v="1475294340"/>
    <n v="1472753745"/>
    <b v="1"/>
    <n v="97"/>
    <b v="1"/>
    <s v="theater/plays"/>
    <n v="1.0616782608695652"/>
    <n v="251.7381443298969"/>
    <x v="6"/>
    <x v="11"/>
    <x v="347"/>
    <d v="2016-09-01T18:15:45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x v="0"/>
    <s v="USD"/>
    <n v="1375908587"/>
    <n v="1372884587"/>
    <b v="1"/>
    <n v="389"/>
    <b v="1"/>
    <s v="music/rock"/>
    <n v="1.6214066666666667"/>
    <n v="62.522107969151669"/>
    <x v="7"/>
    <x v="15"/>
    <x v="348"/>
    <d v="2013-07-03T20:49:47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x v="0"/>
    <s v="USD"/>
    <n v="1477767600"/>
    <n v="1475337675"/>
    <b v="0"/>
    <n v="296"/>
    <b v="1"/>
    <s v="games/tabletop games"/>
    <n v="2.4315000000000002"/>
    <n v="82.145270270270274"/>
    <x v="3"/>
    <x v="5"/>
    <x v="349"/>
    <d v="2016-10-01T16:01:15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x v="0"/>
    <s v="USD"/>
    <n v="1417845600"/>
    <n v="1415194553"/>
    <b v="1"/>
    <n v="615"/>
    <b v="1"/>
    <s v="photography/photobooks"/>
    <n v="1.6197999999999999"/>
    <n v="39.507317073170732"/>
    <x v="2"/>
    <x v="3"/>
    <x v="350"/>
    <d v="2014-11-05T13:35:53"/>
  </r>
  <r>
    <n v="1532"/>
    <s v="Geiko and Maiko of Kyoto"/>
    <s v="Award winning photography celebrating the artistry of geiko and maiko and the exquisite traditions of their Kyoto communities."/>
    <x v="1"/>
    <n v="24201"/>
    <x v="0"/>
    <x v="8"/>
    <s v="AUD"/>
    <n v="1455548400"/>
    <n v="1453461865"/>
    <b v="1"/>
    <n v="294"/>
    <b v="1"/>
    <s v="photography/photobooks"/>
    <n v="4.8402000000000003"/>
    <n v="82.316326530612244"/>
    <x v="2"/>
    <x v="3"/>
    <x v="351"/>
    <d v="2016-01-22T11:24:25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  <x v="352"/>
    <d v="2014-08-12T10:18:54"/>
  </r>
  <r>
    <n v="684"/>
    <s v="Arcus Motion Analyzer | The Versatile Smart Ring"/>
    <s v="Arcus gives your fingers super powers."/>
    <x v="100"/>
    <n v="23948"/>
    <x v="2"/>
    <x v="0"/>
    <s v="USD"/>
    <n v="1406257200"/>
    <n v="1403176891"/>
    <b v="0"/>
    <n v="135"/>
    <b v="0"/>
    <s v="technology/wearables"/>
    <n v="7.4837500000000001E-2"/>
    <n v="177.39259259259259"/>
    <x v="0"/>
    <x v="1"/>
    <x v="353"/>
    <d v="2014-06-19T11:21:31"/>
  </r>
  <r>
    <n v="1024"/>
    <s v="The Last Art Fact Album Ever"/>
    <s v="Art Fact is a legendary Swedish synth pop act from the 80's. This album will contain updated remakes of their greatest songs."/>
    <x v="16"/>
    <n v="23727.55"/>
    <x v="0"/>
    <x v="10"/>
    <s v="SEK"/>
    <n v="1454248563"/>
    <n v="1451656563"/>
    <b v="1"/>
    <n v="61"/>
    <b v="1"/>
    <s v="music/electronic music"/>
    <n v="1.1863774999999999"/>
    <n v="388.9762295081967"/>
    <x v="7"/>
    <x v="13"/>
    <x v="354"/>
    <d v="2016-01-01T13:56:03"/>
  </r>
  <r>
    <n v="2457"/>
    <s v="NDWK The North Dakota Wine Kitchen"/>
    <s v="If you love wine, and have ever dreamed of crafting your own. You can in 3 easy steps.  Sample~Sprinkle~Savor."/>
    <x v="90"/>
    <n v="23530"/>
    <x v="0"/>
    <x v="0"/>
    <s v="USD"/>
    <n v="1458826056"/>
    <n v="1456237656"/>
    <b v="0"/>
    <n v="124"/>
    <b v="1"/>
    <s v="food/small batch"/>
    <n v="1.0230434782608695"/>
    <n v="189.75806451612902"/>
    <x v="4"/>
    <x v="7"/>
    <x v="355"/>
    <d v="2016-02-23T14:27:36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x v="0"/>
    <s v="USD"/>
    <n v="1415319355"/>
    <n v="1411859755"/>
    <b v="1"/>
    <n v="213"/>
    <b v="1"/>
    <s v="theater/plays"/>
    <n v="1.1752499999999999"/>
    <n v="110.35211267605634"/>
    <x v="6"/>
    <x v="11"/>
    <x v="356"/>
    <d v="2014-09-27T23:15:55"/>
  </r>
  <r>
    <n v="2024"/>
    <s v="RA 3D printer controller by Elefu"/>
    <s v="RA - 3D Printer board. This board can control 3 extruders, bed heaters, Elefu control panel, 4 temp monitors, lighting and more."/>
    <x v="38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  <x v="357"/>
    <d v="2012-07-09T23:12:24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x v="0"/>
    <s v="USD"/>
    <n v="1408566243"/>
    <n v="1405974243"/>
    <b v="0"/>
    <n v="159"/>
    <b v="1"/>
    <s v="theater/spaces"/>
    <n v="1.0584090909090909"/>
    <n v="146.44654088050314"/>
    <x v="6"/>
    <x v="9"/>
    <x v="358"/>
    <d v="2014-07-21T20:24:03"/>
  </r>
  <r>
    <n v="1523"/>
    <s v="Contact by Jake Shivery"/>
    <s v="Monograph featuring PDX photographer Jake Shivery's 8x10 contact portraits; 1/2 plates and 1/2 extensive essay.  Approx. 9x12, 108 pgs."/>
    <x v="47"/>
    <n v="23096"/>
    <x v="0"/>
    <x v="0"/>
    <s v="USD"/>
    <n v="1419292800"/>
    <n v="1416592916"/>
    <b v="1"/>
    <n v="241"/>
    <b v="1"/>
    <s v="photography/photobooks"/>
    <n v="1.2484324324324325"/>
    <n v="95.834024896265561"/>
    <x v="2"/>
    <x v="3"/>
    <x v="359"/>
    <d v="2014-11-21T18:01:56"/>
  </r>
  <r>
    <n v="1184"/>
    <s v="2016/2017 Cyclocross Album"/>
    <s v="This coffee table album is the chronicle of the 2016/2017 cyclocross season, the latest edition of the renowned cyclephotos books."/>
    <x v="65"/>
    <n v="23086"/>
    <x v="0"/>
    <x v="1"/>
    <s v="GBP"/>
    <n v="1486391011"/>
    <n v="1483712611"/>
    <b v="0"/>
    <n v="375"/>
    <b v="1"/>
    <s v="photography/photobooks"/>
    <n v="1.0493636363636363"/>
    <n v="61.562666666666665"/>
    <x v="2"/>
    <x v="3"/>
    <x v="360"/>
    <d v="2017-01-06T14:23:31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x v="0"/>
    <s v="USD"/>
    <n v="1468445382"/>
    <n v="1465853382"/>
    <b v="0"/>
    <n v="175"/>
    <b v="1"/>
    <s v="theater/spaces"/>
    <n v="3.1869988910451896"/>
    <n v="131.37719999999999"/>
    <x v="6"/>
    <x v="9"/>
    <x v="361"/>
    <d v="2016-06-13T21:29:42"/>
  </r>
  <r>
    <n v="2631"/>
    <s v="Starship Congress 2015: Interstellar Hackathon"/>
    <s v="Starship Congress 2015 is a deep-space &amp; interstellar science summit staged by Icarus Interstellar."/>
    <x v="16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4"/>
    <x v="362"/>
    <d v="2015-08-02T04:03:47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x v="8"/>
    <s v="AUD"/>
    <n v="1477414800"/>
    <n v="1474380241"/>
    <b v="0"/>
    <n v="514"/>
    <b v="1"/>
    <s v="games/tabletop games"/>
    <n v="4.1217692027666546"/>
    <n v="44.056420233463037"/>
    <x v="3"/>
    <x v="5"/>
    <x v="363"/>
    <d v="2016-09-20T14:04:01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  <x v="364"/>
    <d v="2016-09-13T16:03:12"/>
  </r>
  <r>
    <n v="418"/>
    <s v="Swim for the Reef"/>
    <s v="A Texas grandfather's extraordinary quest to protect the coral reefs and his challenge to humanity to take care of the things we love."/>
    <x v="104"/>
    <n v="22542"/>
    <x v="0"/>
    <x v="0"/>
    <s v="USD"/>
    <n v="1437633997"/>
    <n v="1435041997"/>
    <b v="0"/>
    <n v="104"/>
    <b v="1"/>
    <s v="film &amp; video/documentary"/>
    <n v="1.0063392857142857"/>
    <n v="216.75"/>
    <x v="5"/>
    <x v="8"/>
    <x v="365"/>
    <d v="2015-06-23T06:46:37"/>
  </r>
  <r>
    <n v="384"/>
    <s v="Nurse Mare Foals: Born to Die"/>
    <s v="This documentary is about Last Chance Corral in Athens, Ohio and their heroic work saving nurse mare foals from imminent death."/>
    <x v="16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5"/>
    <x v="8"/>
    <x v="366"/>
    <d v="2014-12-07T18:45:47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x v="0"/>
    <s v="USD"/>
    <n v="1374674558"/>
    <n v="1372082558"/>
    <b v="1"/>
    <n v="159"/>
    <b v="1"/>
    <s v="music/rock"/>
    <n v="1.018"/>
    <n v="140.85534591194968"/>
    <x v="7"/>
    <x v="15"/>
    <x v="367"/>
    <d v="2013-06-24T14:02:38"/>
  </r>
  <r>
    <n v="27"/>
    <s v="B-Rabbit TV Comedy Pilot"/>
    <s v="B-Rabbit is a hilarious depiction of immigrating to New Zealand and the life you desperately tried to leave behind."/>
    <x v="16"/>
    <n v="22345"/>
    <x v="0"/>
    <x v="15"/>
    <s v="NZD"/>
    <n v="1416113833"/>
    <n v="1413518233"/>
    <b v="0"/>
    <n v="150"/>
    <b v="1"/>
    <s v="film &amp; video/television"/>
    <n v="1.1172500000000001"/>
    <n v="148.96666666666667"/>
    <x v="5"/>
    <x v="16"/>
    <x v="368"/>
    <d v="2014-10-17T03:57:13"/>
  </r>
  <r>
    <n v="1502"/>
    <s v="Cosmic Surgery"/>
    <s v="Cosmic Surgery is a photo book, set in the not too distant future where the world of cosmetic surgery is about to be transformed"/>
    <x v="65"/>
    <n v="22318"/>
    <x v="0"/>
    <x v="1"/>
    <s v="GBP"/>
    <n v="1458943200"/>
    <n v="1456491680"/>
    <b v="1"/>
    <n v="329"/>
    <b v="1"/>
    <s v="photography/photobooks"/>
    <n v="1.0144545454545455"/>
    <n v="67.835866261398181"/>
    <x v="2"/>
    <x v="3"/>
    <x v="369"/>
    <d v="2016-02-26T13:01:20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x v="0"/>
    <s v="USD"/>
    <n v="1479952800"/>
    <n v="1477368867"/>
    <b v="0"/>
    <n v="107"/>
    <b v="1"/>
    <s v="photography/photobooks"/>
    <n v="1.4810000000000001"/>
    <n v="207.61682242990653"/>
    <x v="2"/>
    <x v="3"/>
    <x v="370"/>
    <d v="2016-10-25T04:14:27"/>
  </r>
  <r>
    <n v="1223"/>
    <s v="YOSEMITE PEOPLE"/>
    <s v="A photography book focusing on the people rather than the nature at Yosemite National Park."/>
    <x v="105"/>
    <n v="22197"/>
    <x v="0"/>
    <x v="0"/>
    <s v="USD"/>
    <n v="1478754909"/>
    <n v="1476159309"/>
    <b v="0"/>
    <n v="191"/>
    <b v="1"/>
    <s v="photography/photobooks"/>
    <n v="1.1210606060606061"/>
    <n v="116.21465968586388"/>
    <x v="2"/>
    <x v="3"/>
    <x v="371"/>
    <d v="2016-10-11T04:15:09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x v="0"/>
    <s v="USD"/>
    <n v="1467694740"/>
    <n v="1465398670"/>
    <b v="1"/>
    <n v="171"/>
    <b v="0"/>
    <s v="technology/makerspaces"/>
    <n v="0.62839999999999996"/>
    <n v="128.61988304093566"/>
    <x v="0"/>
    <x v="24"/>
    <x v="372"/>
    <d v="2016-06-08T15:11:10"/>
  </r>
  <r>
    <n v="2186"/>
    <s v="Latitude 90Â° : The Origin"/>
    <s v="The real-time digital social deduction game where there's no moderator, no sleeping, and no dying."/>
    <x v="16"/>
    <n v="21935"/>
    <x v="0"/>
    <x v="0"/>
    <s v="USD"/>
    <n v="1473213600"/>
    <n v="1470062743"/>
    <b v="0"/>
    <n v="392"/>
    <b v="1"/>
    <s v="games/tabletop games"/>
    <n v="1.0967499999999999"/>
    <n v="55.956632653061227"/>
    <x v="3"/>
    <x v="5"/>
    <x v="373"/>
    <d v="2016-08-01T14:45:43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x v="0"/>
    <s v="USD"/>
    <n v="1462125358"/>
    <n v="1459533358"/>
    <b v="0"/>
    <n v="238"/>
    <b v="1"/>
    <s v="theater/plays"/>
    <n v="1.0952500000000001"/>
    <n v="92.037815126050418"/>
    <x v="6"/>
    <x v="11"/>
    <x v="374"/>
    <d v="2016-04-01T17:55:58"/>
  </r>
  <r>
    <n v="3245"/>
    <s v="Roughly Speaking: Voices from The Soup Kitchen"/>
    <s v="Five playwrights volunteer at New York's largest soup kitchen and develop a play around the people they meet."/>
    <x v="22"/>
    <n v="21904"/>
    <x v="0"/>
    <x v="0"/>
    <s v="USD"/>
    <n v="1434074400"/>
    <n v="1431354258"/>
    <b v="0"/>
    <n v="270"/>
    <b v="1"/>
    <s v="theater/plays"/>
    <n v="1.043047619047619"/>
    <n v="81.125925925925927"/>
    <x v="6"/>
    <x v="11"/>
    <x v="375"/>
    <d v="2015-05-11T14:24:18"/>
  </r>
  <r>
    <n v="2168"/>
    <s v="PIZAZZ: Pigeons Playing Ping Pong's New Album"/>
    <s v="We're hitting the studio to record our next album, &quot;Pizazz&quot;!! Help us put the FUN in FUNK!!"/>
    <x v="53"/>
    <n v="21884.69"/>
    <x v="0"/>
    <x v="0"/>
    <s v="USD"/>
    <n v="1486702800"/>
    <n v="1484058261"/>
    <b v="0"/>
    <n v="340"/>
    <b v="1"/>
    <s v="music/rock"/>
    <n v="1.215816111111111"/>
    <n v="64.366735294117646"/>
    <x v="7"/>
    <x v="15"/>
    <x v="376"/>
    <d v="2017-01-10T14:24:21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4"/>
    <x v="377"/>
    <d v="2015-04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x v="0"/>
    <s v="USD"/>
    <n v="1460223453"/>
    <n v="1455043053"/>
    <b v="0"/>
    <n v="273"/>
    <b v="1"/>
    <s v="photography/photobooks"/>
    <n v="1.0395714285714286"/>
    <n v="79.967032967032964"/>
    <x v="2"/>
    <x v="3"/>
    <x v="378"/>
    <d v="2016-02-09T18:37:33"/>
  </r>
  <r>
    <n v="3039"/>
    <s v="Shelter the Schmee"/>
    <s v="After 22 yrs downstairs we are &quot;getting out of  our parents basement&quot; and building a new 50 seat theater in a new location."/>
    <x v="16"/>
    <n v="21742.78"/>
    <x v="0"/>
    <x v="0"/>
    <s v="USD"/>
    <n v="1388303940"/>
    <n v="1386011038"/>
    <b v="0"/>
    <n v="236"/>
    <b v="1"/>
    <s v="theater/spaces"/>
    <n v="1.0871389999999999"/>
    <n v="92.130423728813554"/>
    <x v="6"/>
    <x v="9"/>
    <x v="379"/>
    <d v="2013-12-02T19:03:58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x v="0"/>
    <s v="USD"/>
    <n v="1299009600"/>
    <n v="1294818278"/>
    <b v="0"/>
    <n v="246"/>
    <b v="1"/>
    <s v="music/indie rock"/>
    <n v="1.2046777777777777"/>
    <n v="88.147154471544724"/>
    <x v="7"/>
    <x v="12"/>
    <x v="380"/>
    <d v="2011-01-12T07:44:38"/>
  </r>
  <r>
    <n v="275"/>
    <s v="Finding the Funk"/>
    <s v="A journey through the origins and influence of funk music from James Brown to D'Angelo we are FINDING THE FUNK!"/>
    <x v="16"/>
    <n v="21679"/>
    <x v="0"/>
    <x v="0"/>
    <s v="USD"/>
    <n v="1352511966"/>
    <n v="1349916366"/>
    <b v="1"/>
    <n v="332"/>
    <b v="1"/>
    <s v="film &amp; video/documentary"/>
    <n v="1.08395"/>
    <n v="65.298192771084331"/>
    <x v="5"/>
    <x v="8"/>
    <x v="381"/>
    <d v="2012-10-11T00:46:06"/>
  </r>
  <r>
    <n v="1509"/>
    <s v="Claudius Schulze: STATE OF NATURE"/>
    <s v="A photobook about climate change, natural catastrophes, and to what extent disaster management became part of our landscape."/>
    <x v="106"/>
    <n v="21637.22"/>
    <x v="0"/>
    <x v="4"/>
    <s v="EUR"/>
    <n v="1487113140"/>
    <n v="1484570885"/>
    <b v="1"/>
    <n v="196"/>
    <b v="1"/>
    <s v="photography/photobooks"/>
    <n v="1.2364125714285714"/>
    <n v="110.39397959183674"/>
    <x v="2"/>
    <x v="3"/>
    <x v="382"/>
    <d v="2017-01-16T12:48:05"/>
  </r>
  <r>
    <n v="1537"/>
    <s v="FACE TO FAITH | MOUNT KAILASH | TIBET photobook"/>
    <s v="A Photobook about one of the most fascinating places on earth -     the sacred Mount Kailash in Tibet."/>
    <x v="32"/>
    <n v="21588"/>
    <x v="0"/>
    <x v="4"/>
    <s v="EUR"/>
    <n v="1470506400"/>
    <n v="1467358427"/>
    <b v="1"/>
    <n v="224"/>
    <b v="1"/>
    <s v="photography/photobooks"/>
    <n v="1.7989999999999999"/>
    <n v="96.375"/>
    <x v="2"/>
    <x v="3"/>
    <x v="383"/>
    <d v="2016-07-01T07:33:47"/>
  </r>
  <r>
    <n v="3229"/>
    <s v="The Seagull Project Presents: The Three Sisters"/>
    <s v="After electrifying audiences in Seattle and Tashkent, The Seagull Project embarks on a brand new journey."/>
    <x v="16"/>
    <n v="21573"/>
    <x v="0"/>
    <x v="0"/>
    <s v="USD"/>
    <n v="1416470398"/>
    <n v="1413874798"/>
    <b v="1"/>
    <n v="202"/>
    <b v="1"/>
    <s v="theater/plays"/>
    <n v="1.0786500000000001"/>
    <n v="106.79702970297029"/>
    <x v="6"/>
    <x v="11"/>
    <x v="384"/>
    <d v="2014-10-21T06:59:58"/>
  </r>
  <r>
    <n v="261"/>
    <s v="Empires: The Film"/>
    <s v="Empires explores the impact of networks on histories and philosophies of political thought."/>
    <x v="16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5"/>
    <x v="8"/>
    <x v="385"/>
    <d v="2012-04-18T21:15:04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5"/>
    <x v="8"/>
    <x v="386"/>
    <d v="2012-08-13T18:02:14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x v="0"/>
    <s v="USD"/>
    <n v="1466697983"/>
    <n v="1464105983"/>
    <b v="0"/>
    <n v="99"/>
    <b v="0"/>
    <s v="technology/gadgets"/>
    <n v="0.42759999999999998"/>
    <n v="215.95959595959596"/>
    <x v="0"/>
    <x v="6"/>
    <x v="387"/>
    <d v="2016-05-24T16:06:23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5"/>
    <x v="8"/>
    <x v="388"/>
    <d v="2016-11-13T21:01:07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x v="0"/>
    <s v="USD"/>
    <n v="1440179713"/>
    <n v="1437587713"/>
    <b v="0"/>
    <n v="80"/>
    <b v="1"/>
    <s v="technology/makerspaces"/>
    <n v="1.0680000000000001"/>
    <n v="267"/>
    <x v="0"/>
    <x v="24"/>
    <x v="389"/>
    <d v="2015-07-22T17:55:13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5"/>
    <x v="8"/>
    <x v="390"/>
    <d v="2015-11-23T13:13:53"/>
  </r>
  <r>
    <n v="1019"/>
    <s v="Tempi - The Smart Way to Monitor Temperature and Humidity"/>
    <s v="Tempi Is a Wearable Bluetooth Device That Gives Accurate Temperature and Humidity Readings."/>
    <x v="52"/>
    <n v="21300"/>
    <x v="1"/>
    <x v="0"/>
    <s v="USD"/>
    <n v="1423092149"/>
    <n v="1420500149"/>
    <b v="0"/>
    <n v="400"/>
    <b v="0"/>
    <s v="technology/wearables"/>
    <n v="0.47333333333333333"/>
    <n v="53.25"/>
    <x v="0"/>
    <x v="1"/>
    <x v="391"/>
    <d v="2015-01-05T23:22:29"/>
  </r>
  <r>
    <n v="1775"/>
    <s v="Muhammad Ali - The Comeback"/>
    <s v="Rarely seen images of Muhammad Ali in his prime as he trained in Miami Beach at the famous 5th Street Gym in the early 70s"/>
    <x v="107"/>
    <n v="21158"/>
    <x v="2"/>
    <x v="0"/>
    <s v="USD"/>
    <n v="1414193160"/>
    <n v="1410305160"/>
    <b v="1"/>
    <n v="124"/>
    <b v="0"/>
    <s v="photography/photobooks"/>
    <n v="0.65101538461538466"/>
    <n v="170.62903225806451"/>
    <x v="2"/>
    <x v="3"/>
    <x v="392"/>
    <d v="2014-09-09T23:26:00"/>
  </r>
  <r>
    <n v="2157"/>
    <s v="Nin"/>
    <s v="Gamers and 90's fans unite in this small tale of epic proportions!"/>
    <x v="35"/>
    <n v="21144"/>
    <x v="2"/>
    <x v="0"/>
    <s v="USD"/>
    <n v="1482479940"/>
    <n v="1479684783"/>
    <b v="0"/>
    <n v="57"/>
    <b v="0"/>
    <s v="games/video games"/>
    <n v="0.28192"/>
    <n v="370.94736842105266"/>
    <x v="3"/>
    <x v="18"/>
    <x v="393"/>
    <d v="2016-11-20T23:33:03"/>
  </r>
  <r>
    <n v="2663"/>
    <s v="A New Life for an Old School"/>
    <s v="The Ville. A local cooperative helping communities learn, share and grow in the spirit of health, wellness and sustainability."/>
    <x v="16"/>
    <n v="20919.25"/>
    <x v="0"/>
    <x v="11"/>
    <s v="CAD"/>
    <n v="1441378800"/>
    <n v="1438873007"/>
    <b v="0"/>
    <n v="56"/>
    <b v="1"/>
    <s v="technology/makerspaces"/>
    <n v="1.0459624999999999"/>
    <n v="373.55803571428572"/>
    <x v="0"/>
    <x v="24"/>
    <x v="394"/>
    <d v="2015-08-06T14:56:47"/>
  </r>
  <r>
    <n v="2604"/>
    <s v="Hermes Spacecraft"/>
    <s v="We're building a full size rocket motor for our Hermes Spacecraft.  Help us Kickstart the next generation of space travel!"/>
    <x v="16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4"/>
    <x v="395"/>
    <d v="2012-03-30T01:13:43"/>
  </r>
  <r>
    <n v="311"/>
    <s v="The Sticking Place Interactive Documentary"/>
    <s v="An imaginative interactive documentary about Leah Callahan, a freestyle wrestler and Olympic hopeful."/>
    <x v="16"/>
    <n v="20820.330000000002"/>
    <x v="0"/>
    <x v="0"/>
    <s v="USD"/>
    <n v="1325404740"/>
    <n v="1321852592"/>
    <b v="1"/>
    <n v="150"/>
    <b v="1"/>
    <s v="film &amp; video/documentary"/>
    <n v="1.0410165"/>
    <n v="138.8022"/>
    <x v="5"/>
    <x v="8"/>
    <x v="396"/>
    <d v="2011-11-21T05:16:32"/>
  </r>
  <r>
    <n v="2535"/>
    <s v="Mark Hayes Requiem Recording"/>
    <s v="Mark Hayes: Requiem Recording"/>
    <x v="16"/>
    <n v="20755"/>
    <x v="0"/>
    <x v="0"/>
    <s v="USD"/>
    <n v="1417463945"/>
    <n v="1414781945"/>
    <b v="0"/>
    <n v="78"/>
    <b v="1"/>
    <s v="music/classical music"/>
    <n v="1.03775"/>
    <n v="266.08974358974359"/>
    <x v="7"/>
    <x v="25"/>
    <x v="397"/>
    <d v="2014-10-31T18:59:05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x v="0"/>
    <s v="USD"/>
    <n v="1355585777"/>
    <n v="1352993777"/>
    <b v="0"/>
    <n v="209"/>
    <b v="1"/>
    <s v="music/rock"/>
    <n v="1.3792666666666666"/>
    <n v="98.990430622009569"/>
    <x v="7"/>
    <x v="15"/>
    <x v="398"/>
    <d v="2012-11-15T15:36:17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x v="11"/>
    <s v="CAD"/>
    <n v="1435418568"/>
    <n v="1432826568"/>
    <b v="0"/>
    <n v="100"/>
    <b v="1"/>
    <s v="games/tabletop games"/>
    <n v="1.0580000000000001"/>
    <n v="206.31"/>
    <x v="3"/>
    <x v="5"/>
    <x v="399"/>
    <d v="2015-05-28T15:22:48"/>
  </r>
  <r>
    <n v="283"/>
    <s v="SOLE SURVIVOR"/>
    <s v="What is the impact of survivorship on the human condition?"/>
    <x v="53"/>
    <n v="20569.05"/>
    <x v="0"/>
    <x v="0"/>
    <s v="USD"/>
    <n v="1306904340"/>
    <n v="1305219744"/>
    <b v="1"/>
    <n v="202"/>
    <b v="1"/>
    <s v="film &amp; video/documentary"/>
    <n v="1.142725"/>
    <n v="101.8269801980198"/>
    <x v="5"/>
    <x v="8"/>
    <x v="400"/>
    <d v="2011-05-12T17:02:24"/>
  </r>
  <r>
    <n v="1004"/>
    <s v="AllerGuarder: Bluetooth wristband helps food-allergy kids"/>
    <s v="Harnessing wearable technology as a powerful defense for food-allergy children."/>
    <x v="17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1"/>
    <x v="401"/>
    <d v="2016-01-19T17:00:27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x v="0"/>
    <s v="USD"/>
    <n v="1403880281"/>
    <n v="1401201881"/>
    <b v="1"/>
    <n v="211"/>
    <b v="1"/>
    <s v="photography/photobooks"/>
    <n v="1.1076216216216217"/>
    <n v="97.113744075829388"/>
    <x v="2"/>
    <x v="3"/>
    <x v="402"/>
    <d v="2014-05-27T14:44:41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x v="1"/>
    <s v="GBP"/>
    <n v="1384374155"/>
    <n v="1381778555"/>
    <b v="0"/>
    <n v="301"/>
    <b v="1"/>
    <s v="games/tabletop games"/>
    <n v="1.5737692307692308"/>
    <n v="67.970099667774093"/>
    <x v="3"/>
    <x v="5"/>
    <x v="403"/>
    <d v="2013-10-14T19:22:35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x v="0"/>
    <s v="USD"/>
    <n v="1460764800"/>
    <n v="1458157512"/>
    <b v="1"/>
    <n v="206"/>
    <b v="1"/>
    <s v="music/rock"/>
    <n v="1.0864893617021276"/>
    <n v="99.15533980582525"/>
    <x v="7"/>
    <x v="15"/>
    <x v="404"/>
    <d v="2016-03-16T19:45:12"/>
  </r>
  <r>
    <n v="1216"/>
    <s v="In Training: a book of Bonsai photographs"/>
    <s v="A fine art photography book taking a new look at the art of bonsai."/>
    <x v="80"/>
    <n v="20398"/>
    <x v="0"/>
    <x v="0"/>
    <s v="USD"/>
    <n v="1443826980"/>
    <n v="1441032457"/>
    <b v="0"/>
    <n v="222"/>
    <b v="1"/>
    <s v="photography/photobooks"/>
    <n v="1.4570000000000001"/>
    <n v="91.882882882882882"/>
    <x v="2"/>
    <x v="3"/>
    <x v="405"/>
    <d v="2015-08-31T14:47:37"/>
  </r>
  <r>
    <n v="3253"/>
    <s v="EMPATHITRAX, a new play by Ana Nogueira"/>
    <s v="Can you ever truly feel what someone else is feeling?_x000a_Do you want to?"/>
    <x v="16"/>
    <n v="20365"/>
    <x v="0"/>
    <x v="0"/>
    <s v="USD"/>
    <n v="1473306300"/>
    <n v="1471701028"/>
    <b v="1"/>
    <n v="115"/>
    <b v="1"/>
    <s v="theater/plays"/>
    <n v="1.0182500000000001"/>
    <n v="177.08695652173913"/>
    <x v="6"/>
    <x v="11"/>
    <x v="406"/>
    <d v="2016-08-20T13:50:28"/>
  </r>
  <r>
    <n v="2538"/>
    <s v="Me, Myself and Albinoni"/>
    <s v="I will record 2 of Tomaso Albinoni's concertos for 2 oboes playing both parts myself."/>
    <x v="53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7"/>
    <x v="25"/>
    <x v="407"/>
    <d v="2013-01-24T12:14:21"/>
  </r>
  <r>
    <n v="1351"/>
    <s v="Purpose: Your Journey To Find Meaning"/>
    <s v="Discover your purpose, live a more fulfilling life, leave a positive footprint on society."/>
    <x v="16"/>
    <n v="20253"/>
    <x v="0"/>
    <x v="0"/>
    <s v="USD"/>
    <n v="1455299144"/>
    <n v="1452707144"/>
    <b v="0"/>
    <n v="120"/>
    <b v="1"/>
    <s v="publishing/nonfiction"/>
    <n v="1.0126500000000001"/>
    <n v="168.77500000000001"/>
    <x v="1"/>
    <x v="17"/>
    <x v="408"/>
    <d v="2016-01-13T17:45:44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5"/>
    <x v="16"/>
    <x v="409"/>
    <d v="2014-08-27T15:03:09"/>
  </r>
  <r>
    <n v="297"/>
    <s v="Who Owns Yoga?"/>
    <s v="Who Owns Yoga? is a feature length documentary film that explores the changing nature of yoga in the modern world."/>
    <x v="16"/>
    <n v="20128"/>
    <x v="0"/>
    <x v="0"/>
    <s v="USD"/>
    <n v="1430452740"/>
    <n v="1427390901"/>
    <b v="1"/>
    <n v="142"/>
    <b v="1"/>
    <s v="film &amp; video/documentary"/>
    <n v="1.0064"/>
    <n v="141.74647887323943"/>
    <x v="5"/>
    <x v="8"/>
    <x v="410"/>
    <d v="2015-03-26T17:28:21"/>
  </r>
  <r>
    <n v="391"/>
    <s v="Science, Sex and the Ladies"/>
    <s v="Too many women feel confused about their orgasm and shame about their desire. This movie aims to change that."/>
    <x v="16"/>
    <n v="20122"/>
    <x v="0"/>
    <x v="0"/>
    <s v="USD"/>
    <n v="1324169940"/>
    <n v="1321578051"/>
    <b v="0"/>
    <n v="193"/>
    <b v="1"/>
    <s v="film &amp; video/documentary"/>
    <n v="1.0061"/>
    <n v="104.25906735751295"/>
    <x v="5"/>
    <x v="8"/>
    <x v="411"/>
    <d v="2011-11-18T01:00:51"/>
  </r>
  <r>
    <n v="3236"/>
    <s v="Sub-Basement World Premiere"/>
    <s v="A dark comedy exploring the importance of art, homelessness, and finding your own path.  World Premiere 3/27/17 at IRT Theater in NYC."/>
    <x v="16"/>
    <n v="20120"/>
    <x v="0"/>
    <x v="0"/>
    <s v="USD"/>
    <n v="1482962433"/>
    <n v="1480370433"/>
    <b v="0"/>
    <n v="110"/>
    <b v="1"/>
    <s v="theater/plays"/>
    <n v="1.006"/>
    <n v="182.90909090909091"/>
    <x v="6"/>
    <x v="11"/>
    <x v="412"/>
    <d v="2016-11-28T22:00:33"/>
  </r>
  <r>
    <n v="725"/>
    <s v="The Year It All Made Sense"/>
    <s v="A true story about inspiration and survival - David Alfred George turns his powerful experience into a compelling vBook."/>
    <x v="16"/>
    <n v="20070"/>
    <x v="0"/>
    <x v="0"/>
    <s v="USD"/>
    <n v="1450018912"/>
    <n v="1447426912"/>
    <b v="0"/>
    <n v="140"/>
    <b v="1"/>
    <s v="publishing/nonfiction"/>
    <n v="1.0035000000000001"/>
    <n v="143.35714285714286"/>
    <x v="1"/>
    <x v="17"/>
    <x v="413"/>
    <d v="2015-11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x v="0"/>
    <s v="USD"/>
    <n v="1399672800"/>
    <n v="1396906530"/>
    <b v="0"/>
    <n v="48"/>
    <b v="1"/>
    <s v="music/rock"/>
    <n v="1.0016"/>
    <n v="417.33333333333331"/>
    <x v="7"/>
    <x v="15"/>
    <x v="414"/>
    <d v="2014-04-07T21:35:30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"/>
    <x v="16"/>
    <x v="415"/>
    <d v="2015-08-14T05:39:36"/>
  </r>
  <r>
    <n v="3219"/>
    <s v="Eyes Closed - The First In-Dream Theater Experience"/>
    <s v="Eyes Closed is a collaborative play and docudrama about New Yorkers and their dreams."/>
    <x v="16"/>
    <n v="20022"/>
    <x v="0"/>
    <x v="0"/>
    <s v="USD"/>
    <n v="1427063747"/>
    <n v="1424043347"/>
    <b v="1"/>
    <n v="119"/>
    <b v="1"/>
    <s v="theater/plays"/>
    <n v="1.0011000000000001"/>
    <n v="168.25210084033614"/>
    <x v="6"/>
    <x v="11"/>
    <x v="416"/>
    <d v="2015-02-15T23:35:47"/>
  </r>
  <r>
    <n v="2235"/>
    <s v="Miniature Scenery Terrain for Tabletop gaming and Wargames"/>
    <s v="An amazing set of sceneries to create unique atmospheres for your tabletop gaming."/>
    <x v="109"/>
    <n v="19931"/>
    <x v="0"/>
    <x v="11"/>
    <s v="CAD"/>
    <n v="1427585511"/>
    <n v="1424997111"/>
    <b v="0"/>
    <n v="147"/>
    <b v="1"/>
    <s v="games/tabletop games"/>
    <n v="1.5331538461538461"/>
    <n v="135.58503401360545"/>
    <x v="3"/>
    <x v="5"/>
    <x v="417"/>
    <d v="2015-02-27T00:31:51"/>
  </r>
  <r>
    <n v="42"/>
    <s v="BROS TV Pilot (Iraq)"/>
    <s v="A show that explores the universal hospitality and shenanigans of BRO cultures in the most forbidden and unfamiliar places on earth!"/>
    <x v="8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5"/>
    <x v="16"/>
    <x v="418"/>
    <d v="2014-11-28T15:20:26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x v="0"/>
    <s v="USD"/>
    <n v="1489537560"/>
    <n v="1484357160"/>
    <b v="0"/>
    <n v="6"/>
    <b v="0"/>
    <s v="technology/wearables"/>
    <n v="2.2157147647256063E-2"/>
    <n v="3304"/>
    <x v="0"/>
    <x v="1"/>
    <x v="419"/>
    <d v="2017-01-14T01:26:00"/>
  </r>
  <r>
    <n v="2158"/>
    <s v="PerfectGolf"/>
    <s v="A next generation golf game with a course designer and a massively multiplayer online tour. Join the fun and help us create it"/>
    <x v="9"/>
    <n v="19770.11"/>
    <x v="2"/>
    <x v="0"/>
    <s v="USD"/>
    <n v="1360009774"/>
    <n v="1356121774"/>
    <b v="0"/>
    <n v="311"/>
    <b v="0"/>
    <s v="games/video games"/>
    <n v="6.5900366666666668E-2"/>
    <n v="63.569485530546629"/>
    <x v="3"/>
    <x v="18"/>
    <x v="420"/>
    <d v="2012-12-21T20:29:34"/>
  </r>
  <r>
    <n v="952"/>
    <s v="Audionoggin - Join the Earvolution"/>
    <s v="Audionoggin: Wireless personal surround sound for the athlete in everyone."/>
    <x v="112"/>
    <n v="19572"/>
    <x v="2"/>
    <x v="0"/>
    <s v="USD"/>
    <n v="1479483812"/>
    <n v="1476888212"/>
    <b v="0"/>
    <n v="196"/>
    <b v="0"/>
    <s v="technology/wearables"/>
    <n v="0.39942857142857141"/>
    <n v="99.857142857142861"/>
    <x v="0"/>
    <x v="1"/>
    <x v="421"/>
    <d v="2016-10-19T14:43:32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x v="0"/>
    <s v="USD"/>
    <n v="1486311939"/>
    <n v="1483719939"/>
    <b v="1"/>
    <n v="335"/>
    <b v="1"/>
    <s v="photography/photobooks"/>
    <n v="5.5877142857142861"/>
    <n v="58.379104477611939"/>
    <x v="2"/>
    <x v="3"/>
    <x v="422"/>
    <d v="2017-01-06T16:25:39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3"/>
    <x v="5"/>
    <x v="423"/>
    <d v="2016-01-12T19:10:22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x v="0"/>
    <s v="USD"/>
    <n v="1410955331"/>
    <n v="1407931331"/>
    <b v="0"/>
    <n v="129"/>
    <b v="0"/>
    <s v="technology/wearables"/>
    <n v="0.25912000000000002"/>
    <n v="150.65116279069767"/>
    <x v="0"/>
    <x v="1"/>
    <x v="424"/>
    <d v="2014-08-13T12:02:11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x v="0"/>
    <s v="USD"/>
    <n v="1421640665"/>
    <n v="1419048665"/>
    <b v="0"/>
    <n v="171"/>
    <b v="0"/>
    <s v="technology/wearables"/>
    <n v="0.3886"/>
    <n v="113.62573099415205"/>
    <x v="0"/>
    <x v="1"/>
    <x v="425"/>
    <d v="2014-12-20T04:11:05"/>
  </r>
  <r>
    <n v="2247"/>
    <s v="Foragers"/>
    <s v="Take on the role of an ancient forager in this fun strategy game from the designer of Biblios."/>
    <x v="47"/>
    <n v="19324"/>
    <x v="0"/>
    <x v="0"/>
    <s v="USD"/>
    <n v="1438185565"/>
    <n v="1436975965"/>
    <b v="0"/>
    <n v="380"/>
    <b v="1"/>
    <s v="games/tabletop games"/>
    <n v="1.0445405405405406"/>
    <n v="50.852631578947367"/>
    <x v="3"/>
    <x v="5"/>
    <x v="426"/>
    <d v="2015-07-15T15:59:2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  <x v="427"/>
    <d v="2014-04-13T18:43:56"/>
  </r>
  <r>
    <n v="951"/>
    <s v="Smart Harness"/>
    <s v="Revolutionizing the way we walk our dogs!"/>
    <x v="6"/>
    <n v="19195"/>
    <x v="2"/>
    <x v="0"/>
    <s v="USD"/>
    <n v="1465054872"/>
    <n v="1461166872"/>
    <b v="0"/>
    <n v="121"/>
    <b v="0"/>
    <s v="technology/wearables"/>
    <n v="0.38390000000000002"/>
    <n v="158.63636363636363"/>
    <x v="0"/>
    <x v="1"/>
    <x v="428"/>
    <d v="2016-04-20T15:41:12"/>
  </r>
  <r>
    <n v="1529"/>
    <s v="&quot;(more than) dust.&quot; - a feminist photo book"/>
    <s v="An empowering photo book that transforms hurtful experiences into strength and solidarity."/>
    <x v="73"/>
    <n v="19129"/>
    <x v="0"/>
    <x v="0"/>
    <s v="USD"/>
    <n v="1426773920"/>
    <n v="1424185520"/>
    <b v="1"/>
    <n v="141"/>
    <b v="1"/>
    <s v="photography/photobooks"/>
    <n v="1.0067894736842105"/>
    <n v="135.66666666666666"/>
    <x v="2"/>
    <x v="3"/>
    <x v="429"/>
    <d v="2015-02-17T15:05:20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5"/>
    <x v="8"/>
    <x v="430"/>
    <d v="2013-09-12T01:31:05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1"/>
    <x v="431"/>
    <d v="2015-11-23T20:17:52"/>
  </r>
  <r>
    <n v="2244"/>
    <s v="Warbands of the Cold North III"/>
    <s v="Finely sculpted 28mm Classic Fantasy metal and resin miniatures perfectly themed for use as a warband or adventuring party."/>
    <x v="1"/>
    <n v="18851"/>
    <x v="0"/>
    <x v="0"/>
    <s v="USD"/>
    <n v="1476649800"/>
    <n v="1475609946"/>
    <b v="0"/>
    <n v="290"/>
    <b v="1"/>
    <s v="games/tabletop games"/>
    <n v="3.7702"/>
    <n v="65.00344827586207"/>
    <x v="3"/>
    <x v="5"/>
    <x v="432"/>
    <d v="2016-10-04T19:39:06"/>
  </r>
  <r>
    <n v="2259"/>
    <s v="The Second Breakfast"/>
    <s v="More Halfmen, more goats, more guns, and most of all some neat buildings and structures for the little fellas to hang out in!"/>
    <x v="114"/>
    <n v="18671"/>
    <x v="0"/>
    <x v="1"/>
    <s v="GBP"/>
    <n v="1481224736"/>
    <n v="1480360736"/>
    <b v="0"/>
    <n v="206"/>
    <b v="1"/>
    <s v="games/tabletop games"/>
    <n v="18.670999999999999"/>
    <n v="90.635922330097088"/>
    <x v="3"/>
    <x v="5"/>
    <x v="433"/>
    <d v="2016-11-28T19:18:56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5"/>
    <x v="8"/>
    <x v="434"/>
    <d v="2011-08-08T17:12:51"/>
  </r>
  <r>
    <n v="2718"/>
    <s v="Bard Beyond the Big Top"/>
    <s v="The Bard has burst beyond the big top and we're reaching out to our Beloved Benefactors to help build our festival's future."/>
    <x v="53"/>
    <n v="18645"/>
    <x v="0"/>
    <x v="0"/>
    <s v="USD"/>
    <n v="1462316400"/>
    <n v="1459865945"/>
    <b v="1"/>
    <n v="148"/>
    <b v="1"/>
    <s v="theater/spaces"/>
    <n v="1.0358333333333334"/>
    <n v="125.97972972972973"/>
    <x v="6"/>
    <x v="9"/>
    <x v="435"/>
    <d v="2016-04-05T14:19:05"/>
  </r>
  <r>
    <n v="1520"/>
    <s v="TULIPS"/>
    <s v="A self-published photography book by Andrew Miksys from his new series about Belarus"/>
    <x v="53"/>
    <n v="18625"/>
    <x v="0"/>
    <x v="0"/>
    <s v="USD"/>
    <n v="1418961600"/>
    <n v="1415824513"/>
    <b v="1"/>
    <n v="167"/>
    <b v="1"/>
    <s v="photography/photobooks"/>
    <n v="1.0347222222222223"/>
    <n v="111.52694610778443"/>
    <x v="2"/>
    <x v="3"/>
    <x v="436"/>
    <d v="2014-11-12T20:35:13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x v="0"/>
    <s v="USD"/>
    <n v="1386565140"/>
    <n v="1383909855"/>
    <b v="1"/>
    <n v="274"/>
    <b v="1"/>
    <s v="music/rock"/>
    <n v="1.2361333333333333"/>
    <n v="67.671532846715323"/>
    <x v="7"/>
    <x v="15"/>
    <x v="437"/>
    <d v="2013-11-08T11:24:15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x v="0"/>
    <s v="USD"/>
    <n v="1475762400"/>
    <n v="1473160292"/>
    <b v="1"/>
    <n v="116"/>
    <b v="1"/>
    <s v="photography/photobooks"/>
    <n v="1.0865882352941176"/>
    <n v="159.24137931034483"/>
    <x v="2"/>
    <x v="3"/>
    <x v="438"/>
    <d v="2016-09-06T11:11:32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x v="0"/>
    <s v="USD"/>
    <n v="1407520800"/>
    <n v="1405356072"/>
    <b v="1"/>
    <n v="167"/>
    <b v="1"/>
    <s v="music/indie rock"/>
    <n v="1.0122777777777778"/>
    <n v="109.10778443113773"/>
    <x v="7"/>
    <x v="12"/>
    <x v="439"/>
    <d v="2014-07-14T16:41:1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x v="0"/>
    <s v="USD"/>
    <n v="1401159600"/>
    <n v="1398801620"/>
    <b v="0"/>
    <n v="226"/>
    <b v="1"/>
    <s v="theater/spaces"/>
    <n v="1.2123333333333333"/>
    <n v="80.464601769911511"/>
    <x v="6"/>
    <x v="9"/>
    <x v="440"/>
    <d v="2014-04-29T20:00:2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24"/>
    <x v="441"/>
    <d v="2015-11-05T00:36:37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x v="0"/>
    <s v="USD"/>
    <n v="1363458467"/>
    <n v="1360866467"/>
    <b v="1"/>
    <n v="275"/>
    <b v="1"/>
    <s v="film &amp; video/documentary"/>
    <n v="1.391"/>
    <n v="65.756363636363631"/>
    <x v="5"/>
    <x v="8"/>
    <x v="442"/>
    <d v="2013-02-14T18:27:47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2"/>
    <x v="3"/>
    <x v="443"/>
    <d v="2014-05-13T15:47:04"/>
  </r>
  <r>
    <n v="2608"/>
    <s v="Giant Leaps in Space Poster Series"/>
    <s v="Giant Leaps featuring the historic missions of human spaceflight is the third in our series of space exploration prints"/>
    <x v="3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4"/>
    <x v="444"/>
    <d v="2017-02-01T19:14:28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x v="0"/>
    <s v="USD"/>
    <n v="1289975060"/>
    <n v="1287379460"/>
    <b v="1"/>
    <n v="244"/>
    <b v="1"/>
    <s v="film &amp; video/documentary"/>
    <n v="1.789525"/>
    <n v="73.341188524590166"/>
    <x v="5"/>
    <x v="8"/>
    <x v="445"/>
    <d v="2010-10-18T05:24:20"/>
  </r>
  <r>
    <n v="345"/>
    <s v="Red Wolf Revival: An Uncertain Tomorrow"/>
    <s v="With the fate of the red wolves at stake, we explore if they can still survive in their last wild home in North Carolina."/>
    <x v="72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5"/>
    <x v="8"/>
    <x v="446"/>
    <d v="2015-04-20T22:39:50"/>
  </r>
  <r>
    <n v="313"/>
    <s v="DEVIL MAY CARE"/>
    <s v="Most people have heard Bob Dorough's music over the past 50 years without knowing it. Until now. A story for every artist who refuses to give up."/>
    <x v="92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5"/>
    <x v="8"/>
    <x v="447"/>
    <d v="2010-06-28T05:28:14"/>
  </r>
  <r>
    <n v="2633"/>
    <s v="ISS-Above"/>
    <s v="A device that lights up whenever the International Space Station is nearby (that happens more often than you might expect)"/>
    <x v="1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4"/>
    <x v="448"/>
    <d v="2014-01-28T19:45:32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x v="0"/>
    <s v="USD"/>
    <n v="1416964500"/>
    <n v="1414368616"/>
    <b v="1"/>
    <n v="98"/>
    <b v="1"/>
    <s v="photography/photobooks"/>
    <n v="1.1786666666666668"/>
    <n v="180.40816326530611"/>
    <x v="2"/>
    <x v="3"/>
    <x v="449"/>
    <d v="2014-10-27T00:10:16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x v="1"/>
    <s v="GBP"/>
    <n v="1475333917"/>
    <n v="1472569117"/>
    <b v="0"/>
    <n v="46"/>
    <b v="0"/>
    <s v="technology/wearables"/>
    <n v="0.7036"/>
    <n v="382.39130434782606"/>
    <x v="0"/>
    <x v="1"/>
    <x v="450"/>
    <d v="2016-08-30T14:58:37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x v="0"/>
    <s v="USD"/>
    <n v="1478926800"/>
    <n v="1476054568"/>
    <b v="0"/>
    <n v="196"/>
    <b v="0"/>
    <s v="technology/wearables"/>
    <n v="0.25087142857142858"/>
    <n v="89.59693877551021"/>
    <x v="0"/>
    <x v="1"/>
    <x v="451"/>
    <d v="2016-10-09T23:09:28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x v="0"/>
    <s v="USD"/>
    <n v="1429920000"/>
    <n v="1426703452"/>
    <b v="0"/>
    <n v="131"/>
    <b v="1"/>
    <s v="music/rock"/>
    <n v="1.1696666666666666"/>
    <n v="133.93129770992365"/>
    <x v="7"/>
    <x v="15"/>
    <x v="452"/>
    <d v="2015-03-18T18:30:52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n v="1427753265"/>
    <b v="0"/>
    <n v="78"/>
    <b v="1"/>
    <s v="music/rock"/>
    <n v="1"/>
    <n v="224.12820512820514"/>
    <x v="7"/>
    <x v="15"/>
    <x v="453"/>
    <d v="2015-03-30T22:07:45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x v="0"/>
    <s v="USD"/>
    <n v="1407167973"/>
    <n v="1405439973"/>
    <b v="1"/>
    <n v="244"/>
    <b v="1"/>
    <s v="theater/plays"/>
    <n v="1.1629333333333334"/>
    <n v="71.491803278688522"/>
    <x v="6"/>
    <x v="11"/>
    <x v="454"/>
    <d v="2014-07-15T15:59:33"/>
  </r>
  <r>
    <n v="379"/>
    <s v="The Unknowns"/>
    <s v="The U.S. Army has granted us permission to film a documentary at America's most sacred shrine: The Tomb of the Unknown Soldier."/>
    <x v="51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5"/>
    <x v="8"/>
    <x v="455"/>
    <d v="2012-03-19T16:31:12"/>
  </r>
  <r>
    <n v="1207"/>
    <s v="ITALIANA"/>
    <s v="A humanistic photo book about ancestral &amp; post-modern Italy."/>
    <x v="117"/>
    <n v="17396"/>
    <x v="0"/>
    <x v="6"/>
    <s v="EUR"/>
    <n v="1459418400"/>
    <n v="1456827573"/>
    <b v="0"/>
    <n v="141"/>
    <b v="1"/>
    <s v="photography/photobooks"/>
    <n v="1.0416766467065868"/>
    <n v="123.37588652482269"/>
    <x v="2"/>
    <x v="3"/>
    <x v="456"/>
    <d v="2016-03-01T10:19:33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x v="0"/>
    <s v="USD"/>
    <n v="1372741200"/>
    <n v="1370067231"/>
    <b v="0"/>
    <n v="114"/>
    <b v="1"/>
    <s v="music/indie rock"/>
    <n v="1.1593333333333333"/>
    <n v="152.54385964912279"/>
    <x v="7"/>
    <x v="12"/>
    <x v="457"/>
    <d v="2013-06-01T06:13:51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x v="0"/>
    <s v="USD"/>
    <n v="1355597528"/>
    <n v="1353005528"/>
    <b v="0"/>
    <n v="246"/>
    <b v="1"/>
    <s v="music/indie rock"/>
    <n v="1.4458441666666668"/>
    <n v="70.5289837398374"/>
    <x v="7"/>
    <x v="12"/>
    <x v="458"/>
    <d v="2012-11-15T18:52:08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  <x v="459"/>
    <d v="2016-10-11T12:37:07"/>
  </r>
  <r>
    <n v="1466"/>
    <s v="WAYO 104.3 FM ROCHESTER, NY"/>
    <s v="WAYO needs your financial support to operate in 2016. Help keep the creativity and ideas of the Rochester community on the radio!"/>
    <x v="76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"/>
    <x v="2"/>
    <x v="460"/>
    <d v="2015-12-02T04:07:46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4"/>
    <x v="461"/>
    <d v="2014-12-09T03:26:10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x v="0"/>
    <s v="USD"/>
    <n v="1347249300"/>
    <n v="1344917580"/>
    <b v="0"/>
    <n v="191"/>
    <b v="1"/>
    <s v="music/indie rock"/>
    <n v="1.0731250000000001"/>
    <n v="89.895287958115176"/>
    <x v="7"/>
    <x v="12"/>
    <x v="462"/>
    <d v="2012-08-14T04:13:00"/>
  </r>
  <r>
    <n v="2656"/>
    <s v="MoonWatcher: A 24/7 Live Video of the Moon for Everyone (Canceled)"/>
    <s v="MoonWatcher will be bringing the Moon closer to all of us."/>
    <x v="25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4"/>
    <x v="463"/>
    <d v="2017-02-01T16:31:28"/>
  </r>
  <r>
    <n v="316"/>
    <s v="THE SECRET TRIAL 5 - GRASSROOTS CROSS-CANADA TOUR"/>
    <s v="Award winning documentary The Secret Trial 5 needs your help for a Cross-Canada Tour!"/>
    <x v="51"/>
    <n v="17066"/>
    <x v="0"/>
    <x v="11"/>
    <s v="CAD"/>
    <n v="1418273940"/>
    <n v="1415398197"/>
    <b v="1"/>
    <n v="158"/>
    <b v="1"/>
    <s v="film &amp; video/documentary"/>
    <n v="1.1377333333333333"/>
    <n v="108.01265822784811"/>
    <x v="5"/>
    <x v="8"/>
    <x v="464"/>
    <d v="2014-11-07T22:09:57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5"/>
    <x v="8"/>
    <x v="465"/>
    <d v="2015-09-14T12:00:21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x v="0"/>
    <s v="USD"/>
    <n v="1473750300"/>
    <n v="1470294300"/>
    <b v="0"/>
    <n v="93"/>
    <b v="0"/>
    <s v="technology/wearables"/>
    <n v="5.6613333333333335E-2"/>
    <n v="182.6236559139785"/>
    <x v="0"/>
    <x v="1"/>
    <x v="466"/>
    <d v="2016-08-04T07:05:00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  <x v="467"/>
    <d v="2012-10-19T00:17:24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  <x v="468"/>
    <d v="2014-11-01T20:08:08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x v="0"/>
    <s v="USD"/>
    <n v="1433083527"/>
    <n v="1430491527"/>
    <b v="0"/>
    <n v="101"/>
    <b v="1"/>
    <s v="photography/photobooks"/>
    <n v="1.0245398773006136"/>
    <n v="165.34653465346534"/>
    <x v="2"/>
    <x v="3"/>
    <x v="469"/>
    <d v="2015-05-01T14:45:27"/>
  </r>
  <r>
    <n v="1280"/>
    <s v="Nothing More's New Album"/>
    <s v="Nothing More is recording their forthcoming record and needs to join forces with you to make this album HUGE! "/>
    <x v="51"/>
    <n v="16636.78"/>
    <x v="0"/>
    <x v="0"/>
    <s v="USD"/>
    <n v="1299003054"/>
    <n v="1291227054"/>
    <b v="1"/>
    <n v="130"/>
    <b v="1"/>
    <s v="music/rock"/>
    <n v="1.1091186666666666"/>
    <n v="127.97523076923076"/>
    <x v="7"/>
    <x v="15"/>
    <x v="470"/>
    <d v="2010-12-01T18:10:54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x v="4"/>
    <s v="EUR"/>
    <n v="1458676860"/>
    <n v="1455446303"/>
    <b v="1"/>
    <n v="345"/>
    <b v="1"/>
    <s v="photography/photobooks"/>
    <n v="1.0358125"/>
    <n v="48.037681159420288"/>
    <x v="2"/>
    <x v="3"/>
    <x v="471"/>
    <d v="2016-02-14T10:38:23"/>
  </r>
  <r>
    <n v="338"/>
    <s v="Queer Genius"/>
    <s v="&quot;Queer Genius&quot; explores the lives of four visionary queer artists: Eileen Myles, Barbara Hammer, Jibz Cameron and Shannon Funchess"/>
    <x v="51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5"/>
    <x v="8"/>
    <x v="472"/>
    <d v="2016-07-08T18:08:10"/>
  </r>
  <r>
    <n v="3043"/>
    <s v="Like This Post (The Post at 750)"/>
    <s v="Introducing The Post at 750! Join us in the creation of Vancouver's most exciting new cultural space in the heart of downtown."/>
    <x v="51"/>
    <n v="16501"/>
    <x v="0"/>
    <x v="11"/>
    <s v="CAD"/>
    <n v="1429152600"/>
    <n v="1426815699"/>
    <b v="0"/>
    <n v="128"/>
    <b v="1"/>
    <s v="theater/spaces"/>
    <n v="1.1000666666666667"/>
    <n v="128.9140625"/>
    <x v="6"/>
    <x v="9"/>
    <x v="473"/>
    <d v="2015-03-20T01:41:39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x v="0"/>
    <s v="USD"/>
    <n v="1447295460"/>
    <n v="1444747843"/>
    <b v="0"/>
    <n v="165"/>
    <b v="1"/>
    <s v="theater/plays"/>
    <n v="1.0976666666666666"/>
    <n v="99.787878787878782"/>
    <x v="6"/>
    <x v="11"/>
    <x v="474"/>
    <d v="2015-10-13T14:50:43"/>
  </r>
  <r>
    <n v="286"/>
    <s v="George Tice: Seeing Beyond the Moment"/>
    <s v="A documentary film on the life of legendary photographer George Tice by Peter Bosco, Bruce Wodder and Douglas Underdahl."/>
    <x v="51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5"/>
    <x v="8"/>
    <x v="475"/>
    <d v="2013-02-08T19:35:24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x v="0"/>
    <s v="USD"/>
    <n v="1489690141"/>
    <n v="1487101741"/>
    <b v="0"/>
    <n v="117"/>
    <b v="0"/>
    <s v="theater/plays"/>
    <n v="1.0860666666666667"/>
    <n v="139.23931623931625"/>
    <x v="6"/>
    <x v="11"/>
    <x v="476"/>
    <d v="2017-02-14T19:49:01"/>
  </r>
  <r>
    <n v="2044"/>
    <s v="PiSoC: Learn to Create"/>
    <s v="The PiSoC is an open source development platform which gives each person a unique opportunity to create, regardless of skill level."/>
    <x v="51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  <x v="477"/>
    <d v="2015-05-14T16:25:1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x v="0"/>
    <s v="USD"/>
    <n v="1301792590"/>
    <n v="1297562590"/>
    <b v="1"/>
    <n v="176"/>
    <b v="1"/>
    <s v="music/rock"/>
    <n v="2.9472727272727273"/>
    <n v="92.102272727272734"/>
    <x v="7"/>
    <x v="15"/>
    <x v="478"/>
    <d v="2011-02-13T02:03:10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x v="9"/>
    <s v="DKK"/>
    <n v="1458579568"/>
    <n v="1455991168"/>
    <b v="0"/>
    <n v="35"/>
    <b v="1"/>
    <s v="photography/photobooks"/>
    <n v="1.08"/>
    <n v="462.85714285714283"/>
    <x v="2"/>
    <x v="3"/>
    <x v="479"/>
    <d v="2016-02-20T17:59:28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x v="1"/>
    <s v="GBP"/>
    <n v="1405761278"/>
    <n v="1403169278"/>
    <b v="1"/>
    <n v="405"/>
    <b v="1"/>
    <s v="photography/photobooks"/>
    <n v="1.0103500000000001"/>
    <n v="39.91506172839506"/>
    <x v="2"/>
    <x v="3"/>
    <x v="480"/>
    <d v="2014-06-19T09:14:38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5"/>
    <x v="8"/>
    <x v="481"/>
    <d v="2013-03-21T17:00:11"/>
  </r>
  <r>
    <n v="396"/>
    <s v="No Act of Ours Film"/>
    <s v="Loyalty and morality are questioned as we follow the struggles of Penn State students in wake of the child sexual abuse scandal."/>
    <x v="51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5"/>
    <x v="8"/>
    <x v="482"/>
    <d v="2012-06-22T13:33:26"/>
  </r>
  <r>
    <n v="2196"/>
    <s v="LACORSA Grand Prix Game (relaunch)"/>
    <s v="Race your friends in style with this classic Grand Prix game."/>
    <x v="80"/>
    <n v="15937"/>
    <x v="0"/>
    <x v="0"/>
    <s v="USD"/>
    <n v="1480662000"/>
    <n v="1478000502"/>
    <b v="0"/>
    <n v="234"/>
    <b v="1"/>
    <s v="games/tabletop games"/>
    <n v="1.1383571428571428"/>
    <n v="68.106837606837601"/>
    <x v="3"/>
    <x v="5"/>
    <x v="483"/>
    <d v="2016-11-01T11:41:42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24"/>
    <x v="484"/>
    <d v="2015-08-19T18:20:39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x v="0"/>
    <s v="USD"/>
    <n v="1346765347"/>
    <n v="1343741347"/>
    <b v="1"/>
    <n v="413"/>
    <b v="1"/>
    <s v="music/rock"/>
    <n v="1.0612433333333333"/>
    <n v="38.543946731234868"/>
    <x v="7"/>
    <x v="15"/>
    <x v="485"/>
    <d v="2012-07-31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x v="1"/>
    <s v="GBP"/>
    <n v="1466377200"/>
    <n v="1463351329"/>
    <b v="0"/>
    <n v="169"/>
    <b v="1"/>
    <s v="games/tabletop games"/>
    <n v="6.3613999999999997"/>
    <n v="94.103550295857985"/>
    <x v="3"/>
    <x v="5"/>
    <x v="486"/>
    <d v="2016-05-15T22:28:49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1"/>
    <x v="487"/>
    <d v="2017-01-12T04:40:05"/>
  </r>
  <r>
    <n v="2618"/>
    <s v="SPACE ART FEATURING ASTRONAUTS #WeBelieveInAstronauts"/>
    <s v="LTD ED COLLECTIBLE SPACE ART FEAT. ASTRONAUTS"/>
    <x v="51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4"/>
    <x v="488"/>
    <d v="2015-10-02T19:01:01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x v="0"/>
    <s v="USD"/>
    <n v="1484841471"/>
    <n v="1482249471"/>
    <b v="0"/>
    <n v="249"/>
    <b v="1"/>
    <s v="theater/spaces"/>
    <n v="1.0496000000000001"/>
    <n v="63.2289156626506"/>
    <x v="6"/>
    <x v="9"/>
    <x v="489"/>
    <d v="2016-12-20T15:57:51"/>
  </r>
  <r>
    <n v="2182"/>
    <s v="Broken World - A Post-Apocalypse Tabletop RPG"/>
    <s v="An incredibly comprehensive tabletop rpg book for the post apocalypse, inspired by Dungeon World."/>
    <x v="121"/>
    <n v="15725"/>
    <x v="0"/>
    <x v="11"/>
    <s v="CAD"/>
    <n v="1412285825"/>
    <n v="1409261825"/>
    <b v="0"/>
    <n v="356"/>
    <b v="1"/>
    <s v="games/tabletop games"/>
    <n v="5.2416666666666663"/>
    <n v="44.171348314606739"/>
    <x v="3"/>
    <x v="5"/>
    <x v="490"/>
    <d v="2014-08-28T21:37:05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x v="1"/>
    <s v="GBP"/>
    <n v="1383389834"/>
    <n v="1380797834"/>
    <b v="1"/>
    <n v="232"/>
    <b v="1"/>
    <s v="film &amp; video/documentary"/>
    <n v="1.0482"/>
    <n v="67.771551724137936"/>
    <x v="5"/>
    <x v="8"/>
    <x v="491"/>
    <d v="2013-10-03T10:57:14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x v="0"/>
    <s v="USD"/>
    <n v="1458075600"/>
    <n v="1454259272"/>
    <b v="1"/>
    <n v="286"/>
    <b v="1"/>
    <s v="theater/plays"/>
    <n v="1.0132258064516129"/>
    <n v="54.912587412587413"/>
    <x v="6"/>
    <x v="11"/>
    <x v="492"/>
    <d v="2016-01-31T16:54:32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x v="2"/>
    <s v="NOK"/>
    <n v="1446418800"/>
    <n v="1443036470"/>
    <b v="0"/>
    <n v="48"/>
    <b v="1"/>
    <s v="theater/plays"/>
    <n v="1.0466666666666666"/>
    <n v="327.08333333333331"/>
    <x v="6"/>
    <x v="11"/>
    <x v="493"/>
    <d v="2015-09-23T19:27:50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x v="0"/>
    <s v="USD"/>
    <n v="1434917049"/>
    <n v="1432325049"/>
    <b v="0"/>
    <n v="107"/>
    <b v="1"/>
    <s v="theater/spaces"/>
    <n v="1.5696000000000001"/>
    <n v="146.69158878504672"/>
    <x v="6"/>
    <x v="9"/>
    <x v="494"/>
    <d v="2015-05-22T20:04:09"/>
  </r>
  <r>
    <n v="3304"/>
    <s v="I Can Ski Forever 3"/>
    <s v="A musical comedy production celebrating the unique, lovable, insufferable ski culture of the modern day mountain town."/>
    <x v="51"/>
    <n v="15677.5"/>
    <x v="0"/>
    <x v="0"/>
    <s v="USD"/>
    <n v="1482418752"/>
    <n v="1479826752"/>
    <b v="0"/>
    <n v="175"/>
    <b v="1"/>
    <s v="theater/plays"/>
    <n v="1.0451666666666666"/>
    <n v="89.585714285714289"/>
    <x v="6"/>
    <x v="11"/>
    <x v="495"/>
    <d v="2016-11-22T14:59:12"/>
  </r>
  <r>
    <n v="1959"/>
    <s v="Heat Seek NYC"/>
    <s v="A thermometer that connects to the internet to help New York City turn the heat on for thousands of tenants with no heat in the winter."/>
    <x v="26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  <x v="496"/>
    <d v="2014-08-20T20:17:40"/>
  </r>
  <r>
    <n v="1511"/>
    <s v="Hidden Mother"/>
    <s v="A book that presents an account of my daughterâ€™s adoption through an examination of 19th-century &quot;hidden mother&quot; photographs"/>
    <x v="80"/>
    <n v="15651"/>
    <x v="0"/>
    <x v="0"/>
    <s v="USD"/>
    <n v="1447858804"/>
    <n v="1445263204"/>
    <b v="1"/>
    <n v="206"/>
    <b v="1"/>
    <s v="photography/photobooks"/>
    <n v="1.1179285714285714"/>
    <n v="75.975728155339809"/>
    <x v="2"/>
    <x v="3"/>
    <x v="497"/>
    <d v="2015-10-19T14:00:0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x v="0"/>
    <s v="USD"/>
    <n v="1333774740"/>
    <n v="1330094566"/>
    <b v="0"/>
    <n v="184"/>
    <b v="1"/>
    <s v="music/rock"/>
    <n v="1.1178571428571429"/>
    <n v="85.054347826086953"/>
    <x v="7"/>
    <x v="15"/>
    <x v="498"/>
    <d v="2012-02-24T14:42:4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x v="0"/>
    <s v="USD"/>
    <n v="1260383040"/>
    <n v="1253726650"/>
    <b v="1"/>
    <n v="200"/>
    <b v="1"/>
    <s v="music/indie rock"/>
    <n v="1.0404266666666666"/>
    <n v="78.031999999999996"/>
    <x v="7"/>
    <x v="12"/>
    <x v="499"/>
    <d v="2009-09-23T17:24:10"/>
  </r>
  <r>
    <n v="3779"/>
    <s v="&quot;The Last Adam&quot; A New Musical, NYC reading"/>
    <s v="A fresh, re-telling of the Jesus story for a new generation."/>
    <x v="51"/>
    <n v="15597"/>
    <x v="0"/>
    <x v="0"/>
    <s v="USD"/>
    <n v="1459010340"/>
    <n v="1456421940"/>
    <b v="0"/>
    <n v="115"/>
    <b v="1"/>
    <s v="theater/musical"/>
    <n v="1.0398000000000001"/>
    <n v="135.62608695652173"/>
    <x v="6"/>
    <x v="19"/>
    <x v="500"/>
    <d v="2016-02-25T17:39:00"/>
  </r>
  <r>
    <n v="365"/>
    <s v="A QUEER COUNTRY"/>
    <s v="Please help us finish this documentary about how Tel Aviv in Israel became a gay friendly liberal hub in a religious state"/>
    <x v="51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5"/>
    <x v="8"/>
    <x v="501"/>
    <d v="2014-01-29T14:33:19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x v="0"/>
    <s v="USD"/>
    <n v="1350074261"/>
    <n v="1347482261"/>
    <b v="0"/>
    <n v="133"/>
    <b v="1"/>
    <s v="music/rock"/>
    <n v="1.5590999999999999"/>
    <n v="117.22556390977444"/>
    <x v="7"/>
    <x v="15"/>
    <x v="502"/>
    <d v="2012-09-12T20:37:41"/>
  </r>
  <r>
    <n v="1220"/>
    <s v="All The People"/>
    <s v="A beautiful photo art book of portraits and conversations with people that may expand your idea of gender."/>
    <x v="51"/>
    <n v="15565"/>
    <x v="0"/>
    <x v="4"/>
    <s v="EUR"/>
    <n v="1440515112"/>
    <n v="1437923112"/>
    <b v="0"/>
    <n v="140"/>
    <b v="1"/>
    <s v="photography/photobooks"/>
    <n v="1.0376666666666667"/>
    <n v="111.17857142857143"/>
    <x v="2"/>
    <x v="3"/>
    <x v="503"/>
    <d v="2015-07-26T15:05:12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x v="0"/>
    <s v="USD"/>
    <n v="1444264372"/>
    <n v="1442536372"/>
    <b v="0"/>
    <n v="78"/>
    <b v="1"/>
    <s v="theater/plays"/>
    <n v="1.0356666666666667"/>
    <n v="199.16666666666666"/>
    <x v="6"/>
    <x v="11"/>
    <x v="504"/>
    <d v="2015-09-18T00:32:52"/>
  </r>
  <r>
    <n v="1208"/>
    <s v="Into The Great White Sands"/>
    <s v="Help me complete the photography and publish a fine art book on White Sands National Monument, a uniquely significant place."/>
    <x v="26"/>
    <n v="15530"/>
    <x v="0"/>
    <x v="0"/>
    <s v="USD"/>
    <n v="1458835264"/>
    <n v="1456246864"/>
    <b v="0"/>
    <n v="75"/>
    <b v="1"/>
    <s v="photography/photobooks"/>
    <n v="1.5529999999999999"/>
    <n v="207.06666666666666"/>
    <x v="2"/>
    <x v="3"/>
    <x v="505"/>
    <d v="2016-02-23T17:01:04"/>
  </r>
  <r>
    <n v="1218"/>
    <s v="The Alaska Range"/>
    <s v="The Mountaineers Books and I, Carl Battreall, have teamed up to create the first photography book of the legendary Alaska Range."/>
    <x v="99"/>
    <n v="15505"/>
    <x v="0"/>
    <x v="0"/>
    <s v="USD"/>
    <n v="1446346800"/>
    <n v="1443714800"/>
    <b v="0"/>
    <n v="89"/>
    <b v="1"/>
    <s v="photography/photobooks"/>
    <n v="1.7227777777777777"/>
    <n v="174.2134831460674"/>
    <x v="2"/>
    <x v="3"/>
    <x v="506"/>
    <d v="2015-10-01T15:53:20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x v="0"/>
    <s v="USD"/>
    <n v="1467361251"/>
    <n v="1464769251"/>
    <b v="1"/>
    <n v="181"/>
    <b v="1"/>
    <s v="theater/plays"/>
    <n v="1.0320666666666667"/>
    <n v="85.530386740331494"/>
    <x v="6"/>
    <x v="11"/>
    <x v="507"/>
    <d v="2016-06-01T08:20:51"/>
  </r>
  <r>
    <n v="3272"/>
    <s v="&quot;Next Stop&quot; - Adjusting to dating in NYC"/>
    <s v="A new original play that follows two Israeli singles navigate the humorous and confusing dating scene of NYC."/>
    <x v="26"/>
    <n v="15443"/>
    <x v="0"/>
    <x v="0"/>
    <s v="USD"/>
    <n v="1446814809"/>
    <n v="1444219209"/>
    <b v="1"/>
    <n v="145"/>
    <b v="1"/>
    <s v="theater/plays"/>
    <n v="1.5443"/>
    <n v="106.50344827586207"/>
    <x v="6"/>
    <x v="11"/>
    <x v="508"/>
    <d v="2015-10-07T12:00:09"/>
  </r>
  <r>
    <n v="301"/>
    <s v="WORLD FAIR"/>
    <s v="A film about personal memory, amateur cinematography, and visions of the future at the 1939 New York World's Fair."/>
    <x v="109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5"/>
    <x v="8"/>
    <x v="509"/>
    <d v="2013-02-07T17:42:15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x v="0"/>
    <s v="USD"/>
    <n v="1411005600"/>
    <n v="1408141245"/>
    <b v="0"/>
    <n v="29"/>
    <b v="0"/>
    <s v="technology/wearables"/>
    <n v="0.15390000000000001"/>
    <n v="530.68965517241384"/>
    <x v="0"/>
    <x v="1"/>
    <x v="510"/>
    <d v="2014-08-15T22:20:45"/>
  </r>
  <r>
    <n v="1293"/>
    <s v="WORSE THAN TIGERS"/>
    <s v="Invest in the world premiere of WORSE THAN TIGERS at ACT, and in the future of Seattle's newest, female-led theatre company: RED STAGE."/>
    <x v="51"/>
    <n v="15335"/>
    <x v="0"/>
    <x v="0"/>
    <s v="USD"/>
    <n v="1447523371"/>
    <n v="1444927771"/>
    <b v="0"/>
    <n v="120"/>
    <b v="1"/>
    <s v="theater/plays"/>
    <n v="1.0223333333333333"/>
    <n v="127.79166666666667"/>
    <x v="6"/>
    <x v="11"/>
    <x v="511"/>
    <d v="2015-10-15T16:49:31"/>
  </r>
  <r>
    <n v="3338"/>
    <s v="The Last Days of Judas Iscariot"/>
    <s v="Join Estelle Parsons in support of Theater That Looks and Sounds Like America"/>
    <x v="51"/>
    <n v="15327"/>
    <x v="0"/>
    <x v="0"/>
    <s v="USD"/>
    <n v="1487944080"/>
    <n v="1486129680"/>
    <b v="0"/>
    <n v="112"/>
    <b v="1"/>
    <s v="theater/plays"/>
    <n v="1.0218"/>
    <n v="136.84821428571428"/>
    <x v="6"/>
    <x v="11"/>
    <x v="512"/>
    <d v="2017-02-03T13:48:00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x v="0"/>
    <s v="USD"/>
    <n v="1369355437"/>
    <n v="1366763437"/>
    <b v="0"/>
    <n v="174"/>
    <b v="1"/>
    <s v="music/rock"/>
    <n v="1.0212366666666666"/>
    <n v="88.037643678160919"/>
    <x v="7"/>
    <x v="15"/>
    <x v="513"/>
    <d v="2013-04-24T00:30:37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x v="0"/>
    <s v="USD"/>
    <n v="1437156660"/>
    <n v="1434564660"/>
    <b v="1"/>
    <n v="288"/>
    <b v="1"/>
    <s v="theater/plays"/>
    <n v="1.0209999999999999"/>
    <n v="53.177083333333336"/>
    <x v="6"/>
    <x v="11"/>
    <x v="514"/>
    <d v="2015-06-17T18:11:00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"/>
    <x v="16"/>
    <x v="515"/>
    <d v="2015-03-26T19:59:22"/>
  </r>
  <r>
    <n v="1792"/>
    <s v="Bensinger's: Photographs by Helaine Garren"/>
    <s v="In 1970 Helaine Garren shot a series of images at Bensingerâ€™s Pool Hall in Chicago, Illinois."/>
    <x v="17"/>
    <n v="15281"/>
    <x v="2"/>
    <x v="0"/>
    <s v="USD"/>
    <n v="1439189940"/>
    <n v="1435970682"/>
    <b v="1"/>
    <n v="139"/>
    <b v="0"/>
    <s v="photography/photobooks"/>
    <n v="0.61124000000000001"/>
    <n v="109.93525179856115"/>
    <x v="2"/>
    <x v="3"/>
    <x v="516"/>
    <d v="2015-07-04T00:44:42"/>
  </r>
  <r>
    <n v="246"/>
    <s v="LEAVING ATLANTA THE FILM"/>
    <s v="From 1979 to 1981 twenty-nine Black children in Atlanta were murdered and the others terrified. This is our story..."/>
    <x v="1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5"/>
    <x v="8"/>
    <x v="517"/>
    <d v="2010-10-29T08:43:25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x v="0"/>
    <s v="USD"/>
    <n v="1471291782"/>
    <n v="1468699782"/>
    <b v="0"/>
    <n v="122"/>
    <b v="1"/>
    <s v="theater/plays"/>
    <n v="1.0176666666666667"/>
    <n v="125.12295081967213"/>
    <x v="6"/>
    <x v="11"/>
    <x v="518"/>
    <d v="2016-07-16T20:09:42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x v="0"/>
    <s v="USD"/>
    <n v="1414465860"/>
    <n v="1411177456"/>
    <b v="0"/>
    <n v="102"/>
    <b v="1"/>
    <s v="food/small batch"/>
    <n v="1.0153353333333335"/>
    <n v="149.31401960784314"/>
    <x v="4"/>
    <x v="7"/>
    <x v="519"/>
    <d v="2014-09-20T01:44:16"/>
  </r>
  <r>
    <n v="1830"/>
    <s v="Help Vintage Blue Complete and Promote Our Record!"/>
    <s v="We have come a long way on our new record, but now we need your help.  Help us, and together we can make magic!"/>
    <x v="51"/>
    <n v="15230"/>
    <x v="0"/>
    <x v="0"/>
    <s v="USD"/>
    <n v="1393259107"/>
    <n v="1390667107"/>
    <b v="0"/>
    <n v="226"/>
    <b v="1"/>
    <s v="music/rock"/>
    <n v="1.0153333333333334"/>
    <n v="67.389380530973455"/>
    <x v="7"/>
    <x v="15"/>
    <x v="520"/>
    <d v="2014-01-25T16:25:07"/>
  </r>
  <r>
    <n v="1461"/>
    <s v="Relatively Prime Series 2"/>
    <s v="Series 2 of Relatively Prime, a podcast of stories from the Mathematical Domain"/>
    <x v="51"/>
    <n v="15186.69"/>
    <x v="0"/>
    <x v="0"/>
    <s v="USD"/>
    <n v="1413849600"/>
    <n v="1410967754"/>
    <b v="1"/>
    <n v="340"/>
    <b v="1"/>
    <s v="publishing/radio &amp; podcasts"/>
    <n v="1.012446"/>
    <n v="44.66673529411765"/>
    <x v="1"/>
    <x v="2"/>
    <x v="521"/>
    <d v="2014-09-17T15:29:14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x v="0"/>
    <s v="USD"/>
    <n v="1404077484"/>
    <n v="1401485484"/>
    <b v="1"/>
    <n v="123"/>
    <b v="1"/>
    <s v="food/small batch"/>
    <n v="1.0114333333333334"/>
    <n v="123.34552845528455"/>
    <x v="4"/>
    <x v="7"/>
    <x v="522"/>
    <d v="2014-05-30T21:31:24"/>
  </r>
  <r>
    <n v="3220"/>
    <s v="Burners"/>
    <s v="A sci-fi thriller for the stage opening March 10 in Los Angeles."/>
    <x v="51"/>
    <n v="15126"/>
    <x v="0"/>
    <x v="0"/>
    <s v="USD"/>
    <n v="1489352400"/>
    <n v="1486411204"/>
    <b v="1"/>
    <n v="59"/>
    <b v="1"/>
    <s v="theater/plays"/>
    <n v="1.0084"/>
    <n v="256.37288135593218"/>
    <x v="6"/>
    <x v="11"/>
    <x v="523"/>
    <d v="2017-02-06T20:00:04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x v="0"/>
    <s v="USD"/>
    <n v="1463166263"/>
    <n v="1460574263"/>
    <b v="0"/>
    <n v="60"/>
    <b v="1"/>
    <s v="theater/plays"/>
    <n v="3.0242"/>
    <n v="252.01666666666668"/>
    <x v="6"/>
    <x v="11"/>
    <x v="524"/>
    <d v="2016-04-13T19:04:23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x v="0"/>
    <s v="USD"/>
    <n v="1327133580"/>
    <n v="1321978335"/>
    <b v="0"/>
    <n v="154"/>
    <b v="1"/>
    <s v="music/rock"/>
    <n v="1.0060706666666666"/>
    <n v="97.993896103896105"/>
    <x v="7"/>
    <x v="15"/>
    <x v="525"/>
    <d v="2011-11-22T16:12:15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x v="0"/>
    <s v="USD"/>
    <n v="1410324720"/>
    <n v="1407784586"/>
    <b v="0"/>
    <n v="58"/>
    <b v="1"/>
    <s v="theater/spaces"/>
    <n v="1.9084810126582279"/>
    <n v="259.94827586206895"/>
    <x v="6"/>
    <x v="9"/>
    <x v="526"/>
    <d v="2014-08-11T19:16:26"/>
  </r>
  <r>
    <n v="2236"/>
    <s v="Alienation - an intergalactic card drafting game"/>
    <s v="Assume the role of an intergalactic real-estate agent attempting to satisfy various creature clientele!"/>
    <x v="124"/>
    <n v="15039"/>
    <x v="0"/>
    <x v="0"/>
    <s v="USD"/>
    <n v="1454338123"/>
    <n v="1451746123"/>
    <b v="0"/>
    <n v="680"/>
    <b v="1"/>
    <s v="games/tabletop games"/>
    <n v="5.3710714285714287"/>
    <n v="22.116176470588236"/>
    <x v="3"/>
    <x v="5"/>
    <x v="527"/>
    <d v="2016-01-02T14:48:43"/>
  </r>
  <r>
    <n v="242"/>
    <s v="Hardwater"/>
    <s v="An unprecedented feature-length documentary film about Maine's tribal, oft-misunderstood ice fishing sub-culture."/>
    <x v="109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5"/>
    <x v="8"/>
    <x v="528"/>
    <d v="2011-11-15T11:49:50"/>
  </r>
  <r>
    <n v="1"/>
    <s v="FannibalFest Fan Convention"/>
    <s v="A Hannibal TV Show Fan Convention and Art Collective"/>
    <x v="12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5"/>
    <x v="16"/>
    <x v="529"/>
    <d v="2017-01-31T14:24:43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x v="0"/>
    <s v="USD"/>
    <n v="1444876253"/>
    <n v="1442284253"/>
    <b v="0"/>
    <n v="36"/>
    <b v="0"/>
    <s v="technology/wearables"/>
    <n v="0.72989999999999999"/>
    <n v="405.5"/>
    <x v="0"/>
    <x v="1"/>
    <x v="530"/>
    <d v="2015-09-15T02:30:53"/>
  </r>
  <r>
    <n v="1607"/>
    <s v="New Tour Bus for The Slants"/>
    <s v="The world's only all-Asian American dance rock band, The Slants, needs a bus to tour cons, shows, and festivals."/>
    <x v="26"/>
    <n v="14511"/>
    <x v="0"/>
    <x v="0"/>
    <s v="USD"/>
    <n v="1339701851"/>
    <n v="1337887451"/>
    <b v="0"/>
    <n v="205"/>
    <b v="1"/>
    <s v="music/rock"/>
    <n v="1.4511000000000001"/>
    <n v="70.785365853658533"/>
    <x v="7"/>
    <x v="15"/>
    <x v="531"/>
    <d v="2012-05-24T19:24:11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x v="0"/>
    <s v="USD"/>
    <n v="1402855525"/>
    <n v="1400263525"/>
    <b v="1"/>
    <n v="72"/>
    <b v="1"/>
    <s v="theater/plays"/>
    <n v="1.1115384615384616"/>
    <n v="200.69444444444446"/>
    <x v="6"/>
    <x v="11"/>
    <x v="532"/>
    <d v="2014-05-16T18:05:25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x v="0"/>
    <s v="USD"/>
    <n v="1359680939"/>
    <n v="1357088939"/>
    <b v="0"/>
    <n v="156"/>
    <b v="1"/>
    <s v="music/rock"/>
    <n v="1.443746"/>
    <n v="92.547820512820508"/>
    <x v="7"/>
    <x v="15"/>
    <x v="533"/>
    <d v="2013-01-02T01:08:59"/>
  </r>
  <r>
    <n v="1334"/>
    <s v="My TUSK â„¢ (Telephone Utility Support Kit!) (Canceled)"/>
    <s v="A wearable device that allows you to dock and operate your phone hands-free anywhere and everywhere!"/>
    <x v="126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1"/>
    <x v="534"/>
    <d v="2016-02-10T18:34:47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x v="11"/>
    <s v="CAD"/>
    <n v="1417804229"/>
    <n v="1415212229"/>
    <b v="0"/>
    <n v="534"/>
    <b v="0"/>
    <s v="games/video games"/>
    <n v="0.28405999999999998"/>
    <n v="26.59737827715356"/>
    <x v="3"/>
    <x v="18"/>
    <x v="535"/>
    <d v="2014-11-05T18:30:29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  <x v="536"/>
    <d v="2013-04-25T19:23:48"/>
  </r>
  <r>
    <n v="318"/>
    <s v="Friend Request: Accepted"/>
    <s v="Photographer, Ty Morin, pays a visit to every single one of his Facebook friends to take their portrait...all 788 of them."/>
    <x v="1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5"/>
    <x v="8"/>
    <x v="537"/>
    <d v="2013-02-25T00:55:51"/>
  </r>
  <r>
    <n v="51"/>
    <s v="SKY CITY HAYA"/>
    <s v="Please help us reach stretch goals of 16k, 26k, 41k for the soundtrack, extended scenes &amp; story development for our sci-fi TV series!"/>
    <x v="1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"/>
    <x v="16"/>
    <x v="538"/>
    <d v="2015-07-11T22:17:17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  <x v="539"/>
    <d v="2014-08-10T01:41:37"/>
  </r>
  <r>
    <n v="969"/>
    <s v="Make 100 | Geek &amp; Chic: Smart Safety Jewelry."/>
    <s v="Geek &amp; Chic Smart Jewelry Collection, Wearables Meet Style!"/>
    <x v="0"/>
    <n v="14000"/>
    <x v="2"/>
    <x v="14"/>
    <s v="MXN"/>
    <n v="1486624607"/>
    <n v="1483773407"/>
    <b v="0"/>
    <n v="11"/>
    <b v="0"/>
    <s v="technology/wearables"/>
    <n v="0.46666666666666667"/>
    <n v="1272.7272727272727"/>
    <x v="0"/>
    <x v="1"/>
    <x v="540"/>
    <d v="2017-01-07T07:16:47"/>
  </r>
  <r>
    <n v="1268"/>
    <s v="Full Devil Jacket 2nd Album Release"/>
    <s v="Full Devil Jacket Is releasing their first record in over 12 yrs and we want you to be a part of it!"/>
    <x v="32"/>
    <n v="14000"/>
    <x v="0"/>
    <x v="0"/>
    <s v="USD"/>
    <n v="1379708247"/>
    <n v="1377116247"/>
    <b v="1"/>
    <n v="182"/>
    <b v="1"/>
    <s v="music/rock"/>
    <n v="1.1666666666666667"/>
    <n v="76.92307692307692"/>
    <x v="7"/>
    <x v="15"/>
    <x v="541"/>
    <d v="2013-08-21T20:17:27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x v="0"/>
    <s v="USD"/>
    <n v="1395624170"/>
    <n v="1392171770"/>
    <b v="1"/>
    <n v="189"/>
    <b v="1"/>
    <s v="music/rock"/>
    <n v="1.1077157238734421"/>
    <n v="73.355396825396824"/>
    <x v="7"/>
    <x v="15"/>
    <x v="542"/>
    <d v="2014-02-12T02:22:50"/>
  </r>
  <r>
    <n v="1976"/>
    <s v="Pi Lite white - Bright white LED display for Raspberry Pi"/>
    <s v="Can you help us make an ultra bright white one a reality?"/>
    <x v="38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  <x v="543"/>
    <d v="2013-06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x v="0"/>
    <s v="USD"/>
    <n v="1413312194"/>
    <n v="1410288194"/>
    <b v="1"/>
    <n v="92"/>
    <b v="0"/>
    <s v="photography/photobooks"/>
    <n v="0.56514285714285717"/>
    <n v="150.5"/>
    <x v="2"/>
    <x v="3"/>
    <x v="544"/>
    <d v="2014-09-09T18:43:14"/>
  </r>
  <r>
    <n v="377"/>
    <s v="PIN UP! THE MOVIE The documentary with vintage style"/>
    <s v="Dangerous. Sexy. All-American Girl. You know the look. Now meet the women who are making retro style modern."/>
    <x v="32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5"/>
    <x v="8"/>
    <x v="545"/>
    <d v="2015-10-15T06:01:08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x v="0"/>
    <s v="USD"/>
    <n v="1378180800"/>
    <n v="1375113391"/>
    <b v="0"/>
    <n v="539"/>
    <b v="1"/>
    <s v="games/tabletop games"/>
    <n v="1.7104755366949576"/>
    <n v="25.42547309833024"/>
    <x v="3"/>
    <x v="5"/>
    <x v="546"/>
    <d v="2013-07-29T15:56:31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x v="16"/>
    <s v="EUR"/>
    <n v="1447600389"/>
    <n v="1444140789"/>
    <b v="0"/>
    <n v="34"/>
    <b v="0"/>
    <s v="technology/web"/>
    <n v="0.27383999999999997"/>
    <n v="402.70588235294116"/>
    <x v="0"/>
    <x v="26"/>
    <x v="547"/>
    <d v="2015-10-06T14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x v="25"/>
    <x v="548"/>
    <d v="2015-09-22T23:13:41"/>
  </r>
  <r>
    <n v="1352"/>
    <s v="Will's SmileBook Project"/>
    <s v="An important book, based on research, to make you and your learners smile again. Better smile sheets, better feedback, better learning!"/>
    <x v="26"/>
    <n v="13614"/>
    <x v="0"/>
    <x v="0"/>
    <s v="USD"/>
    <n v="1441425540"/>
    <n v="1436968366"/>
    <b v="0"/>
    <n v="227"/>
    <b v="1"/>
    <s v="publishing/nonfiction"/>
    <n v="1.3613999999999999"/>
    <n v="59.973568281938327"/>
    <x v="1"/>
    <x v="17"/>
    <x v="549"/>
    <d v="2015-07-15T13:52:46"/>
  </r>
  <r>
    <n v="2272"/>
    <s v="Pick the Lock"/>
    <s v="Pick the Lock is a game of chance and strategy. Attempt to obtain priceless treasures and outwit the other players."/>
    <x v="114"/>
    <n v="13566"/>
    <x v="0"/>
    <x v="0"/>
    <s v="USD"/>
    <n v="1449506836"/>
    <n v="1446914836"/>
    <b v="0"/>
    <n v="944"/>
    <b v="1"/>
    <s v="games/tabletop games"/>
    <n v="13.566000000000001"/>
    <n v="14.370762711864407"/>
    <x v="3"/>
    <x v="5"/>
    <x v="550"/>
    <d v="2015-11-07T16:47:16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x v="0"/>
    <s v="USD"/>
    <n v="1461354544"/>
    <n v="1458762544"/>
    <b v="0"/>
    <n v="96"/>
    <b v="1"/>
    <s v="games/tabletop games"/>
    <n v="2.7067999999999999"/>
    <n v="140.97916666666666"/>
    <x v="3"/>
    <x v="5"/>
    <x v="551"/>
    <d v="2016-03-23T19:49:04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x v="6"/>
    <s v="EUR"/>
    <n v="1450602000"/>
    <n v="1445415653"/>
    <b v="0"/>
    <n v="170"/>
    <b v="1"/>
    <s v="photography/photobooks"/>
    <n v="1.35"/>
    <n v="79.411764705882348"/>
    <x v="2"/>
    <x v="3"/>
    <x v="552"/>
    <d v="2015-10-21T08:20:53"/>
  </r>
  <r>
    <n v="1855"/>
    <s v="Motion Device Debut EP"/>
    <s v="11 year old Sara &amp; Motion Device want rock &amp; metal fans all over the world to unite and join the ROCK REVOLUTION!!!"/>
    <x v="130"/>
    <n v="13480.16"/>
    <x v="0"/>
    <x v="11"/>
    <s v="CAD"/>
    <n v="1389012940"/>
    <n v="1385124940"/>
    <b v="0"/>
    <n v="191"/>
    <b v="1"/>
    <s v="music/rock"/>
    <n v="1.5405897142857143"/>
    <n v="70.576753926701571"/>
    <x v="7"/>
    <x v="15"/>
    <x v="553"/>
    <d v="2013-11-22T12:55:40"/>
  </r>
  <r>
    <n v="413"/>
    <s v="Through the Fire: Rebuilding Somalia"/>
    <s v="A journey to discover how Somalis are rebuilding their shattered nation, with a focus on the role that women are playing."/>
    <x v="131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5"/>
    <x v="8"/>
    <x v="554"/>
    <d v="2012-06-19T21:03:31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x v="0"/>
    <s v="USD"/>
    <n v="1449205200"/>
    <n v="1445363833"/>
    <b v="0"/>
    <n v="57"/>
    <b v="1"/>
    <s v="photography/photobooks"/>
    <n v="1.0294615384615384"/>
    <n v="234.78947368421052"/>
    <x v="2"/>
    <x v="3"/>
    <x v="555"/>
    <d v="2015-10-20T17:57:13"/>
  </r>
  <r>
    <n v="1254"/>
    <s v="Album4"/>
    <s v="Fresh off the heels of, &quot;Let the Waves Come in Threes,&quot; (#6 National Folk Chart) we're making a new record. Huge thanks for your help!"/>
    <x v="132"/>
    <n v="13323"/>
    <x v="0"/>
    <x v="0"/>
    <s v="USD"/>
    <n v="1293857940"/>
    <n v="1288968886"/>
    <b v="1"/>
    <n v="141"/>
    <b v="1"/>
    <s v="music/rock"/>
    <n v="1.9885074626865671"/>
    <n v="94.489361702127653"/>
    <x v="7"/>
    <x v="15"/>
    <x v="556"/>
    <d v="2010-11-05T14:54:46"/>
  </r>
  <r>
    <n v="1007"/>
    <s v="SMART Knee Sleeve that Recommends Rest (Canceled)"/>
    <s v="Our knee sleeve monitors your muscles and recommends rest time (on a mobile app) when it detects overexertion!"/>
    <x v="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1"/>
    <x v="557"/>
    <d v="2016-11-02T14:00:23"/>
  </r>
  <r>
    <n v="741"/>
    <s v="reVILNA: the vilna ghetto project"/>
    <s v="A revolutionary digital mapping project of the Vilna Ghetto"/>
    <x v="109"/>
    <n v="13293.8"/>
    <x v="0"/>
    <x v="0"/>
    <s v="USD"/>
    <n v="1370964806"/>
    <n v="1367940806"/>
    <b v="0"/>
    <n v="94"/>
    <b v="1"/>
    <s v="publishing/nonfiction"/>
    <n v="1.0226"/>
    <n v="141.42340425531913"/>
    <x v="1"/>
    <x v="17"/>
    <x v="558"/>
    <d v="2013-05-07T15:33:26"/>
  </r>
  <r>
    <n v="2337"/>
    <s v="The Hudson Standard Bitters and Shrubs"/>
    <s v="We make small batch, locally sourced bitters and shrubs for cocktails and cooking."/>
    <x v="32"/>
    <n v="13279"/>
    <x v="0"/>
    <x v="0"/>
    <s v="USD"/>
    <n v="1403796143"/>
    <n v="1401204143"/>
    <b v="1"/>
    <n v="179"/>
    <b v="1"/>
    <s v="food/small batch"/>
    <n v="1.1065833333333333"/>
    <n v="74.184357541899445"/>
    <x v="4"/>
    <x v="7"/>
    <x v="559"/>
    <d v="2014-05-27T15:22:23"/>
  </r>
  <r>
    <n v="2199"/>
    <s v="Decadolo. Flip it!"/>
    <s v="A new strategic board game designed to flip out your opponent."/>
    <x v="99"/>
    <n v="13228"/>
    <x v="0"/>
    <x v="12"/>
    <s v="EUR"/>
    <n v="1444903198"/>
    <n v="1442311198"/>
    <b v="1"/>
    <n v="251"/>
    <b v="1"/>
    <s v="games/tabletop games"/>
    <n v="1.4697777777777778"/>
    <n v="52.701195219123505"/>
    <x v="3"/>
    <x v="5"/>
    <x v="560"/>
    <d v="2015-09-15T09:59:58"/>
  </r>
  <r>
    <n v="1185"/>
    <s v="Katrina  Reflections"/>
    <s v="A photo exhibition and book showcasing images and stories of our time in New Orleans, commemorating Katrinaâ€™s ten year anniversary."/>
    <x v="66"/>
    <n v="13180"/>
    <x v="0"/>
    <x v="0"/>
    <s v="USD"/>
    <n v="1433736000"/>
    <n v="1430945149"/>
    <b v="0"/>
    <n v="111"/>
    <b v="1"/>
    <s v="photography/photobooks"/>
    <n v="1.0544"/>
    <n v="118.73873873873873"/>
    <x v="2"/>
    <x v="3"/>
    <x v="561"/>
    <d v="2015-05-06T20:45:49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x v="1"/>
    <s v="GBP"/>
    <n v="1427331809"/>
    <n v="1424743409"/>
    <b v="1"/>
    <n v="186"/>
    <b v="1"/>
    <s v="theater/plays"/>
    <n v="1.012576923076923"/>
    <n v="70.771505376344081"/>
    <x v="6"/>
    <x v="11"/>
    <x v="562"/>
    <d v="2015-02-24T02:03:29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x v="0"/>
    <s v="USD"/>
    <n v="1454433998"/>
    <n v="1453137998"/>
    <b v="0"/>
    <n v="156"/>
    <b v="1"/>
    <s v="theater/spaces"/>
    <n v="1.0934166666666667"/>
    <n v="84.108974358974365"/>
    <x v="6"/>
    <x v="9"/>
    <x v="563"/>
    <d v="2016-01-18T17:26:38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  <x v="564"/>
    <d v="2011-12-21T02:08:3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x v="4"/>
    <s v="EUR"/>
    <n v="1434197351"/>
    <n v="1431605351"/>
    <b v="0"/>
    <n v="62"/>
    <b v="1"/>
    <s v="photography/photobooks"/>
    <n v="1.0086153846153847"/>
    <n v="211.48387096774192"/>
    <x v="2"/>
    <x v="3"/>
    <x v="565"/>
    <d v="2015-05-14T12:09:11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x v="0"/>
    <s v="USD"/>
    <n v="1426426322"/>
    <n v="1423405922"/>
    <b v="0"/>
    <n v="159"/>
    <b v="1"/>
    <s v="film &amp; video/documentary"/>
    <n v="1.04112"/>
    <n v="81.84905660377359"/>
    <x v="5"/>
    <x v="8"/>
    <x v="566"/>
    <d v="2015-02-08T14:32:02"/>
  </r>
  <r>
    <n v="267"/>
    <s v="Uncharted Amazon"/>
    <s v="A visually stunning, feature length film chronicling life's challenges in the remote depths of the Amazon rainforest."/>
    <x v="133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5"/>
    <x v="8"/>
    <x v="567"/>
    <d v="2014-05-26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5"/>
    <x v="8"/>
    <x v="568"/>
    <d v="2010-07-20T18:38:04"/>
  </r>
  <r>
    <n v="1309"/>
    <s v="CORE : Roam (Canceled)"/>
    <s v="Wicked fun and built for excitement, CORE is the safest and most versatile speaker you've ever worn."/>
    <x v="135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1"/>
    <x v="569"/>
    <d v="2015-09-10T21:11:08"/>
  </r>
  <r>
    <n v="80"/>
    <s v="Swingers Anonymous"/>
    <s v="What would you do if you ended up at a swingers party with two dead bodies and $20,000 in drug money?"/>
    <x v="32"/>
    <n v="12870"/>
    <x v="0"/>
    <x v="0"/>
    <s v="USD"/>
    <n v="1386640856"/>
    <n v="1383616856"/>
    <b v="0"/>
    <n v="47"/>
    <b v="1"/>
    <s v="film &amp; video/shorts"/>
    <n v="1.0725"/>
    <n v="273.82978723404256"/>
    <x v="5"/>
    <x v="27"/>
    <x v="570"/>
    <d v="2013-11-05T02:00:56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26"/>
    <x v="571"/>
    <d v="2015-08-31T11:55:20"/>
  </r>
  <r>
    <n v="3256"/>
    <s v="Paperhand Puppet Intervention 16th Annual Summer Show"/>
    <s v="Our 16th year promises to be bigger and better than ever but we need your help to bring the show to life!"/>
    <x v="26"/>
    <n v="12806"/>
    <x v="0"/>
    <x v="0"/>
    <s v="USD"/>
    <n v="1433995140"/>
    <n v="1432129577"/>
    <b v="1"/>
    <n v="176"/>
    <b v="1"/>
    <s v="theater/plays"/>
    <n v="1.2806"/>
    <n v="72.76136363636364"/>
    <x v="6"/>
    <x v="11"/>
    <x v="572"/>
    <d v="2015-05-20T13:46:17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x v="0"/>
    <s v="USD"/>
    <n v="1423922991"/>
    <n v="1421330991"/>
    <b v="0"/>
    <n v="26"/>
    <b v="1"/>
    <s v="publishing/nonfiction"/>
    <n v="1.28"/>
    <n v="492.30769230769232"/>
    <x v="1"/>
    <x v="17"/>
    <x v="573"/>
    <d v="2015-01-15T14:09:51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x v="0"/>
    <s v="USD"/>
    <n v="1437004800"/>
    <n v="1433295276"/>
    <b v="0"/>
    <n v="141"/>
    <b v="1"/>
    <s v="theater/plays"/>
    <n v="1.2795000000000001"/>
    <n v="90.744680851063833"/>
    <x v="6"/>
    <x v="11"/>
    <x v="574"/>
    <d v="2015-06-03T01:34:36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x v="6"/>
    <s v="EUR"/>
    <n v="1467106895"/>
    <n v="1463218895"/>
    <b v="0"/>
    <n v="96"/>
    <b v="0"/>
    <s v="technology/wearables"/>
    <n v="0.25584000000000001"/>
    <n v="133.25"/>
    <x v="0"/>
    <x v="1"/>
    <x v="575"/>
    <d v="2016-05-14T09:41:35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x v="0"/>
    <s v="USD"/>
    <n v="1412611905"/>
    <n v="1410019905"/>
    <b v="0"/>
    <n v="118"/>
    <b v="1"/>
    <s v="theater/spaces"/>
    <n v="1.2049622641509434"/>
    <n v="108.24237288135593"/>
    <x v="6"/>
    <x v="9"/>
    <x v="576"/>
    <d v="2014-09-06T16:11:45"/>
  </r>
  <r>
    <n v="3242"/>
    <s v="First Day Off in a Long Time by Brian Finkelstein"/>
    <s v="First Day Off in a Long Time is a comedy show...            _x000a_About suicide."/>
    <x v="26"/>
    <n v="12730.42"/>
    <x v="0"/>
    <x v="0"/>
    <s v="USD"/>
    <n v="1411150092"/>
    <n v="1408558092"/>
    <b v="1"/>
    <n v="183"/>
    <b v="1"/>
    <s v="theater/plays"/>
    <n v="1.273042"/>
    <n v="69.56513661202186"/>
    <x v="6"/>
    <x v="11"/>
    <x v="577"/>
    <d v="2014-08-20T18:08:1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5"/>
    <x v="8"/>
    <x v="578"/>
    <d v="2011-01-24T16:40:10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  <x v="579"/>
    <d v="2016-11-30T20:34:13"/>
  </r>
  <r>
    <n v="3262"/>
    <s v="Prison Boxing: A New Play by Leah Joki"/>
    <s v="A one-woman theatrical exploration of the prison system and its inhabitants."/>
    <x v="137"/>
    <n v="12571"/>
    <x v="0"/>
    <x v="0"/>
    <s v="USD"/>
    <n v="1419220800"/>
    <n v="1416555262"/>
    <b v="1"/>
    <n v="134"/>
    <b v="1"/>
    <s v="theater/plays"/>
    <n v="1.0304098360655738"/>
    <n v="93.81343283582089"/>
    <x v="6"/>
    <x v="11"/>
    <x v="580"/>
    <d v="2014-11-21T07:34:22"/>
  </r>
  <r>
    <n v="825"/>
    <s v="KILL FREEMAN"/>
    <s v="Kickstarting Kill Freeman independently. Help fund the New Record, Video and Live Shows."/>
    <x v="66"/>
    <n v="12554"/>
    <x v="0"/>
    <x v="0"/>
    <s v="USD"/>
    <n v="1351495284"/>
    <n v="1349335284"/>
    <b v="0"/>
    <n v="99"/>
    <b v="1"/>
    <s v="music/rock"/>
    <n v="1.0043200000000001"/>
    <n v="126.8080808080808"/>
    <x v="7"/>
    <x v="15"/>
    <x v="581"/>
    <d v="2012-10-04T07:21:24"/>
  </r>
  <r>
    <n v="4022"/>
    <s v="The Merchant of Venice as Shakespeare Heard It"/>
    <s v="Help us produce a video of the first Original Pronunciation Merchant of Venice."/>
    <x v="53"/>
    <n v="12521"/>
    <x v="2"/>
    <x v="0"/>
    <s v="USD"/>
    <n v="1422759240"/>
    <n v="1418824867"/>
    <b v="0"/>
    <n v="197"/>
    <b v="0"/>
    <s v="theater/plays"/>
    <n v="0.69561111111111107"/>
    <n v="63.558375634517766"/>
    <x v="6"/>
    <x v="11"/>
    <x v="582"/>
    <d v="2014-12-17T14:01:07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1"/>
    <x v="583"/>
    <d v="2016-02-02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x v="0"/>
    <s v="USD"/>
    <n v="1369612474"/>
    <n v="1367798074"/>
    <b v="0"/>
    <n v="240"/>
    <b v="1"/>
    <s v="music/rock"/>
    <n v="4.9652000000000003"/>
    <n v="51.720833333333331"/>
    <x v="7"/>
    <x v="15"/>
    <x v="584"/>
    <d v="2013-05-05T23:54:34"/>
  </r>
  <r>
    <n v="1749"/>
    <s v="E FOTOGRAFESCHE RECKBLECK - 367 DEEG AM AUSLAND ASAZ"/>
    <s v="Help me fund the production run of my first book by local Photographer Sandro Ortolani."/>
    <x v="138"/>
    <n v="12410.5"/>
    <x v="0"/>
    <x v="17"/>
    <s v="EUR"/>
    <n v="1488394800"/>
    <n v="1485213921"/>
    <b v="0"/>
    <n v="131"/>
    <b v="1"/>
    <s v="photography/photobooks"/>
    <n v="1.2348756218905472"/>
    <n v="94.736641221374043"/>
    <x v="2"/>
    <x v="3"/>
    <x v="585"/>
    <d v="2017-01-23T23:25: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x v="0"/>
    <s v="USD"/>
    <n v="1298245954"/>
    <n v="1295653954"/>
    <b v="0"/>
    <n v="134"/>
    <b v="1"/>
    <s v="music/rock"/>
    <n v="1.2400610000000001"/>
    <n v="92.541865671641801"/>
    <x v="7"/>
    <x v="15"/>
    <x v="586"/>
    <d v="2011-01-21T23:52:34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  <x v="587"/>
    <d v="2015-11-23T16:59:34"/>
  </r>
  <r>
    <n v="3677"/>
    <s v="Goldfish Memory Productions"/>
    <s v="Goldfish Memory Productions seeks at least $12,000 to begin their first 3 professional projects."/>
    <x v="32"/>
    <n v="12348.5"/>
    <x v="0"/>
    <x v="0"/>
    <s v="USD"/>
    <n v="1404359940"/>
    <n v="1402580818"/>
    <b v="0"/>
    <n v="199"/>
    <b v="1"/>
    <s v="theater/plays"/>
    <n v="1.0290416666666666"/>
    <n v="62.052763819095475"/>
    <x v="6"/>
    <x v="11"/>
    <x v="588"/>
    <d v="2014-06-12T13:46:58"/>
  </r>
  <r>
    <n v="532"/>
    <s v="Walken On Sunshine"/>
    <s v="A fast paced, comedic play about an anxiety-ridden filmmaker who lies to investors about having Christopher Walken in his film."/>
    <x v="26"/>
    <n v="12325"/>
    <x v="0"/>
    <x v="0"/>
    <s v="USD"/>
    <n v="1463098208"/>
    <n v="1460506208"/>
    <b v="0"/>
    <n v="173"/>
    <b v="1"/>
    <s v="theater/plays"/>
    <n v="1.2324999999999999"/>
    <n v="71.242774566473983"/>
    <x v="6"/>
    <x v="11"/>
    <x v="589"/>
    <d v="2016-04-13T00:10:08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x v="0"/>
    <s v="USD"/>
    <n v="1349567475"/>
    <n v="1346975475"/>
    <b v="0"/>
    <n v="182"/>
    <b v="1"/>
    <s v="theater/spaces"/>
    <n v="2.4641999999999999"/>
    <n v="67.697802197802204"/>
    <x v="6"/>
    <x v="9"/>
    <x v="590"/>
    <d v="2012-09-06T23:51:15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x v="1"/>
    <s v="GBP"/>
    <n v="1452038100"/>
    <n v="1448823673"/>
    <b v="1"/>
    <n v="115"/>
    <b v="1"/>
    <s v="theater/plays"/>
    <n v="1.0213333333333334"/>
    <n v="106.57391304347826"/>
    <x v="6"/>
    <x v="11"/>
    <x v="591"/>
    <d v="2015-11-29T19:01:13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x v="1"/>
    <s v="GBP"/>
    <n v="1419984000"/>
    <n v="1417132986"/>
    <b v="1"/>
    <n v="184"/>
    <b v="1"/>
    <s v="theater/plays"/>
    <n v="1.0209999999999999"/>
    <n v="66.586956521739125"/>
    <x v="6"/>
    <x v="11"/>
    <x v="592"/>
    <d v="2014-11-28T00:03:06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x v="0"/>
    <s v="USD"/>
    <n v="1477255840"/>
    <n v="1474663840"/>
    <b v="0"/>
    <n v="118"/>
    <b v="1"/>
    <s v="photography/photobooks"/>
    <n v="1.0190833333333333"/>
    <n v="103.63559322033899"/>
    <x v="2"/>
    <x v="3"/>
    <x v="593"/>
    <d v="2016-09-23T20:50:40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x v="0"/>
    <s v="USD"/>
    <n v="1474426800"/>
    <n v="1471976529"/>
    <b v="0"/>
    <n v="17"/>
    <b v="1"/>
    <s v="theater/plays"/>
    <n v="1.2178"/>
    <n v="716.35294117647061"/>
    <x v="6"/>
    <x v="11"/>
    <x v="594"/>
    <d v="2016-08-23T18:22:09"/>
  </r>
  <r>
    <n v="360"/>
    <s v="Faith: A Documentary"/>
    <s v="A brave woman takes her wife and son from New York to visit her hometown in Kenya, where she was persecuted for being a lesbian."/>
    <x v="32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5"/>
    <x v="8"/>
    <x v="595"/>
    <d v="2015-06-08T21:33:00"/>
  </r>
  <r>
    <n v="2985"/>
    <s v="React Aerial Studio"/>
    <s v="From the moment we flew in to the world of The Circus, we have dreamed of opening our own studio. Help us get our dream off the ground!"/>
    <x v="26"/>
    <n v="12165"/>
    <x v="0"/>
    <x v="15"/>
    <s v="NZD"/>
    <n v="1477886400"/>
    <n v="1476228128"/>
    <b v="0"/>
    <n v="111"/>
    <b v="1"/>
    <s v="theater/spaces"/>
    <n v="1.2164999999999999"/>
    <n v="109.5945945945946"/>
    <x v="6"/>
    <x v="9"/>
    <x v="596"/>
    <d v="2016-10-11T23:22:08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  <x v="597"/>
    <d v="2013-04-23T04:07:24"/>
  </r>
  <r>
    <n v="2606"/>
    <s v="2000 Student Projects to the Edge of Space"/>
    <s v="PongSat 2 !!!!!_x000a__x000a_On September 27, 2014 we are going to send 2000 student projects to the edge of space."/>
    <x v="1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4"/>
    <x v="598"/>
    <d v="2014-03-28T17:06:22"/>
  </r>
  <r>
    <n v="3248"/>
    <s v="Honest Accomplice Theatre 2015-16 Season"/>
    <s v="Honest Accomplice Theatre produces theatre for social change."/>
    <x v="32"/>
    <n v="12095"/>
    <x v="0"/>
    <x v="0"/>
    <s v="USD"/>
    <n v="1428178757"/>
    <n v="1425590357"/>
    <b v="1"/>
    <n v="200"/>
    <b v="1"/>
    <s v="theater/plays"/>
    <n v="1.0079166666666666"/>
    <n v="60.475000000000001"/>
    <x v="6"/>
    <x v="11"/>
    <x v="599"/>
    <d v="2015-03-05T21:19:17"/>
  </r>
  <r>
    <n v="28"/>
    <s v="John Earle Dog Training Concept Development Reel"/>
    <s v="John and Brian are on a quest to change people's lives and rehabilitate dogs."/>
    <x v="32"/>
    <n v="12042"/>
    <x v="0"/>
    <x v="0"/>
    <s v="USD"/>
    <n v="1450307284"/>
    <n v="1447715284"/>
    <b v="0"/>
    <n v="71"/>
    <b v="1"/>
    <s v="film &amp; video/television"/>
    <n v="1.0035000000000001"/>
    <n v="169.6056338028169"/>
    <x v="5"/>
    <x v="16"/>
    <x v="600"/>
    <d v="2015-11-16T23:08:0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x v="0"/>
    <s v="USD"/>
    <n v="1474694787"/>
    <n v="1472102787"/>
    <b v="0"/>
    <n v="190"/>
    <b v="1"/>
    <s v="music/metal"/>
    <n v="1.2041660000000001"/>
    <n v="63.37715789473684"/>
    <x v="7"/>
    <x v="20"/>
    <x v="601"/>
    <d v="2016-08-25T05:26:27"/>
  </r>
  <r>
    <n v="16"/>
    <s v="ArtMoose TV Series"/>
    <s v="We want to create a Sizzle Reel to pitch a Reality TV Series to TV Executive starring artists Art Moose will use new artists each week."/>
    <x v="32"/>
    <n v="12029"/>
    <x v="0"/>
    <x v="0"/>
    <s v="USD"/>
    <n v="1402896600"/>
    <n v="1398971211"/>
    <b v="0"/>
    <n v="70"/>
    <b v="1"/>
    <s v="film &amp; video/television"/>
    <n v="1.0024166666666667"/>
    <n v="171.84285714285716"/>
    <x v="5"/>
    <x v="16"/>
    <x v="602"/>
    <d v="2014-05-01T19:06:51"/>
  </r>
  <r>
    <n v="349"/>
    <s v="Strangers To Peace: A Documentary"/>
    <s v="After 52 years of war, FARC guerrilla soldiers rejoin Colombian society to forge new lives of peace."/>
    <x v="139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5"/>
    <x v="8"/>
    <x v="603"/>
    <d v="2017-01-25T11:58:28"/>
  </r>
  <r>
    <n v="1513"/>
    <s v="Russian Interiors"/>
    <s v="An intimate portrait of Russian women in their private spaces by late photographer Andy Rocchelli published by Cesura."/>
    <x v="36"/>
    <n v="12001.5"/>
    <x v="0"/>
    <x v="1"/>
    <s v="GBP"/>
    <n v="1405523866"/>
    <n v="1402931866"/>
    <b v="1"/>
    <n v="215"/>
    <b v="1"/>
    <s v="photography/photobooks"/>
    <n v="1.5001875"/>
    <n v="55.82093023255814"/>
    <x v="2"/>
    <x v="3"/>
    <x v="604"/>
    <d v="2014-06-16T15:17:46"/>
  </r>
  <r>
    <n v="49"/>
    <s v="Driving Jersey - Season Five"/>
    <s v="Driving Jersey is real people telling real stories."/>
    <x v="32"/>
    <n v="12000"/>
    <x v="0"/>
    <x v="0"/>
    <s v="USD"/>
    <n v="1445660045"/>
    <n v="1443068045"/>
    <b v="0"/>
    <n v="87"/>
    <b v="1"/>
    <s v="film &amp; video/television"/>
    <n v="1"/>
    <n v="137.93103448275863"/>
    <x v="5"/>
    <x v="16"/>
    <x v="605"/>
    <d v="2015-09-24T04:14:05"/>
  </r>
  <r>
    <n v="362"/>
    <s v="THE RIDGE: TEN FOR THIRTY"/>
    <s v="A SHORT FILM celebrating ONE RACE: the Bridger Ridge Run. TEN RUNNERS: the movie-stars. THIRTY YEARS: running wild in the mountains."/>
    <x v="140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5"/>
    <x v="8"/>
    <x v="606"/>
    <d v="2014-07-17T05:03:11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x v="0"/>
    <s v="USD"/>
    <n v="1410601041"/>
    <n v="1406713041"/>
    <b v="0"/>
    <n v="12"/>
    <b v="1"/>
    <s v="theater/plays"/>
    <n v="1"/>
    <n v="1000"/>
    <x v="6"/>
    <x v="11"/>
    <x v="607"/>
    <d v="2014-07-30T09:37:21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x v="4"/>
    <s v="EUR"/>
    <n v="1444291193"/>
    <n v="1441699193"/>
    <b v="1"/>
    <n v="187"/>
    <b v="1"/>
    <s v="theater/spaces"/>
    <n v="1.1998010000000001"/>
    <n v="64.160481283422456"/>
    <x v="6"/>
    <x v="9"/>
    <x v="608"/>
    <d v="2015-09-08T07:59:53"/>
  </r>
  <r>
    <n v="2277"/>
    <s v="Police Precinct"/>
    <s v="Police Precinct is a cooperative game where the players take on the roles as police officers, with different areas of expertise."/>
    <x v="141"/>
    <n v="11992"/>
    <x v="0"/>
    <x v="0"/>
    <s v="USD"/>
    <n v="1330359423"/>
    <n v="1327767423"/>
    <b v="0"/>
    <n v="207"/>
    <b v="1"/>
    <s v="games/tabletop games"/>
    <n v="1.4108235294117648"/>
    <n v="57.932367149758456"/>
    <x v="3"/>
    <x v="5"/>
    <x v="609"/>
    <d v="2012-01-28T16:17:03"/>
  </r>
  <r>
    <n v="217"/>
    <s v="Bitch"/>
    <s v="A roadmovie by paw"/>
    <x v="4"/>
    <n v="11943"/>
    <x v="2"/>
    <x v="10"/>
    <s v="SEK"/>
    <n v="1419780149"/>
    <n v="1417101749"/>
    <b v="0"/>
    <n v="38"/>
    <b v="0"/>
    <s v="film &amp; video/drama"/>
    <n v="0.11942999999999999"/>
    <n v="314.28947368421052"/>
    <x v="5"/>
    <x v="10"/>
    <x v="610"/>
    <d v="2014-11-27T15:22:29"/>
  </r>
  <r>
    <n v="1780"/>
    <s v="Native Nation"/>
    <s v="It is time to recognize and give to the indigenus groups the credit they deserve. It is time to understand where we come from."/>
    <x v="0"/>
    <n v="11923"/>
    <x v="2"/>
    <x v="0"/>
    <s v="USD"/>
    <n v="1467469510"/>
    <n v="1462285510"/>
    <b v="1"/>
    <n v="152"/>
    <b v="0"/>
    <s v="photography/photobooks"/>
    <n v="0.39743333333333336"/>
    <n v="78.440789473684205"/>
    <x v="2"/>
    <x v="3"/>
    <x v="611"/>
    <d v="2016-05-03T14:25:10"/>
  </r>
  <r>
    <n v="3481"/>
    <s v="FIX THE FITZ"/>
    <s v="One of Australia's greatest theatres needs your help. Please help us refurnish, fit out and restore this legendary storytelling venue."/>
    <x v="26"/>
    <n v="11880"/>
    <x v="0"/>
    <x v="8"/>
    <s v="AUD"/>
    <n v="1420178188"/>
    <n v="1418709388"/>
    <b v="0"/>
    <n v="95"/>
    <b v="1"/>
    <s v="theater/plays"/>
    <n v="1.1879999999999999"/>
    <n v="125.05263157894737"/>
    <x v="6"/>
    <x v="11"/>
    <x v="612"/>
    <d v="2014-12-16T05:56:28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x v="0"/>
    <s v="USD"/>
    <n v="1421208000"/>
    <n v="1418315852"/>
    <b v="0"/>
    <n v="15"/>
    <b v="0"/>
    <s v="technology/wearables"/>
    <n v="0.39426666666666665"/>
    <n v="788.5333333333333"/>
    <x v="0"/>
    <x v="1"/>
    <x v="613"/>
    <d v="2014-12-11T16:37:32"/>
  </r>
  <r>
    <n v="1834"/>
    <s v="TDJ - All Part of the Plan EP/Tour"/>
    <s v="Help us fund our first tour and promote our new EP!"/>
    <x v="26"/>
    <n v="11805"/>
    <x v="0"/>
    <x v="0"/>
    <s v="USD"/>
    <n v="1422140895"/>
    <n v="1418684895"/>
    <b v="0"/>
    <n v="90"/>
    <b v="1"/>
    <s v="music/rock"/>
    <n v="1.1805000000000001"/>
    <n v="131.16666666666666"/>
    <x v="7"/>
    <x v="15"/>
    <x v="614"/>
    <d v="2014-12-15T23:08:15"/>
  </r>
  <r>
    <n v="655"/>
    <s v="Spark: The Watch That Keeps You Awake"/>
    <s v="Meet Spark: The friendly companion that helps you stay awake during the day. Re-released with new features!"/>
    <x v="36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1"/>
    <x v="615"/>
    <d v="2015-02-10T22:58:32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x v="0"/>
    <s v="USD"/>
    <n v="1407506040"/>
    <n v="1404680075"/>
    <b v="0"/>
    <n v="125"/>
    <b v="1"/>
    <s v="theater/plays"/>
    <n v="1.0008673425918038"/>
    <n v="93.977440000000001"/>
    <x v="6"/>
    <x v="11"/>
    <x v="616"/>
    <d v="2014-07-06T20:54:35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  <x v="617"/>
    <d v="2015-01-06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x v="4"/>
    <s v="EUR"/>
    <n v="1439707236"/>
    <n v="1437115236"/>
    <b v="0"/>
    <n v="144"/>
    <b v="1"/>
    <s v="games/tabletop games"/>
    <n v="11.744899999999999"/>
    <n v="81.561805555555551"/>
    <x v="3"/>
    <x v="5"/>
    <x v="618"/>
    <d v="2015-07-17T06:40:36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x v="1"/>
    <s v="GBP"/>
    <n v="1488830400"/>
    <n v="1484924605"/>
    <b v="1"/>
    <n v="255"/>
    <b v="1"/>
    <s v="music/electronic music"/>
    <n v="1.1727000000000001"/>
    <n v="45.988235294117644"/>
    <x v="7"/>
    <x v="13"/>
    <x v="619"/>
    <d v="2017-01-20T15:03:2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x v="11"/>
    <s v="CAD"/>
    <n v="1415865720"/>
    <n v="1413270690"/>
    <b v="0"/>
    <n v="40"/>
    <b v="0"/>
    <s v="technology/wearables"/>
    <n v="7.7886666666666673E-2"/>
    <n v="292.07499999999999"/>
    <x v="0"/>
    <x v="1"/>
    <x v="620"/>
    <d v="2014-10-14T07:11:30"/>
  </r>
  <r>
    <n v="352"/>
    <s v="Art Therapy: The Movie - The Final Push"/>
    <s v="An epic journey around the world, exploring the power of the human spirit and how art can be used to inspire a lifetime."/>
    <x v="26"/>
    <n v="11656"/>
    <x v="0"/>
    <x v="0"/>
    <s v="USD"/>
    <n v="1412740868"/>
    <n v="1410148868"/>
    <b v="1"/>
    <n v="286"/>
    <b v="1"/>
    <s v="film &amp; video/documentary"/>
    <n v="1.1656"/>
    <n v="40.755244755244753"/>
    <x v="5"/>
    <x v="8"/>
    <x v="621"/>
    <d v="2014-09-08T04:01:08"/>
  </r>
  <r>
    <n v="1625"/>
    <s v="Redemption's New DVD!"/>
    <s v="Progressive metal band Redemption is preparing to film its second live DVD at the Progpower festival in Atlanta, GA in September, 2012."/>
    <x v="82"/>
    <n v="11650"/>
    <x v="0"/>
    <x v="0"/>
    <s v="USD"/>
    <n v="1347382053"/>
    <n v="1344962853"/>
    <b v="0"/>
    <n v="104"/>
    <b v="1"/>
    <s v="music/rock"/>
    <n v="1.5533333333333332"/>
    <n v="112.01923076923077"/>
    <x v="7"/>
    <x v="15"/>
    <x v="622"/>
    <d v="2012-08-14T16:47:3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5"/>
    <x v="16"/>
    <x v="623"/>
    <d v="2015-06-22T00:10:11"/>
  </r>
  <r>
    <n v="52"/>
    <s v="Kode Orange - New TV Series"/>
    <s v="Kode Orange is an original television series that follows the lives of two police officers who join a special unit in high-crime LA"/>
    <x v="26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"/>
    <x v="16"/>
    <x v="624"/>
    <d v="2014-06-17T16:50:46"/>
  </r>
  <r>
    <n v="1808"/>
    <s v="An Iranian Journey"/>
    <s v="An Iranian Journey exposes the duality of life in modern Iran where youth navigate a thicket of Islamic laws and customs to live freely"/>
    <x v="88"/>
    <n v="11594"/>
    <x v="2"/>
    <x v="0"/>
    <s v="USD"/>
    <n v="1486830030"/>
    <n v="1483806030"/>
    <b v="1"/>
    <n v="96"/>
    <b v="0"/>
    <s v="photography/photobooks"/>
    <n v="0.41407142857142859"/>
    <n v="120.77083333333333"/>
    <x v="2"/>
    <x v="3"/>
    <x v="625"/>
    <d v="2017-01-07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  <x v="626"/>
    <d v="2010-06-18T20:06:26"/>
  </r>
  <r>
    <n v="2331"/>
    <s v="Meadowlands Chocolate"/>
    <s v="Handcrafted, organic, single-origin, bean-to-bar, dark chocolate. Like fine wine, the secret is in the terroir."/>
    <x v="36"/>
    <n v="11545.1"/>
    <x v="0"/>
    <x v="0"/>
    <s v="USD"/>
    <n v="1408320490"/>
    <n v="1405728490"/>
    <b v="1"/>
    <n v="283"/>
    <b v="1"/>
    <s v="food/small batch"/>
    <n v="1.4431375"/>
    <n v="40.795406360424032"/>
    <x v="4"/>
    <x v="7"/>
    <x v="627"/>
    <d v="2014-07-19T00:08:10"/>
  </r>
  <r>
    <n v="2451"/>
    <s v="Boss Balls Protein Balls"/>
    <s v="Meet the best tasting high protein, low sugar protein snack on the planet. Guaranteed to turn you into a stone cold fox."/>
    <x v="26"/>
    <n v="11545"/>
    <x v="0"/>
    <x v="0"/>
    <s v="USD"/>
    <n v="1488750490"/>
    <n v="1487022490"/>
    <b v="0"/>
    <n v="186"/>
    <b v="1"/>
    <s v="food/small batch"/>
    <n v="1.1545000000000001"/>
    <n v="62.06989247311828"/>
    <x v="4"/>
    <x v="7"/>
    <x v="628"/>
    <d v="2017-02-13T21:48:10"/>
  </r>
  <r>
    <n v="3712"/>
    <s v="IT'S JUST MY LIFE"/>
    <s v="Married, Single, Divorced, Straight, Gay, Transgendered, Birth Mother, Adoptive Mother.... Everyone has a story.  These are ours."/>
    <x v="82"/>
    <n v="11530"/>
    <x v="0"/>
    <x v="0"/>
    <s v="USD"/>
    <n v="1433055540"/>
    <n v="1431230867"/>
    <b v="0"/>
    <n v="104"/>
    <b v="1"/>
    <s v="theater/plays"/>
    <n v="1.5373333333333334"/>
    <n v="110.86538461538461"/>
    <x v="6"/>
    <x v="11"/>
    <x v="629"/>
    <d v="2015-05-10T04:07:47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x v="11"/>
    <s v="CAD"/>
    <n v="1425937761"/>
    <n v="1422917361"/>
    <b v="0"/>
    <n v="84"/>
    <b v="1"/>
    <s v="technology/space exploration"/>
    <n v="1"/>
    <n v="136.9047619047619"/>
    <x v="0"/>
    <x v="4"/>
    <x v="630"/>
    <d v="2015-02-02T22:49:21"/>
  </r>
  <r>
    <n v="1270"/>
    <s v="Resolution15 records their next album, Svaha"/>
    <s v="We make awake metal using violins in place of guitars and want to record a full length album."/>
    <x v="26"/>
    <n v="11472"/>
    <x v="0"/>
    <x v="0"/>
    <s v="USD"/>
    <n v="1332704042"/>
    <n v="1327523642"/>
    <b v="1"/>
    <n v="169"/>
    <b v="1"/>
    <s v="music/rock"/>
    <n v="1.1472"/>
    <n v="67.881656804733723"/>
    <x v="7"/>
    <x v="15"/>
    <x v="631"/>
    <d v="2012-01-25T20:34:02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x v="9"/>
    <s v="DKK"/>
    <n v="1469109600"/>
    <n v="1464586746"/>
    <b v="0"/>
    <n v="19"/>
    <b v="0"/>
    <s v="technology/wearables"/>
    <n v="5.7334999999999997E-2"/>
    <n v="603.52631578947364"/>
    <x v="0"/>
    <x v="1"/>
    <x v="632"/>
    <d v="2016-05-30T05:39:06"/>
  </r>
  <r>
    <n v="3389"/>
    <s v="Chimera Ensemble Productions Fund"/>
    <s v="Chimera Ensemble is launching 2 inaugural theater productions, and we need support to do high quality work!"/>
    <x v="26"/>
    <n v="11450"/>
    <x v="0"/>
    <x v="0"/>
    <s v="USD"/>
    <n v="1464960682"/>
    <n v="1462368682"/>
    <b v="0"/>
    <n v="62"/>
    <b v="1"/>
    <s v="theater/plays"/>
    <n v="1.145"/>
    <n v="184.67741935483872"/>
    <x v="6"/>
    <x v="11"/>
    <x v="633"/>
    <d v="2016-05-04T13:31:22"/>
  </r>
  <r>
    <n v="3090"/>
    <s v="Save the Stage"/>
    <s v="To create a space by restoring a historic church in Burlington, Ky where community theater, dance and music and art can be performed."/>
    <x v="143"/>
    <n v="11432"/>
    <x v="2"/>
    <x v="0"/>
    <s v="USD"/>
    <n v="1430505545"/>
    <n v="1425325145"/>
    <b v="0"/>
    <n v="9"/>
    <b v="0"/>
    <s v="theater/spaces"/>
    <n v="5.080888888888889E-2"/>
    <n v="1270.2222222222222"/>
    <x v="6"/>
    <x v="9"/>
    <x v="634"/>
    <d v="2015-03-02T19:39:05"/>
  </r>
  <r>
    <n v="2251"/>
    <s v="Werewolf: Full Moon Expansion"/>
    <s v="A great game full of lying, scheming, and werewolves.  Now with additional characters to add even more mayhem!"/>
    <x v="141"/>
    <n v="11428.19"/>
    <x v="0"/>
    <x v="0"/>
    <s v="USD"/>
    <n v="1408177077"/>
    <n v="1406362677"/>
    <b v="0"/>
    <n v="480"/>
    <b v="1"/>
    <s v="games/tabletop games"/>
    <n v="1.3444929411764706"/>
    <n v="23.808729166666669"/>
    <x v="3"/>
    <x v="5"/>
    <x v="635"/>
    <d v="2014-07-26T08:17:57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x v="0"/>
    <s v="USD"/>
    <n v="1477603140"/>
    <n v="1475013710"/>
    <b v="0"/>
    <n v="158"/>
    <b v="1"/>
    <s v="music/rock"/>
    <n v="1.1385000000000001"/>
    <n v="72.056962025316452"/>
    <x v="7"/>
    <x v="15"/>
    <x v="636"/>
    <d v="2016-09-27T22:01:50"/>
  </r>
  <r>
    <n v="2103"/>
    <s v="Matthew Moon's New Album"/>
    <s v="Indie rocker, Matthew Moon, has something to share with you..."/>
    <x v="144"/>
    <n v="11364"/>
    <x v="0"/>
    <x v="0"/>
    <s v="USD"/>
    <n v="1352488027"/>
    <n v="1349892427"/>
    <b v="0"/>
    <n v="115"/>
    <b v="1"/>
    <s v="music/indie rock"/>
    <n v="1.4612318374694613"/>
    <n v="98.817391304347822"/>
    <x v="7"/>
    <x v="12"/>
    <x v="637"/>
    <d v="2012-10-10T18:07:07"/>
  </r>
  <r>
    <n v="2966"/>
    <s v="Fat Pig, The Play!"/>
    <s v="Bringing one of Neil LaBute's incredibly witty and viciously honest plays, about body image and the effect it has on us, to life!"/>
    <x v="26"/>
    <n v="11363"/>
    <x v="0"/>
    <x v="0"/>
    <s v="USD"/>
    <n v="1442425412"/>
    <n v="1439833412"/>
    <b v="0"/>
    <n v="128"/>
    <b v="1"/>
    <s v="theater/plays"/>
    <n v="1.1363000000000001"/>
    <n v="88.7734375"/>
    <x v="6"/>
    <x v="11"/>
    <x v="638"/>
    <d v="2015-08-17T17:43:32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x v="0"/>
    <s v="USD"/>
    <n v="1412640373"/>
    <n v="1410048373"/>
    <b v="0"/>
    <n v="184"/>
    <b v="1"/>
    <s v="music/rock"/>
    <n v="1.2614444444444444"/>
    <n v="61.701086956521742"/>
    <x v="7"/>
    <x v="15"/>
    <x v="639"/>
    <d v="2014-09-07T00:06:13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x v="0"/>
    <s v="USD"/>
    <n v="1385009940"/>
    <n v="1383327440"/>
    <b v="0"/>
    <n v="108"/>
    <b v="1"/>
    <s v="publishing/nonfiction"/>
    <n v="3.151388888888889"/>
    <n v="105.04629629629629"/>
    <x v="1"/>
    <x v="17"/>
    <x v="640"/>
    <d v="2013-11-01T17:37:2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x v="0"/>
    <s v="USD"/>
    <n v="1403305200"/>
    <n v="1400512658"/>
    <b v="1"/>
    <n v="226"/>
    <b v="1"/>
    <s v="theater/plays"/>
    <n v="1.1932315789473684"/>
    <n v="50.157964601769912"/>
    <x v="6"/>
    <x v="11"/>
    <x v="641"/>
    <d v="2014-05-19T15:17:38"/>
  </r>
  <r>
    <n v="2255"/>
    <s v="Jumbo Jets - Jet Set Expansion Set #2"/>
    <s v="This is the second set of 5 expansions for our route-building game, Jet Set!"/>
    <x v="146"/>
    <n v="11323"/>
    <x v="0"/>
    <x v="0"/>
    <s v="USD"/>
    <n v="1462661451"/>
    <n v="1460069451"/>
    <b v="0"/>
    <n v="271"/>
    <b v="1"/>
    <s v="games/tabletop games"/>
    <n v="2.8665822784810127"/>
    <n v="41.782287822878232"/>
    <x v="3"/>
    <x v="5"/>
    <x v="642"/>
    <d v="2016-04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x v="0"/>
    <s v="USD"/>
    <n v="1282498800"/>
    <n v="1275603020"/>
    <b v="1"/>
    <n v="235"/>
    <b v="1"/>
    <s v="film &amp; video/documentary"/>
    <n v="1.1292"/>
    <n v="48.051063829787232"/>
    <x v="5"/>
    <x v="8"/>
    <x v="643"/>
    <d v="2010-06-03T22:10:2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  <x v="644"/>
    <d v="2014-02-19T03:36:01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5"/>
    <x v="8"/>
    <x v="645"/>
    <d v="2014-04-16T15:15:47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x v="0"/>
    <s v="USD"/>
    <n v="1427040435"/>
    <n v="1424452035"/>
    <b v="0"/>
    <n v="27"/>
    <b v="0"/>
    <s v="theater/spaces"/>
    <n v="8.4173998587352451E-3"/>
    <n v="415.77777777777777"/>
    <x v="6"/>
    <x v="9"/>
    <x v="646"/>
    <d v="2015-02-20T17:07:15"/>
  </r>
  <r>
    <n v="1222"/>
    <s v="Project Pilgrim"/>
    <s v="Project Pilgrim is my effort to work towards normalizing mental health."/>
    <x v="38"/>
    <n v="11215"/>
    <x v="0"/>
    <x v="11"/>
    <s v="CAD"/>
    <n v="1459483200"/>
    <n v="1456852647"/>
    <b v="0"/>
    <n v="138"/>
    <b v="1"/>
    <s v="photography/photobooks"/>
    <n v="2.80375"/>
    <n v="81.268115942028984"/>
    <x v="2"/>
    <x v="3"/>
    <x v="647"/>
    <d v="2016-03-01T17:17:27"/>
  </r>
  <r>
    <n v="1029"/>
    <s v="StrobeHouse presents Valborg 2015"/>
    <s v="We want to recreate last years massive Valborgparty in Lund but this time even bigger!"/>
    <x v="26"/>
    <n v="11176"/>
    <x v="0"/>
    <x v="10"/>
    <s v="SEK"/>
    <n v="1428184740"/>
    <n v="1423501507"/>
    <b v="0"/>
    <n v="141"/>
    <b v="1"/>
    <s v="music/electronic music"/>
    <n v="1.1175999999999999"/>
    <n v="79.262411347517727"/>
    <x v="7"/>
    <x v="13"/>
    <x v="648"/>
    <d v="2015-02-09T17:05:07"/>
  </r>
  <r>
    <n v="1379"/>
    <s v="J. Walter Makes a Record"/>
    <s v="---------The long-awaited debut full-length from Justin Ruddy--------"/>
    <x v="26"/>
    <n v="11160"/>
    <x v="0"/>
    <x v="0"/>
    <s v="USD"/>
    <n v="1433504876"/>
    <n v="1430912876"/>
    <b v="0"/>
    <n v="151"/>
    <b v="1"/>
    <s v="music/rock"/>
    <n v="1.1160000000000001"/>
    <n v="73.907284768211923"/>
    <x v="7"/>
    <x v="15"/>
    <x v="649"/>
    <d v="2015-05-06T11:47:56"/>
  </r>
  <r>
    <n v="3246"/>
    <s v="The Gray Man"/>
    <s v="The Gray Man isnâ€™t real. Heâ€™s a ghost story, a boogeyman, a tale mothers make up to keep their children safe."/>
    <x v="26"/>
    <n v="11122"/>
    <x v="0"/>
    <x v="0"/>
    <s v="USD"/>
    <n v="1442030340"/>
    <n v="1439551200"/>
    <b v="1"/>
    <n v="193"/>
    <b v="1"/>
    <s v="theater/plays"/>
    <n v="1.1122000000000001"/>
    <n v="57.626943005181346"/>
    <x v="6"/>
    <x v="11"/>
    <x v="650"/>
    <d v="2015-08-14T11:20:00"/>
  </r>
  <r>
    <n v="69"/>
    <s v="More Than A Drive"/>
    <s v="A breakthrough cinematic experience about more than just the carsâ€¦the people, lifestyle, enthusiasm, party, and the Leavenworth Drive."/>
    <x v="26"/>
    <n v="11094.23"/>
    <x v="0"/>
    <x v="0"/>
    <s v="USD"/>
    <n v="1317538740"/>
    <n v="1314765025"/>
    <b v="0"/>
    <n v="178"/>
    <b v="1"/>
    <s v="film &amp; video/shorts"/>
    <n v="1.109423"/>
    <n v="62.327134831460668"/>
    <x v="5"/>
    <x v="27"/>
    <x v="651"/>
    <d v="2011-08-31T04:30:25"/>
  </r>
  <r>
    <n v="55"/>
    <s v="Di FAMILY"/>
    <s v="A story of an Italian family who tried it the right way but realized things work better if they do it &quot;their&quot; way. Weekly Series PILOT"/>
    <x v="148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"/>
    <x v="16"/>
    <x v="652"/>
    <d v="2016-05-06T23:15:16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x v="0"/>
    <s v="USD"/>
    <n v="1362955108"/>
    <n v="1360366708"/>
    <b v="0"/>
    <n v="96"/>
    <b v="1"/>
    <s v="music/indie rock"/>
    <n v="1.107"/>
    <n v="115.3125"/>
    <x v="7"/>
    <x v="12"/>
    <x v="653"/>
    <d v="2013-02-08T23:38:28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x v="8"/>
    <s v="AUD"/>
    <n v="1437473005"/>
    <n v="1434881005"/>
    <b v="0"/>
    <n v="73"/>
    <b v="1"/>
    <s v="theater/plays"/>
    <n v="1.105675"/>
    <n v="151.4623287671233"/>
    <x v="6"/>
    <x v="11"/>
    <x v="654"/>
    <d v="2015-06-21T10:03:25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x v="0"/>
    <s v="USD"/>
    <n v="1425528000"/>
    <n v="1422916261"/>
    <b v="0"/>
    <n v="197"/>
    <b v="1"/>
    <s v="theater/plays"/>
    <n v="1.0519047619047619"/>
    <n v="56.065989847715734"/>
    <x v="6"/>
    <x v="11"/>
    <x v="655"/>
    <d v="2015-02-02T22:31:01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x v="0"/>
    <s v="USD"/>
    <n v="1414622700"/>
    <n v="1412081999"/>
    <b v="1"/>
    <n v="66"/>
    <b v="0"/>
    <s v="technology/makerspaces"/>
    <n v="0.27579999999999999"/>
    <n v="167.15151515151516"/>
    <x v="0"/>
    <x v="24"/>
    <x v="656"/>
    <d v="2014-09-30T12:59:59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  <x v="657"/>
    <d v="2013-08-07T13:03:18"/>
  </r>
  <r>
    <n v="1644"/>
    <s v="Kevin Wood - Out Among The Wolves"/>
    <s v="Be a part of helping Singer/Songwriter Kevin Wood bring his 3rd Album &quot;Out Among The Wolves&quot; from the studio to you!"/>
    <x v="26"/>
    <n v="10950"/>
    <x v="0"/>
    <x v="0"/>
    <s v="USD"/>
    <n v="1353551160"/>
    <n v="1348363560"/>
    <b v="0"/>
    <n v="128"/>
    <b v="1"/>
    <s v="music/pop"/>
    <n v="1.095"/>
    <n v="85.546875"/>
    <x v="7"/>
    <x v="22"/>
    <x v="658"/>
    <d v="2012-09-23T01:26:00"/>
  </r>
  <r>
    <n v="1795"/>
    <s v="THE AFGHANS - A Photo Book"/>
    <s v="A photography book documenting the impact of the ISAF mission on the Afghan people of Mazar-e Sharif."/>
    <x v="88"/>
    <n v="10846"/>
    <x v="2"/>
    <x v="4"/>
    <s v="EUR"/>
    <n v="1476460800"/>
    <n v="1473922541"/>
    <b v="1"/>
    <n v="81"/>
    <b v="0"/>
    <s v="photography/photobooks"/>
    <n v="0.38735714285714284"/>
    <n v="133.90123456790124"/>
    <x v="2"/>
    <x v="3"/>
    <x v="659"/>
    <d v="2016-09-15T06:55:41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x v="1"/>
    <s v="GBP"/>
    <n v="1436151600"/>
    <n v="1433775668"/>
    <b v="0"/>
    <n v="263"/>
    <b v="1"/>
    <s v="games/tabletop games"/>
    <n v="5.4215"/>
    <n v="41.228136882129277"/>
    <x v="3"/>
    <x v="5"/>
    <x v="660"/>
    <d v="2015-06-08T15:01:08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x v="0"/>
    <s v="USD"/>
    <n v="1420088340"/>
    <n v="1417410964"/>
    <b v="0"/>
    <n v="215"/>
    <b v="0"/>
    <s v="technology/wearables"/>
    <n v="0.21628"/>
    <n v="50.29767441860465"/>
    <x v="0"/>
    <x v="1"/>
    <x v="661"/>
    <d v="2014-12-01T05:16:04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5"/>
    <x v="8"/>
    <x v="662"/>
    <d v="2012-03-22T21:49:20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x v="0"/>
    <s v="USD"/>
    <n v="1463972400"/>
    <n v="1462543114"/>
    <b v="0"/>
    <n v="445"/>
    <b v="1"/>
    <s v="games/tabletop games"/>
    <n v="1.8003333333333333"/>
    <n v="24.274157303370785"/>
    <x v="3"/>
    <x v="5"/>
    <x v="663"/>
    <d v="2016-05-06T13:58:34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x v="0"/>
    <s v="USD"/>
    <n v="1417321515"/>
    <n v="1414725915"/>
    <b v="0"/>
    <n v="120"/>
    <b v="1"/>
    <s v="food/small batch"/>
    <n v="1.08"/>
    <n v="90"/>
    <x v="4"/>
    <x v="7"/>
    <x v="664"/>
    <d v="2014-10-31T03:25:15"/>
  </r>
  <r>
    <n v="3893"/>
    <s v="MY PRIVATE REVOLUTION"/>
    <s v="An inspiring story of a young girl's journey from childhood to adulthood told through monologue, dialogue, poetry and music and dance."/>
    <x v="6"/>
    <n v="10775"/>
    <x v="2"/>
    <x v="0"/>
    <s v="USD"/>
    <n v="1404194400"/>
    <n v="1400600840"/>
    <b v="0"/>
    <n v="84"/>
    <b v="0"/>
    <s v="theater/plays"/>
    <n v="0.2155"/>
    <n v="128.27380952380952"/>
    <x v="6"/>
    <x v="11"/>
    <x v="665"/>
    <d v="2014-05-20T15:47:20"/>
  </r>
  <r>
    <n v="1031"/>
    <s v="Liquid Diet's Double Life"/>
    <s v="Liquid Diet needs your support to release our new full-length album! Help us create electrifying music videos to showcase our singles!"/>
    <x v="26"/>
    <n v="10740"/>
    <x v="0"/>
    <x v="0"/>
    <s v="USD"/>
    <n v="1450290010"/>
    <n v="1447698010"/>
    <b v="0"/>
    <n v="99"/>
    <b v="1"/>
    <s v="music/electronic music"/>
    <n v="1.0740000000000001"/>
    <n v="108.48484848484848"/>
    <x v="7"/>
    <x v="13"/>
    <x v="666"/>
    <d v="2015-11-16T18:20:10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x v="0"/>
    <s v="USD"/>
    <n v="1398834000"/>
    <n v="1396371612"/>
    <b v="1"/>
    <n v="100"/>
    <b v="1"/>
    <s v="technology/space exploration"/>
    <n v="1.02"/>
    <n v="107.1"/>
    <x v="0"/>
    <x v="4"/>
    <x v="667"/>
    <d v="2014-04-01T17:00:12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x v="0"/>
    <s v="USD"/>
    <n v="1398460127"/>
    <n v="1395868127"/>
    <b v="0"/>
    <n v="498"/>
    <b v="1"/>
    <s v="games/tabletop games"/>
    <n v="1.2595294117647058"/>
    <n v="21.497991967871485"/>
    <x v="3"/>
    <x v="5"/>
    <x v="668"/>
    <d v="2014-03-26T21:08:47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x v="0"/>
    <s v="USD"/>
    <n v="1435835824"/>
    <n v="1433243824"/>
    <b v="0"/>
    <n v="98"/>
    <b v="1"/>
    <s v="theater/plays"/>
    <n v="1.0685"/>
    <n v="109.03061224489795"/>
    <x v="6"/>
    <x v="11"/>
    <x v="669"/>
    <d v="2015-06-02T11:17:0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x v="0"/>
    <s v="USD"/>
    <n v="1478923200"/>
    <n v="1476184593"/>
    <b v="0"/>
    <n v="337"/>
    <b v="1"/>
    <s v="food/small batch"/>
    <n v="4.2720000000000002"/>
    <n v="31.691394658753708"/>
    <x v="4"/>
    <x v="7"/>
    <x v="670"/>
    <d v="2016-10-11T11:16:33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1"/>
    <x v="671"/>
    <d v="2016-02-17T19:18:39"/>
  </r>
  <r>
    <n v="734"/>
    <s v="Sideswiped"/>
    <s v="Sideswiped is my story of growing in and trusting God through the mess and mysteries of life."/>
    <x v="141"/>
    <n v="10670"/>
    <x v="0"/>
    <x v="11"/>
    <s v="CAD"/>
    <n v="1431147600"/>
    <n v="1428465420"/>
    <b v="0"/>
    <n v="57"/>
    <b v="1"/>
    <s v="publishing/nonfiction"/>
    <n v="1.2552941176470589"/>
    <n v="187.19298245614036"/>
    <x v="1"/>
    <x v="17"/>
    <x v="672"/>
    <d v="2015-04-08T03:57:00"/>
  </r>
  <r>
    <n v="260"/>
    <s v="Escaramuza: Riding from the Heart (a feature documentary)"/>
    <s v="In the traditional world of Mexican Rodeo, a team of first-generation California girls does it their way."/>
    <x v="26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5"/>
    <x v="8"/>
    <x v="673"/>
    <d v="2010-06-01T18:07:59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x v="0"/>
    <s v="USD"/>
    <n v="1330671540"/>
    <n v="1328040375"/>
    <b v="0"/>
    <n v="126"/>
    <b v="1"/>
    <s v="music/rock"/>
    <n v="2.6524999999999999"/>
    <n v="84.206349206349202"/>
    <x v="7"/>
    <x v="15"/>
    <x v="674"/>
    <d v="2012-01-31T20:06:15"/>
  </r>
  <r>
    <n v="2818"/>
    <s v="Joe West's THEATER OF DEATH"/>
    <s v="Joe West and his wonderful theater company THEATER OF DEATH present original plays both horrific and comical."/>
    <x v="26"/>
    <n v="10603"/>
    <x v="0"/>
    <x v="0"/>
    <s v="USD"/>
    <n v="1443018086"/>
    <n v="1441290086"/>
    <b v="0"/>
    <n v="102"/>
    <b v="1"/>
    <s v="theater/plays"/>
    <n v="1.0603"/>
    <n v="103.95098039215686"/>
    <x v="6"/>
    <x v="11"/>
    <x v="675"/>
    <d v="2015-09-03T14:21:26"/>
  </r>
  <r>
    <n v="749"/>
    <s v="chartwellwest.com"/>
    <s v="A place for rational, fact and data based non-partisan political and societal commentary on things that matter to Americans."/>
    <x v="26"/>
    <n v="10556"/>
    <x v="0"/>
    <x v="0"/>
    <s v="USD"/>
    <n v="1485642930"/>
    <n v="1483050930"/>
    <b v="0"/>
    <n v="110"/>
    <b v="1"/>
    <s v="publishing/nonfiction"/>
    <n v="1.0556000000000001"/>
    <n v="95.963636363636368"/>
    <x v="1"/>
    <x v="17"/>
    <x v="676"/>
    <d v="2016-12-29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x v="0"/>
    <s v="USD"/>
    <n v="1279778400"/>
    <n v="1275851354"/>
    <b v="0"/>
    <n v="120"/>
    <b v="1"/>
    <s v="music/indie rock"/>
    <n v="1.0555000000000001"/>
    <n v="87.958333333333329"/>
    <x v="7"/>
    <x v="12"/>
    <x v="677"/>
    <d v="2010-06-06T19:09:14"/>
  </r>
  <r>
    <n v="3434"/>
    <s v="The Williams Project"/>
    <s v="Bringing Tennessee Williams, Shakespeare, and 8 world class actors to Longview, Washington to build a play in and for the community."/>
    <x v="26"/>
    <n v="10555"/>
    <x v="0"/>
    <x v="0"/>
    <s v="USD"/>
    <n v="1404983269"/>
    <n v="1402391269"/>
    <b v="0"/>
    <n v="168"/>
    <b v="1"/>
    <s v="theater/plays"/>
    <n v="1.0555000000000001"/>
    <n v="62.827380952380949"/>
    <x v="6"/>
    <x v="11"/>
    <x v="678"/>
    <d v="2014-06-10T09:07:49"/>
  </r>
  <r>
    <n v="1021"/>
    <s v="Rick and Morty Album &amp; Music Video"/>
    <s v="Rick and Morty concept album written by Allie Goertz + music video directed by Paul B. Cummings!"/>
    <x v="121"/>
    <n v="10554.11"/>
    <x v="0"/>
    <x v="0"/>
    <s v="USD"/>
    <n v="1445054400"/>
    <n v="1443074571"/>
    <b v="1"/>
    <n v="478"/>
    <b v="1"/>
    <s v="music/electronic music"/>
    <n v="3.5180366666666667"/>
    <n v="22.079728033472804"/>
    <x v="7"/>
    <x v="13"/>
    <x v="679"/>
    <d v="2015-09-24T06:02:51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5"/>
    <x v="8"/>
    <x v="680"/>
    <d v="2015-10-14T11:12:07"/>
  </r>
  <r>
    <n v="417"/>
    <s v="Cycle of Life"/>
    <s v="An unexpected kidney donor acts on faith in order to rescue a fellow cyclist from his failing body. The true story of Pete and Kelly."/>
    <x v="149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5"/>
    <x v="8"/>
    <x v="681"/>
    <d v="2013-03-27T23:17:40"/>
  </r>
  <r>
    <n v="1373"/>
    <s v="Broccoli Samurai: Tour Van or Bust!"/>
    <s v="Help Broccoli Samurai raise money to get a new van and continue bringing you the jams!"/>
    <x v="26"/>
    <n v="10501"/>
    <x v="0"/>
    <x v="0"/>
    <s v="USD"/>
    <n v="1483138233"/>
    <n v="1480546233"/>
    <b v="0"/>
    <n v="52"/>
    <b v="1"/>
    <s v="music/rock"/>
    <n v="1.0501"/>
    <n v="201.94230769230768"/>
    <x v="7"/>
    <x v="15"/>
    <x v="682"/>
    <d v="2016-11-30T22:50:33"/>
  </r>
  <r>
    <n v="3507"/>
    <s v="The Chameleon Fools Theatre Troupe Project"/>
    <s v="Please help our troupe bring our first project from planning to reality! Join us on one exciting ride!"/>
    <x v="26"/>
    <n v="10440"/>
    <x v="0"/>
    <x v="0"/>
    <s v="USD"/>
    <n v="1464732537"/>
    <n v="1462140537"/>
    <b v="0"/>
    <n v="72"/>
    <b v="1"/>
    <s v="theater/plays"/>
    <n v="1.044"/>
    <n v="145"/>
    <x v="6"/>
    <x v="11"/>
    <x v="683"/>
    <d v="2016-05-01T22:08:57"/>
  </r>
  <r>
    <n v="2296"/>
    <s v="HAMELL ON TRIAL IS RECORDING AN ALBUM"/>
    <s v="Ed Hamell AKA Hamell on Trial is recording an album titled The Happiest Man in the World. He needs your help."/>
    <x v="40"/>
    <n v="10435"/>
    <x v="0"/>
    <x v="0"/>
    <s v="USD"/>
    <n v="1330018426"/>
    <n v="1326994426"/>
    <b v="0"/>
    <n v="145"/>
    <b v="1"/>
    <s v="music/rock"/>
    <n v="1.4907142857142857"/>
    <n v="71.965517241379317"/>
    <x v="7"/>
    <x v="15"/>
    <x v="684"/>
    <d v="2012-01-19T17:33:46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  <x v="685"/>
    <d v="2013-11-26T00:32:17"/>
  </r>
  <r>
    <n v="1616"/>
    <s v="Aly Jados: the New EP rOckNrOLLa"/>
    <s v="HELP! We don't have much time.....Join Aly Jados in making her new EP a reality before the world ends!!!!"/>
    <x v="26"/>
    <n v="10420"/>
    <x v="0"/>
    <x v="0"/>
    <s v="USD"/>
    <n v="1353621600"/>
    <n v="1350061821"/>
    <b v="0"/>
    <n v="157"/>
    <b v="1"/>
    <s v="music/rock"/>
    <n v="1.042"/>
    <n v="66.369426751592357"/>
    <x v="7"/>
    <x v="15"/>
    <x v="686"/>
    <d v="2012-10-12T17:10:21"/>
  </r>
  <r>
    <n v="3"/>
    <s v="Unsure/Positive: A Dramedy Series About Life with HIV"/>
    <s v="We already produced the *very* beginning of this story. Help us to see it through?"/>
    <x v="26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5"/>
    <x v="16"/>
    <x v="687"/>
    <d v="2014-07-08T12:21:47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x v="0"/>
    <s v="USD"/>
    <n v="1488171540"/>
    <n v="1486661793"/>
    <b v="0"/>
    <n v="115"/>
    <b v="1"/>
    <s v="theater/spaces"/>
    <n v="1.0373000000000001"/>
    <n v="90.2"/>
    <x v="6"/>
    <x v="9"/>
    <x v="688"/>
    <d v="2017-02-09T17:36:33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x v="0"/>
    <s v="USD"/>
    <n v="1411787307"/>
    <n v="1409195307"/>
    <b v="0"/>
    <n v="110"/>
    <b v="1"/>
    <s v="music/indie rock"/>
    <n v="1.7243333333333333"/>
    <n v="94.054545454545448"/>
    <x v="7"/>
    <x v="12"/>
    <x v="689"/>
    <d v="2014-08-28T03:08:27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x v="11"/>
    <s v="CAD"/>
    <n v="1476158340"/>
    <n v="1472594585"/>
    <b v="0"/>
    <n v="114"/>
    <b v="1"/>
    <s v="theater/plays"/>
    <n v="1.0338000000000001"/>
    <n v="90.684210526315795"/>
    <x v="6"/>
    <x v="11"/>
    <x v="690"/>
    <d v="2016-08-30T22:03:05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x v="0"/>
    <s v="USD"/>
    <n v="1367384340"/>
    <n v="1363960278"/>
    <b v="0"/>
    <n v="119"/>
    <b v="1"/>
    <s v="film &amp; video/documentary"/>
    <n v="1.033501"/>
    <n v="86.84882352941176"/>
    <x v="5"/>
    <x v="8"/>
    <x v="691"/>
    <d v="2013-03-22T13:51:18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x v="0"/>
    <s v="USD"/>
    <n v="1440165916"/>
    <n v="1437573916"/>
    <b v="1"/>
    <n v="119"/>
    <b v="1"/>
    <s v="film &amp; video/documentary"/>
    <n v="1.03"/>
    <n v="86.554621848739501"/>
    <x v="5"/>
    <x v="8"/>
    <x v="692"/>
    <d v="2015-07-22T14:05:16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x v="0"/>
    <s v="USD"/>
    <n v="1411765492"/>
    <n v="1409173492"/>
    <b v="1"/>
    <n v="74"/>
    <b v="1"/>
    <s v="theater/plays"/>
    <n v="1.03"/>
    <n v="139.18918918918919"/>
    <x v="6"/>
    <x v="11"/>
    <x v="693"/>
    <d v="2014-08-27T21:04:5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x v="0"/>
    <s v="USD"/>
    <n v="1416385679"/>
    <n v="1413790079"/>
    <b v="0"/>
    <n v="162"/>
    <b v="1"/>
    <s v="theater/plays"/>
    <n v="1.0299"/>
    <n v="63.574074074074076"/>
    <x v="6"/>
    <x v="11"/>
    <x v="694"/>
    <d v="2014-10-20T07:27:59"/>
  </r>
  <r>
    <n v="58"/>
    <s v="Gloaming"/>
    <s v="Alex thought he knew how the world worked. You live, you die and it's over. He was very, very wrong."/>
    <x v="26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"/>
    <x v="16"/>
    <x v="695"/>
    <d v="2014-10-20T17:52:52"/>
  </r>
  <r>
    <n v="1751"/>
    <s v="Daily Bread: Stories from Rural Greece"/>
    <s v="Photographs and stories culled from 10 years of road trips through rural Greece"/>
    <x v="26"/>
    <n v="10290"/>
    <x v="0"/>
    <x v="0"/>
    <s v="USD"/>
    <n v="1426787123"/>
    <n v="1424198723"/>
    <b v="0"/>
    <n v="61"/>
    <b v="1"/>
    <s v="photography/photobooks"/>
    <n v="1.0289999999999999"/>
    <n v="168.68852459016392"/>
    <x v="2"/>
    <x v="3"/>
    <x v="696"/>
    <d v="2015-02-17T18:45:23"/>
  </r>
  <r>
    <n v="3766"/>
    <s v="Held Momentarily The Musical Takes FringeNYC"/>
    <s v="Trapped on a stalled New York subway, seven strangers realize it's not just the train that's stuck."/>
    <x v="26"/>
    <n v="10265.01"/>
    <x v="0"/>
    <x v="0"/>
    <s v="USD"/>
    <n v="1404360045"/>
    <n v="1401336045"/>
    <b v="0"/>
    <n v="96"/>
    <b v="1"/>
    <s v="theater/musical"/>
    <n v="1.0265010000000001"/>
    <n v="106.9271875"/>
    <x v="6"/>
    <x v="19"/>
    <x v="697"/>
    <d v="2014-05-29T04:00:45"/>
  </r>
  <r>
    <n v="1393"/>
    <s v="WolfHunt | Social Commentary Rock Project"/>
    <s v="Rock n' Roll tales of our times"/>
    <x v="26"/>
    <n v="10235"/>
    <x v="0"/>
    <x v="0"/>
    <s v="USD"/>
    <n v="1470068523"/>
    <n v="1467476523"/>
    <b v="0"/>
    <n v="52"/>
    <b v="1"/>
    <s v="music/rock"/>
    <n v="1.0235000000000001"/>
    <n v="196.82692307692307"/>
    <x v="7"/>
    <x v="15"/>
    <x v="698"/>
    <d v="2016-07-02T16:22:03"/>
  </r>
  <r>
    <n v="3714"/>
    <s v="Expedition (to NYC)"/>
    <s v="This summer, help some of the top high school theater students from across the country come to NYC to create a world premiere play."/>
    <x v="26"/>
    <n v="10235"/>
    <x v="0"/>
    <x v="0"/>
    <s v="USD"/>
    <n v="1432612740"/>
    <n v="1429881667"/>
    <b v="0"/>
    <n v="97"/>
    <b v="1"/>
    <s v="theater/plays"/>
    <n v="1.0235000000000001"/>
    <n v="105.51546391752578"/>
    <x v="6"/>
    <x v="11"/>
    <x v="699"/>
    <d v="2015-04-24T13:21:07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x v="11"/>
    <s v="CAD"/>
    <n v="1450249140"/>
    <n v="1447055935"/>
    <b v="0"/>
    <n v="172"/>
    <b v="1"/>
    <s v="publishing/nonfiction"/>
    <n v="2.0419999999999998"/>
    <n v="59.360465116279073"/>
    <x v="1"/>
    <x v="17"/>
    <x v="700"/>
    <d v="2015-11-09T07:58:55"/>
  </r>
  <r>
    <n v="1617"/>
    <s v="The Coffis Brothers 2nd Album!"/>
    <s v="The Coffis Brothers &amp;The Mountain Men are recording a brand new full length record."/>
    <x v="40"/>
    <n v="10210"/>
    <x v="0"/>
    <x v="0"/>
    <s v="USD"/>
    <n v="1383332400"/>
    <n v="1380470188"/>
    <b v="0"/>
    <n v="158"/>
    <b v="1"/>
    <s v="music/rock"/>
    <n v="1.4585714285714286"/>
    <n v="64.620253164556956"/>
    <x v="7"/>
    <x v="15"/>
    <x v="701"/>
    <d v="2013-09-29T15:56:28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x v="0"/>
    <s v="USD"/>
    <n v="1358117313"/>
    <n v="1355525313"/>
    <b v="0"/>
    <n v="79"/>
    <b v="1"/>
    <s v="music/indie rock"/>
    <n v="1.2749999999999999"/>
    <n v="129.1139240506329"/>
    <x v="7"/>
    <x v="12"/>
    <x v="702"/>
    <d v="2012-12-14T22:48:3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x v="0"/>
    <s v="USD"/>
    <n v="1283562180"/>
    <n v="1277433980"/>
    <b v="0"/>
    <n v="104"/>
    <b v="1"/>
    <s v="music/indie rock"/>
    <n v="1.3576026666666667"/>
    <n v="97.904038461538462"/>
    <x v="7"/>
    <x v="12"/>
    <x v="703"/>
    <d v="2010-06-25T02:46:2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x v="0"/>
    <s v="USD"/>
    <n v="1442102400"/>
    <n v="1440370768"/>
    <b v="0"/>
    <n v="72"/>
    <b v="1"/>
    <s v="theater/plays"/>
    <n v="1.0173000000000001"/>
    <n v="141.29166666666666"/>
    <x v="6"/>
    <x v="11"/>
    <x v="704"/>
    <d v="2015-08-23T22:59:28"/>
  </r>
  <r>
    <n v="3524"/>
    <s v="Sweet, Sweet Spirit"/>
    <s v="A West Texas matriarch is enraged by the news that her gay grandson has been the victim of a hate crime committed by his own father."/>
    <x v="26"/>
    <n v="10156"/>
    <x v="0"/>
    <x v="0"/>
    <s v="USD"/>
    <n v="1410580800"/>
    <n v="1409336373"/>
    <b v="0"/>
    <n v="74"/>
    <b v="1"/>
    <s v="theater/plays"/>
    <n v="1.0156000000000001"/>
    <n v="137.24324324324326"/>
    <x v="6"/>
    <x v="11"/>
    <x v="705"/>
    <d v="2014-08-29T18:19:33"/>
  </r>
  <r>
    <n v="796"/>
    <s v="Madrone: New Album for 2013"/>
    <s v="Madrone is an independent band creating melodic, emotional, _x000a_alternative-rock needing your help to finish their new album."/>
    <x v="26"/>
    <n v="10135"/>
    <x v="0"/>
    <x v="0"/>
    <s v="USD"/>
    <n v="1379279400"/>
    <n v="1376687485"/>
    <b v="0"/>
    <n v="90"/>
    <b v="1"/>
    <s v="music/rock"/>
    <n v="1.0135000000000001"/>
    <n v="112.61111111111111"/>
    <x v="7"/>
    <x v="15"/>
    <x v="706"/>
    <d v="2013-08-16T21:11:25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x v="0"/>
    <s v="USD"/>
    <n v="1470887940"/>
    <n v="1468176527"/>
    <b v="0"/>
    <n v="102"/>
    <b v="1"/>
    <s v="theater/plays"/>
    <n v="1.0133000000000001"/>
    <n v="99.343137254901961"/>
    <x v="6"/>
    <x v="11"/>
    <x v="707"/>
    <d v="2016-07-10T18:48:47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x v="0"/>
    <s v="USD"/>
    <n v="1431716400"/>
    <n v="1428423757"/>
    <b v="1"/>
    <n v="69"/>
    <b v="1"/>
    <s v="film &amp; video/documentary"/>
    <n v="1.0119"/>
    <n v="146.65217391304347"/>
    <x v="5"/>
    <x v="8"/>
    <x v="708"/>
    <d v="2015-04-07T16:22:37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x v="0"/>
    <s v="USD"/>
    <n v="1425495563"/>
    <n v="1422903563"/>
    <b v="0"/>
    <n v="98"/>
    <b v="1"/>
    <s v="theater/plays"/>
    <n v="1.0115000000000001"/>
    <n v="103.21428571428571"/>
    <x v="6"/>
    <x v="11"/>
    <x v="709"/>
    <d v="2015-02-02T18:59:23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x v="0"/>
    <s v="USD"/>
    <n v="1451063221"/>
    <n v="1448471221"/>
    <b v="0"/>
    <n v="52"/>
    <b v="1"/>
    <s v="film &amp; video/television"/>
    <n v="1.01"/>
    <n v="194.23076923076923"/>
    <x v="5"/>
    <x v="16"/>
    <x v="710"/>
    <d v="2015-11-25T17:07:01"/>
  </r>
  <r>
    <n v="2930"/>
    <s v="Forbear! Theatre"/>
    <s v="Forbear! is a new theatre company aiming to produce exciting and innovative theatre using performers from a variety of disciplines."/>
    <x v="26"/>
    <n v="10092"/>
    <x v="0"/>
    <x v="1"/>
    <s v="GBP"/>
    <n v="1431007264"/>
    <n v="1428415264"/>
    <b v="0"/>
    <n v="62"/>
    <b v="1"/>
    <s v="theater/musical"/>
    <n v="1.0092000000000001"/>
    <n v="162.7741935483871"/>
    <x v="6"/>
    <x v="19"/>
    <x v="711"/>
    <d v="2015-04-07T14:01:0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x v="0"/>
    <s v="USD"/>
    <n v="1472338409"/>
    <n v="1468450409"/>
    <b v="0"/>
    <n v="62"/>
    <b v="1"/>
    <s v="theater/spaces"/>
    <n v="1.0087999999999999"/>
    <n v="162.70967741935485"/>
    <x v="6"/>
    <x v="9"/>
    <x v="712"/>
    <d v="2016-07-13T22:53:29"/>
  </r>
  <r>
    <n v="527"/>
    <s v="Omega Kids - a new play"/>
    <s v="OMEGA KIDS, a new play by Noah Mease, directed by Jay Stull &amp; produced by New Light Theater Project in association with Access Theater."/>
    <x v="26"/>
    <n v="10085"/>
    <x v="0"/>
    <x v="0"/>
    <s v="USD"/>
    <n v="1487347500"/>
    <n v="1484715366"/>
    <b v="0"/>
    <n v="158"/>
    <b v="1"/>
    <s v="theater/plays"/>
    <n v="1.0085"/>
    <n v="63.829113924050631"/>
    <x v="6"/>
    <x v="11"/>
    <x v="713"/>
    <d v="2017-01-18T04:56:06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x v="0"/>
    <s v="USD"/>
    <n v="1471503540"/>
    <n v="1468852306"/>
    <b v="0"/>
    <n v="113"/>
    <b v="1"/>
    <s v="music/pop"/>
    <n v="2.0169999999999999"/>
    <n v="89.247787610619469"/>
    <x v="7"/>
    <x v="22"/>
    <x v="714"/>
    <d v="2016-07-18T14:31:46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x v="0"/>
    <s v="USD"/>
    <n v="1461096304"/>
    <n v="1458936304"/>
    <b v="0"/>
    <n v="125"/>
    <b v="1"/>
    <s v="photography/photobooks"/>
    <n v="2.0162"/>
    <n v="80.647999999999996"/>
    <x v="2"/>
    <x v="3"/>
    <x v="715"/>
    <d v="2016-03-25T20:05:04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7"/>
    <x v="15"/>
    <x v="716"/>
    <d v="2014-05-27T13:19:26"/>
  </r>
  <r>
    <n v="3153"/>
    <s v="Terminator the Second"/>
    <s v="A stage production of Terminator 2: Judgment Day, composed entirely of the words of William Shakespeare"/>
    <x v="121"/>
    <n v="10067.5"/>
    <x v="0"/>
    <x v="0"/>
    <s v="USD"/>
    <n v="1304225940"/>
    <n v="1301542937"/>
    <b v="1"/>
    <n v="241"/>
    <b v="1"/>
    <s v="theater/plays"/>
    <n v="3.3558333333333334"/>
    <n v="41.773858921161825"/>
    <x v="6"/>
    <x v="11"/>
    <x v="717"/>
    <d v="2011-03-31T03:42: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x v="0"/>
    <s v="USD"/>
    <n v="1476381627"/>
    <n v="1473789627"/>
    <b v="0"/>
    <n v="69"/>
    <b v="1"/>
    <s v="theater/plays"/>
    <n v="1.0065"/>
    <n v="145.86956521739131"/>
    <x v="6"/>
    <x v="11"/>
    <x v="718"/>
    <d v="2016-09-13T18:00:27"/>
  </r>
  <r>
    <n v="302"/>
    <s v="(UN)CUT"/>
    <s v="(UN)CUT explores circumcisionâ€™s medical, sexual &amp; religious complexities against the backdrop of San Franciscoâ€™s latest ban controversy"/>
    <x v="26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5"/>
    <x v="8"/>
    <x v="719"/>
    <d v="2012-01-25T20:33:58"/>
  </r>
  <r>
    <n v="2055"/>
    <s v="The I2C and SPI Education System"/>
    <s v="An Arduino compatible shield matched with a web based tutorial system to teach you how to talk with I2C and SPI components."/>
    <x v="7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  <x v="720"/>
    <d v="2014-11-03T16:10:43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x v="0"/>
    <s v="USD"/>
    <n v="1491181200"/>
    <n v="1488387008"/>
    <b v="0"/>
    <n v="38"/>
    <b v="0"/>
    <s v="music/faith"/>
    <n v="0.33473333333333333"/>
    <n v="264.26315789473682"/>
    <x v="7"/>
    <x v="14"/>
    <x v="721"/>
    <d v="2017-03-01T16:50:08"/>
  </r>
  <r>
    <n v="3400"/>
    <s v="You, Me and That Guy"/>
    <s v="A hilarious comedy starring Sarah, a recent grad, who uses the magic of a mystical open mic to solve the problems of her relationships."/>
    <x v="26"/>
    <n v="10041"/>
    <x v="0"/>
    <x v="0"/>
    <s v="USD"/>
    <n v="1409266414"/>
    <n v="1405378414"/>
    <b v="0"/>
    <n v="85"/>
    <b v="1"/>
    <s v="theater/plays"/>
    <n v="1.0041"/>
    <n v="118.12941176470588"/>
    <x v="6"/>
    <x v="11"/>
    <x v="722"/>
    <d v="2014-07-14T22:53:34"/>
  </r>
  <r>
    <n v="3406"/>
    <s v="Voices of Swords"/>
    <s v="A funny and moving new play about two families dealing with aging parents in very different ways!"/>
    <x v="26"/>
    <n v="10031"/>
    <x v="0"/>
    <x v="0"/>
    <s v="USD"/>
    <n v="1405511376"/>
    <n v="1401623376"/>
    <b v="0"/>
    <n v="91"/>
    <b v="1"/>
    <s v="theater/plays"/>
    <n v="1.0031000000000001"/>
    <n v="110.23076923076923"/>
    <x v="6"/>
    <x v="11"/>
    <x v="723"/>
    <d v="2014-06-01T11:49:36"/>
  </r>
  <r>
    <n v="2811"/>
    <s v="Ray Gunn and Starburst"/>
    <s v="Ray Gunn and Starburst is an audio sci-fi/comedy sending up the tropes of classic and pulp science-fiction."/>
    <x v="26"/>
    <n v="10027"/>
    <x v="0"/>
    <x v="1"/>
    <s v="GBP"/>
    <n v="1424692503"/>
    <n v="1422100503"/>
    <b v="0"/>
    <n v="108"/>
    <b v="1"/>
    <s v="theater/plays"/>
    <n v="1.0026999999999999"/>
    <n v="92.842592592592595"/>
    <x v="6"/>
    <x v="11"/>
    <x v="724"/>
    <d v="2015-01-24T11:55:03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x v="1"/>
    <s v="GBP"/>
    <n v="1466463600"/>
    <n v="1463337315"/>
    <b v="0"/>
    <n v="207"/>
    <b v="1"/>
    <s v="theater/plays"/>
    <n v="1.0026489999999999"/>
    <n v="48.437149758454105"/>
    <x v="6"/>
    <x v="11"/>
    <x v="725"/>
    <d v="2016-05-15T18:35:15"/>
  </r>
  <r>
    <n v="2539"/>
    <s v="The Flying Gambas"/>
    <s v="Help ABS Academy musicians get their cellos, gambas, &amp; contrabasses to San Francisco by supporting their instruments' travel."/>
    <x v="26"/>
    <n v="10025"/>
    <x v="0"/>
    <x v="0"/>
    <s v="USD"/>
    <n v="1422913152"/>
    <n v="1417729152"/>
    <b v="0"/>
    <n v="59"/>
    <b v="1"/>
    <s v="music/classical music"/>
    <n v="1.0024999999999999"/>
    <n v="169.91525423728814"/>
    <x v="7"/>
    <x v="25"/>
    <x v="726"/>
    <d v="2014-12-04T21:39:12"/>
  </r>
  <r>
    <n v="1836"/>
    <s v="KICKSTART OUR &lt;+3"/>
    <s v="Help fund our 2013 Sound &amp; Lighting Touring rig!"/>
    <x v="1"/>
    <n v="10017"/>
    <x v="0"/>
    <x v="0"/>
    <s v="USD"/>
    <n v="1361129129"/>
    <n v="1359660329"/>
    <b v="0"/>
    <n v="55"/>
    <b v="1"/>
    <s v="music/rock"/>
    <n v="2.0034000000000001"/>
    <n v="182.12727272727273"/>
    <x v="7"/>
    <x v="15"/>
    <x v="727"/>
    <d v="2013-01-31T19:25:29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x v="0"/>
    <s v="USD"/>
    <n v="1406900607"/>
    <n v="1403012607"/>
    <b v="0"/>
    <n v="119"/>
    <b v="1"/>
    <s v="publishing/nonfiction"/>
    <n v="1.2210975609756098"/>
    <n v="84.142857142857139"/>
    <x v="1"/>
    <x v="17"/>
    <x v="728"/>
    <d v="2014-06-17T13:43:27"/>
  </r>
  <r>
    <n v="1633"/>
    <s v="ELIZABETH REX"/>
    <s v="We are a four piece rock band that has played shows in and around NYC including Mercury Lounge.  Two of our members are now in LA."/>
    <x v="26"/>
    <n v="10000"/>
    <x v="0"/>
    <x v="0"/>
    <s v="USD"/>
    <n v="1326690000"/>
    <n v="1324329156"/>
    <b v="0"/>
    <n v="58"/>
    <b v="1"/>
    <s v="music/rock"/>
    <n v="1"/>
    <n v="172.41379310344828"/>
    <x v="7"/>
    <x v="15"/>
    <x v="729"/>
    <d v="2011-12-19T21:12:36"/>
  </r>
  <r>
    <n v="2990"/>
    <s v="The Gloria Theatre Project"/>
    <s v="We are a non-profit revitalizing the Gloria Theatre - our gift to the community - and we need your help #arts #community #theater"/>
    <x v="26"/>
    <n v="10000"/>
    <x v="0"/>
    <x v="0"/>
    <s v="USD"/>
    <n v="1452174420"/>
    <n v="1449150420"/>
    <b v="0"/>
    <n v="27"/>
    <b v="1"/>
    <s v="theater/spaces"/>
    <n v="1"/>
    <n v="370.37037037037038"/>
    <x v="6"/>
    <x v="9"/>
    <x v="730"/>
    <d v="2015-12-03T13:47:0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x v="0"/>
    <s v="USD"/>
    <n v="1461440421"/>
    <n v="1458848421"/>
    <b v="0"/>
    <n v="39"/>
    <b v="0"/>
    <s v="games/mobile games"/>
    <n v="0.39500000000000002"/>
    <n v="253.2051282051282"/>
    <x v="3"/>
    <x v="28"/>
    <x v="731"/>
    <d v="2016-03-24T19:40:2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x v="11"/>
    <s v="CAD"/>
    <n v="1398268773"/>
    <n v="1395676773"/>
    <b v="0"/>
    <n v="58"/>
    <b v="1"/>
    <s v="technology/hardware"/>
    <n v="1.2290000000000001"/>
    <n v="169.51724137931035"/>
    <x v="0"/>
    <x v="0"/>
    <x v="732"/>
    <d v="2014-03-24T15:59:33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x v="0"/>
    <s v="USD"/>
    <n v="1413269940"/>
    <n v="1410421670"/>
    <b v="1"/>
    <n v="167"/>
    <b v="1"/>
    <s v="theater/plays"/>
    <n v="1.1530588235294117"/>
    <n v="58.688622754491021"/>
    <x v="6"/>
    <x v="11"/>
    <x v="733"/>
    <d v="2014-09-11T07:47:50"/>
  </r>
  <r>
    <n v="305"/>
    <s v="My Friend Mott-ly"/>
    <s v="A documentary that I am making about the difficult, but inspiring, life of a late friend of mine."/>
    <x v="82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5"/>
    <x v="8"/>
    <x v="734"/>
    <d v="2012-02-09T15:07:29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"/>
    <x v="2"/>
    <x v="735"/>
    <d v="2011-04-13T00:20:49"/>
  </r>
  <r>
    <n v="1189"/>
    <s v="Road Ramblers"/>
    <s v="A couple of experienced road trippers setting out for the big one. Six months traveling in a converted bus with a book at the end."/>
    <x v="99"/>
    <n v="9700"/>
    <x v="0"/>
    <x v="0"/>
    <s v="USD"/>
    <n v="1467242995"/>
    <n v="1465428595"/>
    <b v="0"/>
    <n v="86"/>
    <b v="1"/>
    <s v="photography/photobooks"/>
    <n v="1.0777777777777777"/>
    <n v="112.79069767441861"/>
    <x v="2"/>
    <x v="3"/>
    <x v="736"/>
    <d v="2016-06-08T23:29:55"/>
  </r>
  <r>
    <n v="1266"/>
    <s v="Sensory Station's First EP"/>
    <s v="We are looking to record our first EP produced by Aaron Harris (ISIS/Palms) at Studio West."/>
    <x v="118"/>
    <n v="9545"/>
    <x v="0"/>
    <x v="0"/>
    <s v="USD"/>
    <n v="1389474145"/>
    <n v="1386882145"/>
    <b v="1"/>
    <n v="50"/>
    <b v="1"/>
    <s v="music/rock"/>
    <n v="1.0047368421052632"/>
    <n v="190.9"/>
    <x v="7"/>
    <x v="15"/>
    <x v="737"/>
    <d v="2013-12-12T21:02:25"/>
  </r>
  <r>
    <n v="2828"/>
    <s v="Peace In Our Time"/>
    <s v="The Battle of Britain has been lost; London is occupied, who can you trust? Help produce this classic piece of theatre. Drama for now."/>
    <x v="118"/>
    <n v="9536"/>
    <x v="0"/>
    <x v="1"/>
    <s v="GBP"/>
    <n v="1443826800"/>
    <n v="1441606869"/>
    <b v="0"/>
    <n v="97"/>
    <b v="1"/>
    <s v="theater/plays"/>
    <n v="1.0037894736842106"/>
    <n v="98.30927835051547"/>
    <x v="6"/>
    <x v="11"/>
    <x v="738"/>
    <d v="2015-09-07T06:21:09"/>
  </r>
  <r>
    <n v="3433"/>
    <s v="The Dybbuk"/>
    <s v="death&amp;pretzels presents their first Chicago based project:_x000a_The Dybbuk by S. Ansky"/>
    <x v="118"/>
    <n v="9525"/>
    <x v="0"/>
    <x v="0"/>
    <s v="USD"/>
    <n v="1402974000"/>
    <n v="1400290255"/>
    <b v="0"/>
    <n v="71"/>
    <b v="1"/>
    <s v="theater/plays"/>
    <n v="1.0026315789473683"/>
    <n v="134.1549295774648"/>
    <x v="6"/>
    <x v="11"/>
    <x v="739"/>
    <d v="2014-05-17T01:30:55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x v="0"/>
    <s v="USD"/>
    <n v="1407758629"/>
    <n v="1404907429"/>
    <b v="0"/>
    <n v="139"/>
    <b v="1"/>
    <s v="publishing/nonfiction"/>
    <n v="1.5833333333333333"/>
    <n v="68.345323741007192"/>
    <x v="1"/>
    <x v="17"/>
    <x v="740"/>
    <d v="2014-07-09T12:03:49"/>
  </r>
  <r>
    <n v="1366"/>
    <s v="Kick It! A Tribute to the A.K.s"/>
    <s v="A musical memorial for Alexi Petersen."/>
    <x v="82"/>
    <n v="9486.69"/>
    <x v="0"/>
    <x v="0"/>
    <s v="USD"/>
    <n v="1417049663"/>
    <n v="1413158063"/>
    <b v="0"/>
    <n v="147"/>
    <b v="1"/>
    <s v="music/rock"/>
    <n v="1.2648920000000001"/>
    <n v="64.535306122448986"/>
    <x v="7"/>
    <x v="15"/>
    <x v="741"/>
    <d v="2014-10-12T23:54:23"/>
  </r>
  <r>
    <n v="1783"/>
    <s v="Hues of my Vision"/>
    <s v="My Buddy Spirit and I, Ara, camping full time camera on hand for a bit over nine years. &quot;Hue of my Vision&quot; is our Photo Book."/>
    <x v="13"/>
    <n v="9477"/>
    <x v="2"/>
    <x v="0"/>
    <s v="USD"/>
    <n v="1432248478"/>
    <n v="1429656478"/>
    <b v="1"/>
    <n v="185"/>
    <b v="0"/>
    <s v="photography/photobooks"/>
    <n v="0.236925"/>
    <n v="51.227027027027027"/>
    <x v="2"/>
    <x v="3"/>
    <x v="742"/>
    <d v="2015-04-21T22:47:58"/>
  </r>
  <r>
    <n v="1800"/>
    <s v="The Sikh Project Book"/>
    <s v="Shot over 3 years in the U.K &amp; U.S, and featured in press worldwide, we need your help to back the highly anticipated Sikh Project book"/>
    <x v="153"/>
    <n v="9460"/>
    <x v="2"/>
    <x v="1"/>
    <s v="GBP"/>
    <n v="1476109970"/>
    <n v="1473517970"/>
    <b v="1"/>
    <n v="113"/>
    <b v="0"/>
    <s v="photography/photobooks"/>
    <n v="0.20449632511889321"/>
    <n v="83.716814159292042"/>
    <x v="2"/>
    <x v="3"/>
    <x v="743"/>
    <d v="2016-09-10T14:32:50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x v="1"/>
    <s v="GBP"/>
    <n v="1447426800"/>
    <n v="1444904830"/>
    <b v="0"/>
    <n v="159"/>
    <b v="1"/>
    <s v="photography/photobooks"/>
    <n v="1.0495555555555556"/>
    <n v="59.408805031446541"/>
    <x v="2"/>
    <x v="3"/>
    <x v="744"/>
    <d v="2015-10-15T10:27:10"/>
  </r>
  <r>
    <n v="3155"/>
    <s v="Stage Adaptation of Studio Ghibli's Princess Mononoke"/>
    <s v="We want to take our stage adaptation of Studio Ghibli's 'Princess Mononoke' to more people.  Help us do it!"/>
    <x v="1"/>
    <n v="9425.23"/>
    <x v="0"/>
    <x v="1"/>
    <s v="GBP"/>
    <n v="1356004725"/>
    <n v="1353412725"/>
    <b v="1"/>
    <n v="302"/>
    <b v="1"/>
    <s v="theater/plays"/>
    <n v="1.885046"/>
    <n v="31.209370860927152"/>
    <x v="6"/>
    <x v="11"/>
    <x v="745"/>
    <d v="2012-11-20T11:58:45"/>
  </r>
  <r>
    <n v="1817"/>
    <s v="Through the Lens of Jerry Gustafson"/>
    <s v="Hundreds of breathtaking rodeo photographs collected in a beautiful coffee table book."/>
    <x v="53"/>
    <n v="9419"/>
    <x v="2"/>
    <x v="0"/>
    <s v="USD"/>
    <n v="1485759540"/>
    <n v="1480607607"/>
    <b v="0"/>
    <n v="100"/>
    <b v="0"/>
    <s v="photography/photobooks"/>
    <n v="0.52327777777777773"/>
    <n v="94.19"/>
    <x v="2"/>
    <x v="3"/>
    <x v="746"/>
    <d v="2016-12-01T15:53:27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x v="11"/>
    <s v="CAD"/>
    <n v="1428091353"/>
    <n v="1425502953"/>
    <b v="0"/>
    <n v="90"/>
    <b v="1"/>
    <s v="photography/photobooks"/>
    <n v="1.1052941176470588"/>
    <n v="104.38888888888889"/>
    <x v="2"/>
    <x v="3"/>
    <x v="747"/>
    <d v="2015-03-04T21:02:33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x v="0"/>
    <s v="USD"/>
    <n v="1430334126"/>
    <n v="1426446126"/>
    <b v="0"/>
    <n v="67"/>
    <b v="1"/>
    <s v="film &amp; video/documentary"/>
    <n v="1.2516"/>
    <n v="140.1044776119403"/>
    <x v="5"/>
    <x v="8"/>
    <x v="748"/>
    <d v="2015-03-15T19:02:06"/>
  </r>
  <r>
    <n v="2311"/>
    <s v="Mary Fagan's CD Project!"/>
    <s v="I'm heading back into the studio!  I'm planning to record a CD of original songs and one with some jazz standards."/>
    <x v="99"/>
    <n v="9370"/>
    <x v="0"/>
    <x v="0"/>
    <s v="USD"/>
    <n v="1399421189"/>
    <n v="1396829189"/>
    <b v="1"/>
    <n v="104"/>
    <b v="1"/>
    <s v="music/indie rock"/>
    <n v="1.0411111111111111"/>
    <n v="90.09615384615384"/>
    <x v="7"/>
    <x v="12"/>
    <x v="749"/>
    <d v="2014-04-07T00:06:29"/>
  </r>
  <r>
    <n v="1376"/>
    <s v="Dead Pirates / HIGHMARE LP 2nd pressing"/>
    <s v="Dead Pirates are planning a second pressing of HIGHMARE LP, who wants one ?"/>
    <x v="154"/>
    <n v="9342"/>
    <x v="0"/>
    <x v="1"/>
    <s v="GBP"/>
    <n v="1480784606"/>
    <n v="1478189006"/>
    <b v="0"/>
    <n v="168"/>
    <b v="1"/>
    <s v="music/rock"/>
    <n v="2.5248648648648651"/>
    <n v="55.607142857142854"/>
    <x v="7"/>
    <x v="15"/>
    <x v="750"/>
    <d v="2016-11-03T16:03:26"/>
  </r>
  <r>
    <n v="1519"/>
    <s v="Jesus Days, 1978-1983"/>
    <s v="A documentary photobook that captures the late 70s in evangelical America seen thru the eyes of a closeted and religious young man."/>
    <x v="99"/>
    <n v="9302.75"/>
    <x v="0"/>
    <x v="0"/>
    <s v="USD"/>
    <n v="1403301540"/>
    <n v="1400867283"/>
    <b v="1"/>
    <n v="145"/>
    <b v="1"/>
    <s v="photography/photobooks"/>
    <n v="1.033638888888889"/>
    <n v="64.156896551724131"/>
    <x v="2"/>
    <x v="3"/>
    <x v="751"/>
    <d v="2014-05-23T17:48:03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x v="0"/>
    <s v="USD"/>
    <n v="1489374000"/>
    <n v="1488823290"/>
    <b v="0"/>
    <n v="2035"/>
    <b v="1"/>
    <s v="games/tabletop games"/>
    <n v="9302.5"/>
    <n v="4.5712530712530715"/>
    <x v="3"/>
    <x v="5"/>
    <x v="752"/>
    <d v="2017-03-06T18:01:30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5"/>
    <x v="8"/>
    <x v="753"/>
    <d v="2010-03-29T15:54:18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x v="0"/>
    <s v="USD"/>
    <n v="1445363722"/>
    <n v="1442771722"/>
    <b v="0"/>
    <n v="47"/>
    <b v="1"/>
    <s v="music/indie rock"/>
    <n v="1.0171957671957672"/>
    <n v="196.34042553191489"/>
    <x v="7"/>
    <x v="12"/>
    <x v="754"/>
    <d v="2015-09-20T17:55:22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x v="0"/>
    <s v="USD"/>
    <n v="1361696955"/>
    <n v="1359104955"/>
    <b v="0"/>
    <n v="160"/>
    <b v="1"/>
    <s v="music/indie rock"/>
    <n v="1.1504037499999999"/>
    <n v="57.520187499999999"/>
    <x v="7"/>
    <x v="12"/>
    <x v="755"/>
    <d v="2013-01-25T09:09:15"/>
  </r>
  <r>
    <n v="3041"/>
    <s v="Lend a Hand in Our Home"/>
    <s v="Privet! Hello! Bon Jour! We are the Arlekin Players Theatre and we need a home."/>
    <x v="156"/>
    <n v="9170"/>
    <x v="0"/>
    <x v="0"/>
    <s v="USD"/>
    <n v="1453323048"/>
    <n v="1450731048"/>
    <b v="0"/>
    <n v="95"/>
    <b v="1"/>
    <s v="theater/spaces"/>
    <n v="1.1048192771084338"/>
    <n v="96.526315789473685"/>
    <x v="6"/>
    <x v="9"/>
    <x v="756"/>
    <d v="2015-12-21T20:50:48"/>
  </r>
  <r>
    <n v="1850"/>
    <s v="WILKES EP"/>
    <s v="WILKES is the solo venture of HighFlightSociety singer / Disciple bassist, Jason Wilkes. This project is to fund the debut 6 song EP."/>
    <x v="99"/>
    <n v="9137"/>
    <x v="0"/>
    <x v="0"/>
    <s v="USD"/>
    <n v="1405033300"/>
    <n v="1402441300"/>
    <b v="0"/>
    <n v="179"/>
    <b v="1"/>
    <s v="music/rock"/>
    <n v="1.0152222222222222"/>
    <n v="51.044692737430168"/>
    <x v="7"/>
    <x v="15"/>
    <x v="757"/>
    <d v="2014-06-10T23:01:40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x v="0"/>
    <s v="USD"/>
    <n v="1323742396"/>
    <n v="1319850796"/>
    <b v="0"/>
    <n v="136"/>
    <b v="1"/>
    <s v="music/rock"/>
    <n v="1.1412500000000001"/>
    <n v="67.132352941176464"/>
    <x v="7"/>
    <x v="15"/>
    <x v="758"/>
    <d v="2011-10-29T01:13:16"/>
  </r>
  <r>
    <n v="3360"/>
    <s v="Pretty Butch"/>
    <s v="World Premiere, an M1 Singapore Fringe Festival 2017 commission."/>
    <x v="99"/>
    <n v="9124"/>
    <x v="0"/>
    <x v="18"/>
    <s v="SGD"/>
    <n v="1481731140"/>
    <n v="1479866343"/>
    <b v="0"/>
    <n v="72"/>
    <b v="1"/>
    <s v="theater/plays"/>
    <n v="1.0137777777777779"/>
    <n v="126.72222222222223"/>
    <x v="6"/>
    <x v="11"/>
    <x v="759"/>
    <d v="2016-11-23T01:59:03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x v="0"/>
    <s v="USD"/>
    <n v="1451530800"/>
    <n v="1448463086"/>
    <b v="0"/>
    <n v="167"/>
    <b v="1"/>
    <s v="photography/photobooks"/>
    <n v="2.6059999999999999"/>
    <n v="54.616766467065865"/>
    <x v="2"/>
    <x v="3"/>
    <x v="760"/>
    <d v="2015-11-25T14:51:26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x v="0"/>
    <s v="USD"/>
    <n v="1431885600"/>
    <n v="1429133323"/>
    <b v="0"/>
    <n v="70"/>
    <b v="1"/>
    <s v="photography/photobooks"/>
    <n v="1.0412571428571429"/>
    <n v="130.15714285714284"/>
    <x v="2"/>
    <x v="3"/>
    <x v="761"/>
    <d v="2015-04-15T21:28:43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x v="0"/>
    <s v="USD"/>
    <n v="1467680867"/>
    <n v="1464224867"/>
    <b v="0"/>
    <n v="57"/>
    <b v="1"/>
    <s v="film &amp; video/television"/>
    <n v="1.0122222222222221"/>
    <n v="159.82456140350877"/>
    <x v="5"/>
    <x v="16"/>
    <x v="762"/>
    <d v="2016-05-26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x v="0"/>
    <s v="USD"/>
    <n v="1272828120"/>
    <n v="1268934736"/>
    <b v="0"/>
    <n v="26"/>
    <b v="1"/>
    <s v="film &amp; video/documentary"/>
    <n v="1.0133333333333334"/>
    <n v="347.84615384615387"/>
    <x v="5"/>
    <x v="8"/>
    <x v="763"/>
    <d v="2010-03-18T17:52:16"/>
  </r>
  <r>
    <n v="2029"/>
    <s v="Lumin8 Pro"/>
    <s v="Lumin8 Pro is a fun and easy to use light controller that makes light dance to your favorite music."/>
    <x v="6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  <x v="764"/>
    <d v="2014-07-28T00:31:21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x v="0"/>
    <s v="USD"/>
    <n v="1447862947"/>
    <n v="1445267347"/>
    <b v="0"/>
    <n v="84"/>
    <b v="1"/>
    <s v="games/tabletop games"/>
    <n v="1.1268750000000001"/>
    <n v="107.32142857142857"/>
    <x v="3"/>
    <x v="5"/>
    <x v="765"/>
    <d v="2015-10-19T15:09:07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5"/>
    <x v="8"/>
    <x v="766"/>
    <d v="2013-03-15T21:03:52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x v="1"/>
    <s v="GBP"/>
    <n v="1410616600"/>
    <n v="1405432600"/>
    <b v="0"/>
    <n v="369"/>
    <b v="0"/>
    <s v="technology/wearables"/>
    <n v="0.22092500000000001"/>
    <n v="23.948509485094849"/>
    <x v="0"/>
    <x v="1"/>
    <x v="767"/>
    <d v="2014-07-15T13:56:40"/>
  </r>
  <r>
    <n v="1385"/>
    <s v="Chi Might Project"/>
    <s v="Musicians, singers &amp; songwriters from all over the world collaborate via YouTube in order to create an amazing album!"/>
    <x v="36"/>
    <n v="8832.49"/>
    <x v="0"/>
    <x v="4"/>
    <s v="EUR"/>
    <n v="1461931860"/>
    <n v="1457109121"/>
    <b v="0"/>
    <n v="134"/>
    <b v="1"/>
    <s v="music/rock"/>
    <n v="1.10406125"/>
    <n v="65.914104477611943"/>
    <x v="7"/>
    <x v="15"/>
    <x v="768"/>
    <d v="2016-03-04T16:32:01"/>
  </r>
  <r>
    <n v="679"/>
    <s v="Monolith Posture Coach"/>
    <s v="World's first bio-feedback posture device for your entire back. Trains back, neck, thoracic &amp; ab segments by using only 30 min/day."/>
    <x v="158"/>
    <n v="8827"/>
    <x v="2"/>
    <x v="0"/>
    <s v="USD"/>
    <n v="1472920909"/>
    <n v="1467736909"/>
    <b v="0"/>
    <n v="94"/>
    <b v="0"/>
    <s v="technology/wearables"/>
    <n v="0.15485964912280703"/>
    <n v="93.90425531914893"/>
    <x v="0"/>
    <x v="1"/>
    <x v="769"/>
    <d v="2016-07-05T16:41:49"/>
  </r>
  <r>
    <n v="219"/>
    <s v="True Colors"/>
    <s v="An hour-long pilot about a group of suburban LGBT teens coming of age in the early 90's."/>
    <x v="6"/>
    <n v="8815"/>
    <x v="2"/>
    <x v="0"/>
    <s v="USD"/>
    <n v="1459493940"/>
    <n v="1456732225"/>
    <b v="0"/>
    <n v="76"/>
    <b v="0"/>
    <s v="film &amp; video/drama"/>
    <n v="0.17630000000000001"/>
    <n v="115.98684210526316"/>
    <x v="5"/>
    <x v="10"/>
    <x v="770"/>
    <d v="2016-02-29T07:50:25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x v="0"/>
    <s v="USD"/>
    <n v="1486616400"/>
    <n v="1484037977"/>
    <b v="0"/>
    <n v="279"/>
    <b v="1"/>
    <s v="games/tabletop games"/>
    <n v="4.8927777777777779"/>
    <n v="31.566308243727597"/>
    <x v="3"/>
    <x v="5"/>
    <x v="771"/>
    <d v="2017-01-10T08:46:17"/>
  </r>
  <r>
    <n v="2313"/>
    <s v="A SUNNY DAY IN GLASGOW"/>
    <s v="A Sunny Day in Glasgow are recording a new album and we need your help!"/>
    <x v="1"/>
    <n v="8792.02"/>
    <x v="0"/>
    <x v="0"/>
    <s v="USD"/>
    <n v="1336086026"/>
    <n v="1333494026"/>
    <b v="1"/>
    <n v="157"/>
    <b v="1"/>
    <s v="music/indie rock"/>
    <n v="1.7584040000000001"/>
    <n v="56.000127388535034"/>
    <x v="7"/>
    <x v="12"/>
    <x v="772"/>
    <d v="2012-04-03T23:00:26"/>
  </r>
  <r>
    <n v="2991"/>
    <s v="gimmeLIVE @ 9 Wallis"/>
    <s v="A new intimate listening room with tables &amp; theatre seating where artist &amp; fans connect through music, comedy &amp; performing arts."/>
    <x v="141"/>
    <n v="8780"/>
    <x v="0"/>
    <x v="0"/>
    <s v="USD"/>
    <n v="1485547530"/>
    <n v="1483646730"/>
    <b v="0"/>
    <n v="93"/>
    <b v="1"/>
    <s v="theater/spaces"/>
    <n v="1.0329411764705883"/>
    <n v="94.408602150537632"/>
    <x v="6"/>
    <x v="9"/>
    <x v="773"/>
    <d v="2017-01-05T20:05:30"/>
  </r>
  <r>
    <n v="46"/>
    <s v="New equipment for Joy's World!"/>
    <s v="The legendary community TV programme Joy's World is in dire need of new equipment! We are hoping you can help."/>
    <x v="160"/>
    <n v="8750"/>
    <x v="0"/>
    <x v="8"/>
    <s v="AUD"/>
    <n v="1450220974"/>
    <n v="1447628974"/>
    <b v="0"/>
    <n v="45"/>
    <b v="1"/>
    <s v="film &amp; video/television"/>
    <n v="1.0416666666666667"/>
    <n v="194.44444444444446"/>
    <x v="5"/>
    <x v="16"/>
    <x v="774"/>
    <d v="2015-11-15T23:09:3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x v="0"/>
    <s v="USD"/>
    <n v="1451620800"/>
    <n v="1449171508"/>
    <b v="0"/>
    <n v="33"/>
    <b v="1"/>
    <s v="theater/plays"/>
    <n v="1.748"/>
    <n v="264.84848484848487"/>
    <x v="6"/>
    <x v="11"/>
    <x v="775"/>
    <d v="2015-12-03T19:38:28"/>
  </r>
  <r>
    <n v="1936"/>
    <s v="Grandkids Record a Full-length Album!"/>
    <s v="Hey, we're Grandkids! We have enough songs to record an LP, and we need your help! We're going to make you proud, promise!"/>
    <x v="82"/>
    <n v="8739.01"/>
    <x v="0"/>
    <x v="0"/>
    <s v="USD"/>
    <n v="1323151140"/>
    <n v="1320528070"/>
    <b v="0"/>
    <n v="145"/>
    <b v="1"/>
    <s v="music/indie rock"/>
    <n v="1.1652013333333333"/>
    <n v="60.26903448275862"/>
    <x v="7"/>
    <x v="12"/>
    <x v="776"/>
    <d v="2011-11-05T21:21:10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x v="0"/>
    <s v="USD"/>
    <n v="1431122400"/>
    <n v="1428428515"/>
    <b v="1"/>
    <n v="80"/>
    <b v="1"/>
    <s v="film &amp; video/documentary"/>
    <n v="1.0276470588235294"/>
    <n v="109.1875"/>
    <x v="5"/>
    <x v="8"/>
    <x v="777"/>
    <d v="2015-04-07T17:41:55"/>
  </r>
  <r>
    <n v="1684"/>
    <s v="Goodness &amp; Mercy EP - Marty Mikles"/>
    <s v="New Music from Marty Mikles!  A new EP all about God's Goodness &amp; Mercy."/>
    <x v="36"/>
    <n v="8730"/>
    <x v="3"/>
    <x v="0"/>
    <s v="USD"/>
    <n v="1489775641"/>
    <n v="1487360041"/>
    <b v="0"/>
    <n v="101"/>
    <b v="0"/>
    <s v="music/faith"/>
    <n v="1.0912500000000001"/>
    <n v="86.43564356435644"/>
    <x v="7"/>
    <x v="14"/>
    <x v="778"/>
    <d v="2017-02-17T19:34:01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x v="0"/>
    <s v="USD"/>
    <n v="1411444740"/>
    <n v="1409335497"/>
    <b v="0"/>
    <n v="59"/>
    <b v="0"/>
    <s v="theater/musical"/>
    <n v="0.51023391812865493"/>
    <n v="147.88135593220338"/>
    <x v="6"/>
    <x v="19"/>
    <x v="779"/>
    <d v="2014-08-29T18:04:57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x v="0"/>
    <s v="USD"/>
    <n v="1405688952"/>
    <n v="1400504952"/>
    <b v="0"/>
    <n v="36"/>
    <b v="1"/>
    <s v="theater/spaces"/>
    <n v="1.0261176470588236"/>
    <n v="242.27777777777777"/>
    <x v="6"/>
    <x v="9"/>
    <x v="780"/>
    <d v="2014-05-19T13:09:1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x v="0"/>
    <s v="USD"/>
    <n v="1303675296"/>
    <n v="1300996896"/>
    <b v="0"/>
    <n v="168"/>
    <b v="1"/>
    <s v="music/pop"/>
    <n v="1.7423040000000001"/>
    <n v="51.854285714285716"/>
    <x v="7"/>
    <x v="22"/>
    <x v="781"/>
    <d v="2011-03-24T20:01:36"/>
  </r>
  <r>
    <n v="3302"/>
    <s v="El muro de BorÃ­s KiÃ©n"/>
    <s v="FilosofÃ­a de los anÃ³nimos"/>
    <x v="160"/>
    <n v="8685"/>
    <x v="0"/>
    <x v="5"/>
    <s v="EUR"/>
    <n v="1481099176"/>
    <n v="1478507176"/>
    <b v="0"/>
    <n v="50"/>
    <b v="1"/>
    <s v="theater/plays"/>
    <n v="1.0339285714285715"/>
    <n v="173.7"/>
    <x v="6"/>
    <x v="11"/>
    <x v="782"/>
    <d v="2016-11-07T08:26:16"/>
  </r>
  <r>
    <n v="2263"/>
    <s v="Corvus Corax Miniatures - Outcasts"/>
    <s v="These are degenerated men who have, since birth, suffered the effect of mutation and turned into something wicked!"/>
    <x v="82"/>
    <n v="8666"/>
    <x v="0"/>
    <x v="10"/>
    <s v="SEK"/>
    <n v="1422734313"/>
    <n v="1420919913"/>
    <b v="0"/>
    <n v="60"/>
    <b v="1"/>
    <s v="games/tabletop games"/>
    <n v="1.1554666666666666"/>
    <n v="144.43333333333334"/>
    <x v="3"/>
    <x v="5"/>
    <x v="783"/>
    <d v="2015-01-10T19:58:33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x v="0"/>
    <s v="USD"/>
    <n v="1443242021"/>
    <n v="1440650021"/>
    <b v="0"/>
    <n v="115"/>
    <b v="1"/>
    <s v="food/small batch"/>
    <n v="1.728"/>
    <n v="75.130434782608702"/>
    <x v="4"/>
    <x v="7"/>
    <x v="784"/>
    <d v="2015-08-27T04:33:41"/>
  </r>
  <r>
    <n v="324"/>
    <s v="KEEP MOVING FORWARD - Documentary Film"/>
    <s v="A documentary about a Vietnam veteran who finds peace from his PTSD through Disney, rather than medication."/>
    <x v="141"/>
    <n v="8636"/>
    <x v="0"/>
    <x v="0"/>
    <s v="USD"/>
    <n v="1438441308"/>
    <n v="1435590108"/>
    <b v="1"/>
    <n v="82"/>
    <b v="1"/>
    <s v="film &amp; video/documentary"/>
    <n v="1.016"/>
    <n v="105.3170731707317"/>
    <x v="5"/>
    <x v="8"/>
    <x v="785"/>
    <d v="2015-06-29T15:01:48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1"/>
    <x v="786"/>
    <d v="2015-12-01T20:00:56"/>
  </r>
  <r>
    <n v="3006"/>
    <s v="ONTARIO STREET THEATRE in Port Hope."/>
    <s v="We're an affordable theatre and rental space that can be molded into anything by anyone."/>
    <x v="36"/>
    <n v="8620"/>
    <x v="0"/>
    <x v="11"/>
    <s v="CAD"/>
    <n v="1418580591"/>
    <n v="1415988591"/>
    <b v="0"/>
    <n v="97"/>
    <b v="1"/>
    <s v="theater/spaces"/>
    <n v="1.0774999999999999"/>
    <n v="88.865979381443296"/>
    <x v="6"/>
    <x v="9"/>
    <x v="787"/>
    <d v="2014-11-14T18:09:51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x v="0"/>
    <s v="USD"/>
    <n v="1433298676"/>
    <n v="1429410676"/>
    <b v="0"/>
    <n v="118"/>
    <b v="0"/>
    <s v="food/food trucks"/>
    <n v="0.107325"/>
    <n v="72.762711864406782"/>
    <x v="4"/>
    <x v="29"/>
    <x v="788"/>
    <d v="2015-04-19T02:31:16"/>
  </r>
  <r>
    <n v="56"/>
    <s v="Voxwomen Cycling Show"/>
    <s v="We want to see more women's cycling on TV - and we need your help to make it happen!"/>
    <x v="3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"/>
    <x v="16"/>
    <x v="789"/>
    <d v="2015-05-25T13:10:24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x v="0"/>
    <s v="USD"/>
    <n v="1483417020"/>
    <n v="1480480167"/>
    <b v="0"/>
    <n v="68"/>
    <b v="1"/>
    <s v="food/small batch"/>
    <n v="1.0078823529411765"/>
    <n v="125.98529411764706"/>
    <x v="4"/>
    <x v="7"/>
    <x v="790"/>
    <d v="2016-11-30T04:29:27"/>
  </r>
  <r>
    <n v="255"/>
    <s v="xoxosms: a documentary about love in the 21st century"/>
    <s v="xoxosms is a documentary about first love, long distance and Skype."/>
    <x v="36"/>
    <n v="8538.66"/>
    <x v="0"/>
    <x v="0"/>
    <s v="USD"/>
    <n v="1300275482"/>
    <n v="1297687082"/>
    <b v="1"/>
    <n v="188"/>
    <b v="1"/>
    <s v="film &amp; video/documentary"/>
    <n v="1.0673325"/>
    <n v="45.418404255319146"/>
    <x v="5"/>
    <x v="8"/>
    <x v="791"/>
    <d v="2011-02-14T12:38:02"/>
  </r>
  <r>
    <n v="1043"/>
    <s v="Printing TONE Audio 10th Anniversary Edition! (Canceled)"/>
    <s v="We're seeking funding for a special 10th Anniversary PRINT EDITION! Receive your own copy for only $8"/>
    <x v="4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30"/>
    <x v="792"/>
    <d v="2015-04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x v="0"/>
    <s v="USD"/>
    <n v="1406854800"/>
    <n v="1403599778"/>
    <b v="0"/>
    <n v="94"/>
    <b v="1"/>
    <s v="theater/musical"/>
    <n v="1.0671250000000001"/>
    <n v="90.819148936170208"/>
    <x v="6"/>
    <x v="19"/>
    <x v="793"/>
    <d v="2014-06-24T08:49:38"/>
  </r>
  <r>
    <n v="36"/>
    <s v="THE LISTENING BOX"/>
    <s v="A modern day priest makes an unusual discovery, setting off a chain of events."/>
    <x v="70"/>
    <n v="8529"/>
    <x v="0"/>
    <x v="0"/>
    <s v="USD"/>
    <n v="1428128525"/>
    <n v="1425540125"/>
    <b v="0"/>
    <n v="44"/>
    <b v="1"/>
    <s v="film &amp; video/television"/>
    <n v="1.4215"/>
    <n v="193.84090909090909"/>
    <x v="5"/>
    <x v="16"/>
    <x v="794"/>
    <d v="2015-03-05T07:22:05"/>
  </r>
  <r>
    <n v="6"/>
    <s v="POINT HOPE"/>
    <s v="The story of &quot;Point Hope&quot; will honor, respect, and share the beauty and traditions of the Alaska Natives in Point Hope, AK: the Inupiat"/>
    <x v="36"/>
    <n v="8519"/>
    <x v="0"/>
    <x v="0"/>
    <s v="USD"/>
    <n v="1402710250"/>
    <n v="1401846250"/>
    <b v="0"/>
    <n v="58"/>
    <b v="1"/>
    <s v="film &amp; video/television"/>
    <n v="1.064875"/>
    <n v="146.87931034482759"/>
    <x v="5"/>
    <x v="16"/>
    <x v="795"/>
    <d v="2014-06-04T01:44:10"/>
  </r>
  <r>
    <n v="3064"/>
    <s v="Kickstart the Crossroads Community"/>
    <s v="An epicenter for connection, creation and expression of the community."/>
    <x v="35"/>
    <n v="8471"/>
    <x v="2"/>
    <x v="0"/>
    <s v="USD"/>
    <n v="1448175540"/>
    <n v="1445483246"/>
    <b v="0"/>
    <n v="72"/>
    <b v="0"/>
    <s v="theater/spaces"/>
    <n v="0.11294666666666667"/>
    <n v="117.65277777777777"/>
    <x v="6"/>
    <x v="9"/>
    <x v="796"/>
    <d v="2015-10-22T03:07:26"/>
  </r>
  <r>
    <n v="1528"/>
    <s v="Don't Go Outside: Tokyo Street Photos"/>
    <s v="A book of street photos from around Shibuya that I've made between 2011-2016."/>
    <x v="121"/>
    <n v="8447"/>
    <x v="0"/>
    <x v="0"/>
    <s v="USD"/>
    <n v="1485907200"/>
    <n v="1483292122"/>
    <b v="1"/>
    <n v="160"/>
    <b v="1"/>
    <s v="photography/photobooks"/>
    <n v="2.8156666666666665"/>
    <n v="52.793750000000003"/>
    <x v="2"/>
    <x v="3"/>
    <x v="797"/>
    <d v="2017-01-01T17:35:22"/>
  </r>
  <r>
    <n v="794"/>
    <s v="Begins Again"/>
    <s v="The Brian Davis Band is a group of friends that want to share their lives and experiences through music that connects with people."/>
    <x v="36"/>
    <n v="8425"/>
    <x v="0"/>
    <x v="0"/>
    <s v="USD"/>
    <n v="1315242360"/>
    <n v="1310438737"/>
    <b v="0"/>
    <n v="53"/>
    <b v="1"/>
    <s v="music/rock"/>
    <n v="1.0531250000000001"/>
    <n v="158.96226415094338"/>
    <x v="7"/>
    <x v="15"/>
    <x v="798"/>
    <d v="2011-07-12T02:45:37"/>
  </r>
  <r>
    <n v="3028"/>
    <s v="A Home for Vegas Theatre Hub"/>
    <s v="We have a space! Help us fill it with a stage, chairs, gear and audiences' laughter!"/>
    <x v="1"/>
    <n v="8401"/>
    <x v="0"/>
    <x v="0"/>
    <s v="USD"/>
    <n v="1471242025"/>
    <n v="1468650025"/>
    <b v="0"/>
    <n v="99"/>
    <b v="1"/>
    <s v="theater/spaces"/>
    <n v="1.6801999999999999"/>
    <n v="84.858585858585855"/>
    <x v="6"/>
    <x v="9"/>
    <x v="799"/>
    <d v="2016-07-16T06:20:25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x v="0"/>
    <s v="USD"/>
    <n v="1480174071"/>
    <n v="1477578471"/>
    <b v="0"/>
    <n v="111"/>
    <b v="1"/>
    <s v="food/small batch"/>
    <n v="1.6798"/>
    <n v="75.666666666666671"/>
    <x v="4"/>
    <x v="7"/>
    <x v="800"/>
    <d v="2016-10-27T14:27:51"/>
  </r>
  <r>
    <n v="806"/>
    <s v="Golden Animals NEW Album!"/>
    <s v="Help Golden Animals finish their NEW Album!"/>
    <x v="36"/>
    <n v="8355"/>
    <x v="0"/>
    <x v="0"/>
    <s v="USD"/>
    <n v="1315413339"/>
    <n v="1312821339"/>
    <b v="0"/>
    <n v="71"/>
    <b v="1"/>
    <s v="music/rock"/>
    <n v="1.0443750000000001"/>
    <n v="117.67605633802818"/>
    <x v="7"/>
    <x v="15"/>
    <x v="801"/>
    <d v="2011-08-08T16:35:39"/>
  </r>
  <r>
    <n v="1382"/>
    <s v="The Floorwalkers New Album!"/>
    <s v="We're making a new record -- independently! We've got some great new songs we're really excited to bring to you!"/>
    <x v="36"/>
    <n v="8349"/>
    <x v="0"/>
    <x v="0"/>
    <s v="USD"/>
    <n v="1367867536"/>
    <n v="1365275536"/>
    <b v="0"/>
    <n v="148"/>
    <b v="1"/>
    <s v="music/rock"/>
    <n v="1.043625"/>
    <n v="56.412162162162161"/>
    <x v="7"/>
    <x v="15"/>
    <x v="802"/>
    <d v="2013-04-06T19:12:16"/>
  </r>
  <r>
    <n v="3339"/>
    <s v="FRESH PRODUCE'd LA presents: Friends in Transient Places"/>
    <s v="FPLA presents FRIENDS IN TRANSIENT PLACES by Jonathan Caren: a magical story of modern life."/>
    <x v="36"/>
    <n v="8348"/>
    <x v="0"/>
    <x v="0"/>
    <s v="USD"/>
    <n v="1469721518"/>
    <n v="1467129518"/>
    <b v="0"/>
    <n v="47"/>
    <b v="1"/>
    <s v="theater/plays"/>
    <n v="1.0435000000000001"/>
    <n v="177.61702127659575"/>
    <x v="6"/>
    <x v="11"/>
    <x v="803"/>
    <d v="2016-06-28T15:58:38"/>
  </r>
  <r>
    <n v="3048"/>
    <s v="December Match Campaign"/>
    <s v="By matching donations up to $5000, Jack Kesler and Maurice Richards have challenged YOU to help Urbanite outfit their brand new space."/>
    <x v="1"/>
    <n v="8320"/>
    <x v="0"/>
    <x v="0"/>
    <s v="USD"/>
    <n v="1420060920"/>
    <n v="1417556262"/>
    <b v="0"/>
    <n v="47"/>
    <b v="1"/>
    <s v="theater/spaces"/>
    <n v="1.6639999999999999"/>
    <n v="177.02127659574469"/>
    <x v="6"/>
    <x v="9"/>
    <x v="804"/>
    <d v="2014-12-02T21:37:42"/>
  </r>
  <r>
    <n v="485"/>
    <s v="The Lighthouse and the Lock cartoon - funny stuff for kids."/>
    <s v="Last few days to make this toon a reality! 5 funny toons for YOU! See the pilot episode here!"/>
    <x v="162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5"/>
    <x v="23"/>
    <x v="805"/>
    <d v="2013-04-17T12:08:19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  <x v="806"/>
    <d v="2011-04-05T19:52:20"/>
  </r>
  <r>
    <n v="2233"/>
    <s v="Cadaver - A Card Game For Aspiring Necromancers"/>
    <s v="Cadaver is a lighthearted game of friendly necromancy! Players compete to resurrect as many bodies as possible!"/>
    <x v="60"/>
    <n v="8301"/>
    <x v="0"/>
    <x v="1"/>
    <s v="GBP"/>
    <n v="1450051200"/>
    <n v="1448269539"/>
    <b v="0"/>
    <n v="391"/>
    <b v="1"/>
    <s v="games/tabletop games"/>
    <n v="3.3203999999999998"/>
    <n v="21.230179028132991"/>
    <x v="3"/>
    <x v="5"/>
    <x v="807"/>
    <d v="2015-11-23T09:05:39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x v="0"/>
    <s v="USD"/>
    <n v="1362160868"/>
    <n v="1359568911"/>
    <b v="0"/>
    <n v="136"/>
    <b v="1"/>
    <s v="music/classical music"/>
    <n v="1.1066666666666667"/>
    <n v="61.029411764705884"/>
    <x v="7"/>
    <x v="25"/>
    <x v="808"/>
    <d v="2013-01-30T18:01:51"/>
  </r>
  <r>
    <n v="1760"/>
    <s v="Portraits by Aris Jerome"/>
    <s v="Thank you all so much for your pledges! We reached the goal! To continue supporting or for any questions email arisjerome@gmail.com"/>
    <x v="1"/>
    <n v="8272"/>
    <x v="0"/>
    <x v="0"/>
    <s v="USD"/>
    <n v="1456416513"/>
    <n v="1454688513"/>
    <b v="0"/>
    <n v="102"/>
    <b v="1"/>
    <s v="photography/photobooks"/>
    <n v="1.6544000000000001"/>
    <n v="81.098039215686271"/>
    <x v="2"/>
    <x v="3"/>
    <x v="809"/>
    <d v="2016-02-05T16:08:33"/>
  </r>
  <r>
    <n v="2596"/>
    <s v="The Chef Express Food Truck"/>
    <s v="I'm bringing passion, talent, and most importantly some amazing gourmet food to the streets of Lethbridge and southern Alberta."/>
    <x v="23"/>
    <n v="8256"/>
    <x v="2"/>
    <x v="11"/>
    <s v="CAD"/>
    <n v="1407427009"/>
    <n v="1404835009"/>
    <b v="0"/>
    <n v="27"/>
    <b v="0"/>
    <s v="food/food trucks"/>
    <n v="0.23588571428571428"/>
    <n v="305.77777777777777"/>
    <x v="4"/>
    <x v="29"/>
    <x v="810"/>
    <d v="2014-07-08T15:56:49"/>
  </r>
  <r>
    <n v="3169"/>
    <s v="The Window"/>
    <s v="We're bringing The Window to the Cherry Lane Theater in January 2014."/>
    <x v="36"/>
    <n v="8241"/>
    <x v="0"/>
    <x v="0"/>
    <s v="USD"/>
    <n v="1386910740"/>
    <n v="1384364561"/>
    <b v="1"/>
    <n v="82"/>
    <b v="1"/>
    <s v="theater/plays"/>
    <n v="1.030125"/>
    <n v="100.5"/>
    <x v="6"/>
    <x v="11"/>
    <x v="811"/>
    <d v="2013-11-13T17:42:41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x v="0"/>
    <s v="USD"/>
    <n v="1409187600"/>
    <n v="1406316312"/>
    <b v="0"/>
    <n v="25"/>
    <b v="1"/>
    <s v="theater/musical"/>
    <n v="1.0287500000000001"/>
    <n v="329.2"/>
    <x v="6"/>
    <x v="19"/>
    <x v="812"/>
    <d v="2014-07-25T19:25:12"/>
  </r>
  <r>
    <n v="3243"/>
    <s v="THE INCREDIBLE FOX SISTERS"/>
    <s v="Live Source's world premiere of a new play by Jaclyn Backhaus, premiering at the New Ohio Theatre October 30th-November 8th."/>
    <x v="36"/>
    <n v="8227"/>
    <x v="0"/>
    <x v="0"/>
    <s v="USD"/>
    <n v="1444348800"/>
    <n v="1442283562"/>
    <b v="1"/>
    <n v="71"/>
    <b v="1"/>
    <s v="theater/plays"/>
    <n v="1.028375"/>
    <n v="115.87323943661971"/>
    <x v="6"/>
    <x v="11"/>
    <x v="813"/>
    <d v="2015-09-15T02:19:22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x v="1"/>
    <s v="GBP"/>
    <n v="1404858840"/>
    <n v="1402266840"/>
    <b v="0"/>
    <n v="94"/>
    <b v="1"/>
    <s v="theater/plays"/>
    <n v="1.02645125"/>
    <n v="87.357553191489373"/>
    <x v="6"/>
    <x v="11"/>
    <x v="814"/>
    <d v="2014-06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x v="0"/>
    <s v="USD"/>
    <n v="1325310336"/>
    <n v="1320122736"/>
    <b v="0"/>
    <n v="62"/>
    <b v="1"/>
    <s v="music/pop"/>
    <n v="1.026375"/>
    <n v="132.43548387096774"/>
    <x v="7"/>
    <x v="22"/>
    <x v="815"/>
    <d v="2011-11-01T04:45:3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x v="0"/>
    <s v="USD"/>
    <n v="1322454939"/>
    <n v="1319859339"/>
    <b v="0"/>
    <n v="116"/>
    <b v="1"/>
    <s v="music/pop"/>
    <n v="1.026375"/>
    <n v="70.784482758620683"/>
    <x v="7"/>
    <x v="22"/>
    <x v="816"/>
    <d v="2011-10-29T03:35:39"/>
  </r>
  <r>
    <n v="3586"/>
    <s v="Actors &amp; Musicians who are Blind or Autistic"/>
    <s v="See Theatre In A New Light"/>
    <x v="82"/>
    <n v="8207"/>
    <x v="0"/>
    <x v="0"/>
    <s v="USD"/>
    <n v="1474649070"/>
    <n v="1469465070"/>
    <b v="0"/>
    <n v="54"/>
    <b v="1"/>
    <s v="theater/plays"/>
    <n v="1.0942666666666667"/>
    <n v="151.9814814814815"/>
    <x v="6"/>
    <x v="11"/>
    <x v="817"/>
    <d v="2016-07-25T16:44:30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x v="4"/>
    <s v="EUR"/>
    <n v="1443808800"/>
    <n v="1441048658"/>
    <b v="1"/>
    <n v="122"/>
    <b v="0"/>
    <s v="photography/photobooks"/>
    <n v="0.36404444444444445"/>
    <n v="67.139344262295083"/>
    <x v="2"/>
    <x v="3"/>
    <x v="818"/>
    <d v="2015-08-31T19:17:38"/>
  </r>
  <r>
    <n v="1434"/>
    <s v="Translation of 'SOCIALCAPITALISM' (2014)"/>
    <s v="Interest from abroad to publish my book SOCIALCAPITALISM. Need translation to English master. Help appreciated."/>
    <x v="164"/>
    <n v="8190"/>
    <x v="2"/>
    <x v="9"/>
    <s v="DKK"/>
    <n v="1433775600"/>
    <n v="1431973478"/>
    <b v="0"/>
    <n v="11"/>
    <b v="0"/>
    <s v="publishing/translations"/>
    <n v="9.987804878048781E-2"/>
    <n v="744.5454545454545"/>
    <x v="1"/>
    <x v="31"/>
    <x v="819"/>
    <d v="2015-05-18T18:24:38"/>
  </r>
  <r>
    <n v="2260"/>
    <s v="Cryptex Dice Vault"/>
    <s v="A fine wood cryptex dice vault to store your favorite dice. Designed to hold a standard set of 7 polyhedrals for your favorite RPG."/>
    <x v="60"/>
    <n v="8173"/>
    <x v="0"/>
    <x v="0"/>
    <s v="USD"/>
    <n v="1395876250"/>
    <n v="1393287850"/>
    <b v="0"/>
    <n v="84"/>
    <b v="1"/>
    <s v="games/tabletop games"/>
    <n v="3.2692000000000001"/>
    <n v="97.297619047619051"/>
    <x v="3"/>
    <x v="5"/>
    <x v="820"/>
    <d v="2014-02-25T00:24:1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x v="0"/>
    <s v="USD"/>
    <n v="1401024758"/>
    <n v="1398432758"/>
    <b v="0"/>
    <n v="32"/>
    <b v="1"/>
    <s v="theater/musical"/>
    <n v="1.02069375"/>
    <n v="255.17343750000001"/>
    <x v="6"/>
    <x v="19"/>
    <x v="821"/>
    <d v="2014-04-25T13:32:38"/>
  </r>
  <r>
    <n v="1464"/>
    <s v="Science Studio"/>
    <s v="The Best Science Media on the Web"/>
    <x v="1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"/>
    <x v="2"/>
    <x v="822"/>
    <d v="2013-01-17T15:52:38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11"/>
    <s v="CAD"/>
    <n v="1392574692"/>
    <n v="1389982692"/>
    <b v="1"/>
    <n v="105"/>
    <b v="1"/>
    <s v="music/rock"/>
    <n v="1.2541538461538462"/>
    <n v="77.638095238095232"/>
    <x v="7"/>
    <x v="15"/>
    <x v="823"/>
    <d v="2014-01-17T18:18:12"/>
  </r>
  <r>
    <n v="2015"/>
    <s v="ExtraCore (Arduino Compatible)"/>
    <s v="ExtraCore is a 1&quot; x 1&quot; 22 I/O pin Arduino Compatible. It's 1.7 grams and 16mhz of tiny Arduino style coolness."/>
    <x v="165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  <x v="824"/>
    <d v="2011-08-10T21:02:43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x v="1"/>
    <s v="GBP"/>
    <n v="1434452400"/>
    <n v="1431509397"/>
    <b v="1"/>
    <n v="70"/>
    <b v="1"/>
    <s v="theater/plays"/>
    <n v="1.0149999999999999"/>
    <n v="116"/>
    <x v="6"/>
    <x v="11"/>
    <x v="825"/>
    <d v="2015-05-13T09:29:57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x v="11"/>
    <s v="CAD"/>
    <n v="1427775414"/>
    <n v="1425187014"/>
    <b v="0"/>
    <n v="40"/>
    <b v="1"/>
    <s v="theater/plays"/>
    <n v="1.0142500000000001"/>
    <n v="202.85"/>
    <x v="6"/>
    <x v="11"/>
    <x v="826"/>
    <d v="2015-03-01T05:16:54"/>
  </r>
  <r>
    <n v="3326"/>
    <s v="Me? A Caregiver?"/>
    <s v="An edgy, hilarious, compassionate and honest show to help caregivers find courage, trust their instincts and above all, to laugh."/>
    <x v="36"/>
    <n v="8110"/>
    <x v="0"/>
    <x v="0"/>
    <s v="USD"/>
    <n v="1425830905"/>
    <n v="1423242505"/>
    <b v="0"/>
    <n v="57"/>
    <b v="1"/>
    <s v="theater/plays"/>
    <n v="1.0137499999999999"/>
    <n v="142.28070175438597"/>
    <x v="6"/>
    <x v="11"/>
    <x v="827"/>
    <d v="2015-02-06T17:08:25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x v="0"/>
    <s v="USD"/>
    <n v="1461369600"/>
    <n v="1458748809"/>
    <b v="0"/>
    <n v="218"/>
    <b v="1"/>
    <s v="games/tabletop games"/>
    <n v="1.0811999999999999"/>
    <n v="37.197247706422019"/>
    <x v="3"/>
    <x v="5"/>
    <x v="828"/>
    <d v="2016-03-23T16:00:09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x v="0"/>
    <s v="USD"/>
    <n v="1356976800"/>
    <n v="1352820837"/>
    <b v="0"/>
    <n v="170"/>
    <b v="1"/>
    <s v="music/indie rock"/>
    <n v="2.0262500000000001"/>
    <n v="47.676470588235297"/>
    <x v="7"/>
    <x v="12"/>
    <x v="829"/>
    <d v="2012-11-13T15:33:57"/>
  </r>
  <r>
    <n v="1661"/>
    <s v="Kyana"/>
    <s v="I am excited to present my debut pop project Kyana!_x000a_Piano and vocal sounds embedded in sophisticated, bold arrangements &amp; brisk beats"/>
    <x v="123"/>
    <n v="8098"/>
    <x v="0"/>
    <x v="3"/>
    <s v="EUR"/>
    <n v="1453064400"/>
    <n v="1449359831"/>
    <b v="0"/>
    <n v="101"/>
    <b v="1"/>
    <s v="music/pop"/>
    <n v="1.0250632911392406"/>
    <n v="80.178217821782184"/>
    <x v="7"/>
    <x v="22"/>
    <x v="830"/>
    <d v="2015-12-05T23:57:11"/>
  </r>
  <r>
    <n v="1626"/>
    <s v="The Protest's Next Album"/>
    <s v="Help Christian Rock Band &quot;The Protest&quot; fund their new album and further their mission of positively impacting lives."/>
    <x v="36"/>
    <n v="8095"/>
    <x v="0"/>
    <x v="0"/>
    <s v="USD"/>
    <n v="1385932867"/>
    <n v="1383337267"/>
    <b v="0"/>
    <n v="108"/>
    <b v="1"/>
    <s v="music/rock"/>
    <n v="1.0118750000000001"/>
    <n v="74.953703703703709"/>
    <x v="7"/>
    <x v="15"/>
    <x v="831"/>
    <d v="2013-11-01T20:21:07"/>
  </r>
  <r>
    <n v="2441"/>
    <s v="Bring Alchemy Pops to the People!"/>
    <s v="YOU can help Alchemy Pops POP up on a street near you!"/>
    <x v="82"/>
    <n v="8091"/>
    <x v="0"/>
    <x v="0"/>
    <s v="USD"/>
    <n v="1437627540"/>
    <n v="1435806054"/>
    <b v="0"/>
    <n v="109"/>
    <b v="1"/>
    <s v="food/small batch"/>
    <n v="1.0788"/>
    <n v="74.22935779816514"/>
    <x v="4"/>
    <x v="7"/>
    <x v="832"/>
    <d v="2015-07-02T03:00:54"/>
  </r>
  <r>
    <n v="3377"/>
    <s v="To Kill a Machine"/>
    <s v="An empowering play about war time code breaker Alan Turing which tells the real story of a hero vilified for his sexuality and suicide."/>
    <x v="36"/>
    <n v="8084"/>
    <x v="0"/>
    <x v="1"/>
    <s v="GBP"/>
    <n v="1426870560"/>
    <n v="1424280899"/>
    <b v="0"/>
    <n v="77"/>
    <b v="1"/>
    <s v="theater/plays"/>
    <n v="1.0105"/>
    <n v="104.98701298701299"/>
    <x v="6"/>
    <x v="11"/>
    <x v="833"/>
    <d v="2015-02-18T17:34:59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x v="0"/>
    <s v="USD"/>
    <n v="1300930838"/>
    <n v="1293158438"/>
    <b v="0"/>
    <n v="92"/>
    <b v="1"/>
    <s v="music/rock"/>
    <n v="1.01004125"/>
    <n v="87.829673913043479"/>
    <x v="7"/>
    <x v="15"/>
    <x v="834"/>
    <d v="2010-12-24T02:40:38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x v="0"/>
    <s v="USD"/>
    <n v="1373174903"/>
    <n v="1369286903"/>
    <b v="0"/>
    <n v="123"/>
    <b v="0"/>
    <s v="games/video games"/>
    <n v="8.9744444444444446E-2"/>
    <n v="65.666666666666671"/>
    <x v="3"/>
    <x v="18"/>
    <x v="835"/>
    <d v="2013-05-23T05:28:23"/>
  </r>
  <r>
    <n v="2127"/>
    <s v="Three Monkeys - Part 1: Into the Abyss"/>
    <s v="Three Monkeys is an audio adventure game for PC."/>
    <x v="88"/>
    <n v="8076"/>
    <x v="2"/>
    <x v="1"/>
    <s v="GBP"/>
    <n v="1426158463"/>
    <n v="1423570063"/>
    <b v="0"/>
    <n v="236"/>
    <b v="0"/>
    <s v="games/video games"/>
    <n v="0.28842857142857142"/>
    <n v="34.220338983050844"/>
    <x v="3"/>
    <x v="18"/>
    <x v="836"/>
    <d v="2015-02-10T12:07:43"/>
  </r>
  <r>
    <n v="2120"/>
    <s v="Hearty Har Full Length Album"/>
    <s v="&lt;3_x000a_Coming in from outer space. Help Hearty Har record their 1st album!!"/>
    <x v="36"/>
    <n v="8070.43"/>
    <x v="0"/>
    <x v="0"/>
    <s v="USD"/>
    <n v="1388617736"/>
    <n v="1384384136"/>
    <b v="0"/>
    <n v="69"/>
    <b v="1"/>
    <s v="music/indie rock"/>
    <n v="1.00880375"/>
    <n v="116.96275362318841"/>
    <x v="7"/>
    <x v="12"/>
    <x v="837"/>
    <d v="2013-11-13T23:08:56"/>
  </r>
  <r>
    <n v="2241"/>
    <s v="Savage Worlds Zombie Squad"/>
    <s v="You are Ex- Military criminals sent on suicide missions on the edge of space. Science Fiction Tabletop RPG using Savage Worlds"/>
    <x v="114"/>
    <n v="8064"/>
    <x v="0"/>
    <x v="1"/>
    <s v="GBP"/>
    <n v="1488484300"/>
    <n v="1485892300"/>
    <b v="0"/>
    <n v="163"/>
    <b v="1"/>
    <s v="games/tabletop games"/>
    <n v="8.0640000000000001"/>
    <n v="49.472392638036808"/>
    <x v="3"/>
    <x v="5"/>
    <x v="838"/>
    <d v="2017-01-31T19:51:40"/>
  </r>
  <r>
    <n v="816"/>
    <s v="Help Friends and Family Release Their Debut Album"/>
    <s v="Friends and Family have an album for you. They need your help to release it to the world."/>
    <x v="40"/>
    <n v="8058.55"/>
    <x v="0"/>
    <x v="0"/>
    <s v="USD"/>
    <n v="1365489000"/>
    <n v="1362776043"/>
    <b v="0"/>
    <n v="205"/>
    <b v="1"/>
    <s v="music/rock"/>
    <n v="1.1512214285714286"/>
    <n v="39.31"/>
    <x v="7"/>
    <x v="15"/>
    <x v="839"/>
    <d v="2013-03-08T20:54:03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x v="0"/>
    <s v="USD"/>
    <n v="1299138561"/>
    <n v="1294818561"/>
    <b v="0"/>
    <n v="96"/>
    <b v="1"/>
    <s v="music/rock"/>
    <n v="1.0066250000000001"/>
    <n v="83.885416666666671"/>
    <x v="7"/>
    <x v="15"/>
    <x v="840"/>
    <d v="2011-01-12T07:49:21"/>
  </r>
  <r>
    <n v="419"/>
    <s v="BEYOND LOCAL"/>
    <s v="Beyond Local is a personal journey through an art-centric and musically talented community that fosters creativity."/>
    <x v="36"/>
    <n v="8035"/>
    <x v="0"/>
    <x v="0"/>
    <s v="USD"/>
    <n v="1372536787"/>
    <n v="1367352787"/>
    <b v="0"/>
    <n v="73"/>
    <b v="1"/>
    <s v="film &amp; video/documentary"/>
    <n v="1.004375"/>
    <n v="110.06849315068493"/>
    <x v="5"/>
    <x v="8"/>
    <x v="841"/>
    <d v="2013-04-30T20:13:07"/>
  </r>
  <r>
    <n v="2525"/>
    <s v="Jenny &amp; Rossâ”‚To Sing in Germany"/>
    <s v="Husband and wife operatic team specializing in German opera. Fundraising for an audition tour of Germany."/>
    <x v="36"/>
    <n v="8026"/>
    <x v="0"/>
    <x v="0"/>
    <s v="USD"/>
    <n v="1340914571"/>
    <n v="1338322571"/>
    <b v="0"/>
    <n v="80"/>
    <b v="1"/>
    <s v="music/classical music"/>
    <n v="1.00325"/>
    <n v="100.325"/>
    <x v="7"/>
    <x v="25"/>
    <x v="842"/>
    <d v="2012-05-29T20:16:11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x v="0"/>
    <s v="USD"/>
    <n v="1481184000"/>
    <n v="1479708680"/>
    <b v="0"/>
    <n v="127"/>
    <b v="1"/>
    <s v="music/metal"/>
    <n v="2.6713333333333331"/>
    <n v="63.102362204724407"/>
    <x v="7"/>
    <x v="20"/>
    <x v="843"/>
    <d v="2016-11-21T06:11:2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x v="0"/>
    <s v="USD"/>
    <n v="1417057200"/>
    <n v="1414599886"/>
    <b v="0"/>
    <n v="113"/>
    <b v="1"/>
    <s v="theater/plays"/>
    <n v="1.00125"/>
    <n v="70.884955752212392"/>
    <x v="6"/>
    <x v="11"/>
    <x v="844"/>
    <d v="2014-10-29T16:24:46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x v="1"/>
    <s v="GBP"/>
    <n v="1433198520"/>
    <n v="1430340195"/>
    <b v="0"/>
    <n v="123"/>
    <b v="1"/>
    <s v="photography/photobooks"/>
    <n v="1.0673333333333332"/>
    <n v="65.081300813008127"/>
    <x v="2"/>
    <x v="3"/>
    <x v="845"/>
    <d v="2015-04-29T20:43:15"/>
  </r>
  <r>
    <n v="3376"/>
    <s v="The Tutors"/>
    <s v="3 college grads struggling to fund their social network. 1 bratty blackmailing student. 1 dreamy Asian business man. 1 awesome play."/>
    <x v="36"/>
    <n v="8001"/>
    <x v="0"/>
    <x v="0"/>
    <s v="USD"/>
    <n v="1429976994"/>
    <n v="1424796594"/>
    <b v="0"/>
    <n v="19"/>
    <b v="1"/>
    <s v="theater/plays"/>
    <n v="1.0001249999999999"/>
    <n v="421.10526315789474"/>
    <x v="6"/>
    <x v="11"/>
    <x v="846"/>
    <d v="2015-02-24T16:49:54"/>
  </r>
  <r>
    <n v="373"/>
    <s v="The Boing Heard 'Round the World"/>
    <s v="A feature documentary about UPA Pictures, the little studio that changed the course of animation around the world"/>
    <x v="82"/>
    <n v="8000"/>
    <x v="0"/>
    <x v="0"/>
    <s v="USD"/>
    <n v="1342648398"/>
    <n v="1340056398"/>
    <b v="0"/>
    <n v="89"/>
    <b v="1"/>
    <s v="film &amp; video/documentary"/>
    <n v="1.0666666666666667"/>
    <n v="89.887640449438209"/>
    <x v="5"/>
    <x v="8"/>
    <x v="847"/>
    <d v="2012-06-18T21:53:18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x v="0"/>
    <s v="USD"/>
    <n v="1482372000"/>
    <n v="1479276838"/>
    <b v="0"/>
    <n v="89"/>
    <b v="1"/>
    <s v="photography/photobooks"/>
    <n v="1.1401428571428571"/>
    <n v="89.674157303370791"/>
    <x v="2"/>
    <x v="3"/>
    <x v="848"/>
    <d v="2016-11-16T06:13:58"/>
  </r>
  <r>
    <n v="3765"/>
    <s v="Before and After"/>
    <s v="An new musical from Laura Grill &amp; Misha Chowdhury about relationships, Relationships, and the moments that change everything."/>
    <x v="40"/>
    <n v="7942"/>
    <x v="0"/>
    <x v="0"/>
    <s v="USD"/>
    <n v="1406745482"/>
    <n v="1404153482"/>
    <b v="0"/>
    <n v="107"/>
    <b v="1"/>
    <s v="theater/musical"/>
    <n v="1.1345714285714286"/>
    <n v="74.224299065420567"/>
    <x v="6"/>
    <x v="19"/>
    <x v="849"/>
    <d v="2014-06-30T18:38:02"/>
  </r>
  <r>
    <n v="1658"/>
    <s v="New Amy Rivard album!!!"/>
    <s v="I've had numerous song ideas spinning around in my head for years now, please help me get them out- into a studio and into your homes!"/>
    <x v="70"/>
    <n v="7934"/>
    <x v="0"/>
    <x v="0"/>
    <s v="USD"/>
    <n v="1355840400"/>
    <n v="1352524767"/>
    <b v="0"/>
    <n v="107"/>
    <b v="1"/>
    <s v="music/pop"/>
    <n v="1.3223333333333334"/>
    <n v="74.149532710280369"/>
    <x v="7"/>
    <x v="22"/>
    <x v="850"/>
    <d v="2012-11-10T05:19:27"/>
  </r>
  <r>
    <n v="728"/>
    <s v="The Age of the Platform: My Fourth Book"/>
    <s v="A big idea non-fiction book by an impatient three-time author and insomniac willing to bet on himself."/>
    <x v="82"/>
    <n v="7917.45"/>
    <x v="0"/>
    <x v="0"/>
    <s v="USD"/>
    <n v="1313957157"/>
    <n v="1310069157"/>
    <b v="0"/>
    <n v="130"/>
    <b v="1"/>
    <s v="publishing/nonfiction"/>
    <n v="1.05566"/>
    <n v="60.903461538461535"/>
    <x v="1"/>
    <x v="17"/>
    <x v="851"/>
    <d v="2011-07-07T20:05:57"/>
  </r>
  <r>
    <n v="3107"/>
    <s v="Creating Cabaret"/>
    <s v="When opportunity knocks, we answer!  Help expand the ravishingly talented troupe into a new and exciting market and venue!"/>
    <x v="13"/>
    <n v="7905"/>
    <x v="2"/>
    <x v="0"/>
    <s v="USD"/>
    <n v="1431372751"/>
    <n v="1430767951"/>
    <b v="0"/>
    <n v="29"/>
    <b v="0"/>
    <s v="theater/spaces"/>
    <n v="0.197625"/>
    <n v="272.58620689655174"/>
    <x v="6"/>
    <x v="9"/>
    <x v="852"/>
    <d v="2015-05-04T19:32:31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x v="0"/>
    <s v="USD"/>
    <n v="1333310458"/>
    <n v="1330722058"/>
    <b v="1"/>
    <n v="123"/>
    <b v="1"/>
    <s v="theater/plays"/>
    <n v="1.1292857142857142"/>
    <n v="64.268292682926827"/>
    <x v="6"/>
    <x v="11"/>
    <x v="853"/>
    <d v="2012-03-02T21:00:58"/>
  </r>
  <r>
    <n v="3266"/>
    <s v="Macbeth"/>
    <s v="An original version of Shakespeare's masterpiece that emphasizes family and explores the destruction of blood ties"/>
    <x v="70"/>
    <n v="7877"/>
    <x v="0"/>
    <x v="0"/>
    <s v="USD"/>
    <n v="1434142800"/>
    <n v="1431435122"/>
    <b v="1"/>
    <n v="163"/>
    <b v="1"/>
    <s v="theater/plays"/>
    <n v="1.3128333333333333"/>
    <n v="48.325153374233132"/>
    <x v="6"/>
    <x v="11"/>
    <x v="854"/>
    <d v="2015-05-12T12:52:02"/>
  </r>
  <r>
    <n v="304"/>
    <s v="Beyond Iconic: Distribution for film on Dennis Stock"/>
    <s v="A portrait of a life fully realized and a look at what it takes to make great photography."/>
    <x v="166"/>
    <n v="7876"/>
    <x v="0"/>
    <x v="0"/>
    <s v="USD"/>
    <n v="1346464800"/>
    <n v="1343096197"/>
    <b v="1"/>
    <n v="74"/>
    <b v="1"/>
    <s v="film &amp; video/documentary"/>
    <n v="2.3164705882352941"/>
    <n v="106.43243243243244"/>
    <x v="5"/>
    <x v="8"/>
    <x v="855"/>
    <d v="2012-07-24T02:16:37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x v="0"/>
    <s v="USD"/>
    <n v="1467432000"/>
    <n v="1464763109"/>
    <b v="0"/>
    <n v="50"/>
    <b v="0"/>
    <s v="technology/wearables"/>
    <n v="0.22494285714285714"/>
    <n v="157.46"/>
    <x v="0"/>
    <x v="1"/>
    <x v="856"/>
    <d v="2016-06-01T06:38:29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x v="0"/>
    <s v="USD"/>
    <n v="1408464000"/>
    <n v="1406831445"/>
    <b v="0"/>
    <n v="26"/>
    <b v="1"/>
    <s v="theater/plays"/>
    <n v="1.0141935483870967"/>
    <n v="302.30769230769232"/>
    <x v="6"/>
    <x v="11"/>
    <x v="857"/>
    <d v="2014-07-31T18:30:45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x v="0"/>
    <s v="USD"/>
    <n v="1316208031"/>
    <n v="1312320031"/>
    <b v="0"/>
    <n v="174"/>
    <b v="1"/>
    <s v="film &amp; video/documentary"/>
    <n v="1.3065"/>
    <n v="45.051724137931032"/>
    <x v="5"/>
    <x v="8"/>
    <x v="858"/>
    <d v="2011-08-02T21:20:31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x v="0"/>
    <s v="USD"/>
    <n v="1465169610"/>
    <n v="1462577610"/>
    <b v="0"/>
    <n v="53"/>
    <b v="0"/>
    <s v="music/indie rock"/>
    <n v="0.39169999999999999"/>
    <n v="147.81132075471697"/>
    <x v="7"/>
    <x v="12"/>
    <x v="859"/>
    <d v="2016-05-06T23:33:30"/>
  </r>
  <r>
    <n v="2729"/>
    <s v="McChi Luggage: It's a Luggage, USB Charger and a Table Top"/>
    <s v="A luggage that is more than a luggage! It is what you want it to be."/>
    <x v="82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  <x v="860"/>
    <d v="2015-04-01T05:46:37"/>
  </r>
  <r>
    <n v="3534"/>
    <s v="Night of Ashes"/>
    <s v="A Theatrical Prequel to Hell's Rebels, the current Pathfinder Adventure Path from Paizo Publishing"/>
    <x v="1"/>
    <n v="7810"/>
    <x v="0"/>
    <x v="0"/>
    <s v="USD"/>
    <n v="1443711623"/>
    <n v="1440687623"/>
    <b v="0"/>
    <n v="204"/>
    <b v="1"/>
    <s v="theater/plays"/>
    <n v="1.5620000000000001"/>
    <n v="38.284313725490193"/>
    <x v="6"/>
    <x v="11"/>
    <x v="861"/>
    <d v="2015-08-27T15:00:23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x v="8"/>
    <s v="AUD"/>
    <n v="1487093020"/>
    <n v="1485278620"/>
    <b v="0"/>
    <n v="210"/>
    <b v="1"/>
    <s v="games/tabletop games"/>
    <n v="7.7949999999999999"/>
    <n v="37.11904761904762"/>
    <x v="3"/>
    <x v="5"/>
    <x v="862"/>
    <d v="2017-01-24T17:23:40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1"/>
    <x v="863"/>
    <d v="2016-06-22T15:58:28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x v="0"/>
    <s v="USD"/>
    <n v="1384322340"/>
    <n v="1381430646"/>
    <b v="0"/>
    <n v="128"/>
    <b v="1"/>
    <s v="music/rock"/>
    <n v="1.0386666666666666"/>
    <n v="60.859375"/>
    <x v="7"/>
    <x v="15"/>
    <x v="864"/>
    <d v="2013-10-10T18:44:06"/>
  </r>
  <r>
    <n v="2461"/>
    <s v="Christian &amp; The Sinners"/>
    <s v="Songs of faith and worship that are so deeply spiritual you could sing them in church, so down to earth you could play them in a bar."/>
    <x v="82"/>
    <n v="7785"/>
    <x v="0"/>
    <x v="0"/>
    <s v="USD"/>
    <n v="1317438000"/>
    <n v="1314577097"/>
    <b v="0"/>
    <n v="86"/>
    <b v="1"/>
    <s v="music/indie rock"/>
    <n v="1.038"/>
    <n v="90.523255813953483"/>
    <x v="7"/>
    <x v="12"/>
    <x v="865"/>
    <d v="2011-08-29T00:18:17"/>
  </r>
  <r>
    <n v="480"/>
    <s v="The CafÃ©"/>
    <s v="To court his muse, an artist must first outsmart her dog.  A short animated film collaboration by Dana and Terrence Masson."/>
    <x v="13"/>
    <n v="7764"/>
    <x v="2"/>
    <x v="0"/>
    <s v="USD"/>
    <n v="1376049615"/>
    <n v="1373457615"/>
    <b v="0"/>
    <n v="140"/>
    <b v="0"/>
    <s v="film &amp; video/animation"/>
    <n v="0.19409999999999999"/>
    <n v="55.457142857142856"/>
    <x v="5"/>
    <x v="23"/>
    <x v="866"/>
    <d v="2013-07-10T12:00:15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x v="0"/>
    <s v="USD"/>
    <n v="1375033836"/>
    <n v="1373305836"/>
    <b v="1"/>
    <n v="74"/>
    <b v="1"/>
    <s v="music/rock"/>
    <n v="1.1071428571428572"/>
    <n v="104.72972972972973"/>
    <x v="7"/>
    <x v="15"/>
    <x v="867"/>
    <d v="2013-07-08T17:50:36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x v="0"/>
    <s v="USD"/>
    <n v="1414025347"/>
    <n v="1411433347"/>
    <b v="1"/>
    <n v="111"/>
    <b v="1"/>
    <s v="music/electronic music"/>
    <n v="1.0309292094387414"/>
    <n v="69.666666666666671"/>
    <x v="7"/>
    <x v="13"/>
    <x v="868"/>
    <d v="2014-09-23T00:49:07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5"/>
    <x v="8"/>
    <x v="869"/>
    <d v="2014-05-21T20:37:52"/>
  </r>
  <r>
    <n v="356"/>
    <s v="43 and 80"/>
    <s v="A documentary about halibut conservation and how it impacts communities of Southeast Alaska."/>
    <x v="82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5"/>
    <x v="8"/>
    <x v="870"/>
    <d v="2016-02-15T19:16:33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x v="0"/>
    <s v="USD"/>
    <n v="1303688087"/>
    <n v="1301787287"/>
    <b v="0"/>
    <n v="69"/>
    <b v="1"/>
    <s v="film &amp; video/shorts"/>
    <n v="1.0246666666666666"/>
    <n v="111.37681159420291"/>
    <x v="5"/>
    <x v="27"/>
    <x v="871"/>
    <d v="2011-04-02T23:34:47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x v="15"/>
    <s v="NZD"/>
    <n v="1488622352"/>
    <n v="1486030352"/>
    <b v="0"/>
    <n v="91"/>
    <b v="1"/>
    <s v="theater/plays"/>
    <n v="1.7044444444444444"/>
    <n v="84.285714285714292"/>
    <x v="6"/>
    <x v="11"/>
    <x v="872"/>
    <d v="2017-02-02T10:12:32"/>
  </r>
  <r>
    <n v="102"/>
    <s v="Dear God No!"/>
    <s v="A gang of outlaw bikers pull a home invasion on a disgraced Anthropologist hiding a secret locked in his cabin basement."/>
    <x v="70"/>
    <n v="7665"/>
    <x v="0"/>
    <x v="0"/>
    <s v="USD"/>
    <n v="1293073733"/>
    <n v="1290481733"/>
    <b v="0"/>
    <n v="65"/>
    <b v="1"/>
    <s v="film &amp; video/shorts"/>
    <n v="1.2775000000000001"/>
    <n v="117.92307692307692"/>
    <x v="5"/>
    <x v="27"/>
    <x v="873"/>
    <d v="2010-11-23T03:08:53"/>
  </r>
  <r>
    <n v="132"/>
    <s v="The Message (Canceled)"/>
    <s v="An anime inspired sci-fi action short set in Tokyo, Japan by VFX veterans, Gerald Abraham, Kim Tran and sound engineer, Jeremy Corby."/>
    <x v="2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5"/>
    <x v="21"/>
    <x v="874"/>
    <d v="2014-09-23T19:30:07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x v="0"/>
    <s v="USD"/>
    <n v="1384363459"/>
    <n v="1381767859"/>
    <b v="1"/>
    <n v="31"/>
    <b v="1"/>
    <s v="music/rock"/>
    <n v="1.018"/>
    <n v="246.29032258064515"/>
    <x v="7"/>
    <x v="15"/>
    <x v="875"/>
    <d v="2013-10-14T16:24:19"/>
  </r>
  <r>
    <n v="2524"/>
    <s v="Les Bostonades' First CD"/>
    <s v="We're bringing some of our favorite music from the past 10 years to disc for the first time ever."/>
    <x v="82"/>
    <n v="7620"/>
    <x v="0"/>
    <x v="0"/>
    <s v="USD"/>
    <n v="1419136200"/>
    <n v="1416338557"/>
    <b v="0"/>
    <n v="43"/>
    <b v="1"/>
    <s v="music/classical music"/>
    <n v="1.016"/>
    <n v="177.2093023255814"/>
    <x v="7"/>
    <x v="25"/>
    <x v="876"/>
    <d v="2014-11-18T19:22:37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x v="1"/>
    <s v="GBP"/>
    <n v="1462545358"/>
    <n v="1459953358"/>
    <b v="1"/>
    <n v="117"/>
    <b v="1"/>
    <s v="theater/plays"/>
    <n v="1.0881428571428571"/>
    <n v="65.102564102564102"/>
    <x v="6"/>
    <x v="11"/>
    <x v="877"/>
    <d v="2016-04-06T14:35:58"/>
  </r>
  <r>
    <n v="3002"/>
    <s v="Help Fund the &quot;Back Room&quot; Arts Space at Jimmy's No 43!"/>
    <s v="Make the workshop/ small stage space at Jimmy's No 43 even better than before!"/>
    <x v="40"/>
    <n v="7595.43"/>
    <x v="0"/>
    <x v="0"/>
    <s v="USD"/>
    <n v="1356552252"/>
    <n v="1353960252"/>
    <b v="0"/>
    <n v="104"/>
    <b v="1"/>
    <s v="theater/spaces"/>
    <n v="1.0850614285714286"/>
    <n v="73.032980769230775"/>
    <x v="6"/>
    <x v="9"/>
    <x v="878"/>
    <d v="2012-11-26T20:04:12"/>
  </r>
  <r>
    <n v="2613"/>
    <s v="Earth 360"/>
    <s v="Re-inventing the way we look at our planet by sending 5 cameras to near space to create the first 360 panoramic view of the earth."/>
    <x v="82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4"/>
    <x v="879"/>
    <d v="2012-08-22T19:38:14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x v="1"/>
    <s v="GBP"/>
    <n v="1403370772"/>
    <n v="1400778772"/>
    <b v="0"/>
    <n v="264"/>
    <b v="1"/>
    <s v="publishing/nonfiction"/>
    <n v="1.2598333333333334"/>
    <n v="28.632575757575758"/>
    <x v="1"/>
    <x v="17"/>
    <x v="880"/>
    <d v="2014-05-22T17:12:5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x v="1"/>
    <s v="GBP"/>
    <n v="1401465600"/>
    <n v="1399032813"/>
    <b v="0"/>
    <n v="145"/>
    <b v="1"/>
    <s v="theater/spaces"/>
    <n v="3.0219999999999998"/>
    <n v="52.103448275862071"/>
    <x v="6"/>
    <x v="9"/>
    <x v="881"/>
    <d v="2014-05-02T12:13:33"/>
  </r>
  <r>
    <n v="3144"/>
    <s v="Benghazi Bergen-Belsen"/>
    <s v="Two women, one love, one must die: a multicultural cast in a play about the denied holocaust of Libyan Jews. Premieres in March in NYC"/>
    <x v="26"/>
    <n v="7540"/>
    <x v="3"/>
    <x v="0"/>
    <s v="USD"/>
    <n v="1489903200"/>
    <n v="1488459307"/>
    <b v="0"/>
    <n v="30"/>
    <b v="0"/>
    <s v="theater/plays"/>
    <n v="0.754"/>
    <n v="251.33333333333334"/>
    <x v="6"/>
    <x v="11"/>
    <x v="882"/>
    <d v="2017-03-02T12:55:07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x v="1"/>
    <s v="GBP"/>
    <n v="1359434672"/>
    <n v="1354250672"/>
    <b v="0"/>
    <n v="147"/>
    <b v="0"/>
    <s v="film &amp; video/animation"/>
    <n v="0.502"/>
    <n v="51.224489795918366"/>
    <x v="5"/>
    <x v="23"/>
    <x v="883"/>
    <d v="2012-11-30T04:44:32"/>
  </r>
  <r>
    <n v="65"/>
    <s v="Hello World - Post Production Funds"/>
    <s v="Help finish the short film Hello World. The story of an android in the broken home of a father &amp; son."/>
    <x v="40"/>
    <n v="7527"/>
    <x v="0"/>
    <x v="11"/>
    <s v="CAD"/>
    <n v="1407736740"/>
    <n v="1405453354"/>
    <b v="0"/>
    <n v="57"/>
    <b v="1"/>
    <s v="film &amp; video/shorts"/>
    <n v="1.0752857142857142"/>
    <n v="132.05263157894737"/>
    <x v="5"/>
    <x v="27"/>
    <x v="884"/>
    <d v="2014-07-15T19:42:34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x v="0"/>
    <s v="USD"/>
    <n v="1355437052"/>
    <n v="1352845052"/>
    <b v="0"/>
    <n v="48"/>
    <b v="1"/>
    <s v="music/pop"/>
    <n v="1.0033493333333334"/>
    <n v="156.77333333333334"/>
    <x v="7"/>
    <x v="22"/>
    <x v="885"/>
    <d v="2012-11-13T22:17:32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x v="0"/>
    <s v="USD"/>
    <n v="1426523752"/>
    <n v="1423935352"/>
    <b v="0"/>
    <n v="92"/>
    <b v="1"/>
    <s v="music/rock"/>
    <n v="1.0026666666666666"/>
    <n v="81.739130434782609"/>
    <x v="7"/>
    <x v="15"/>
    <x v="886"/>
    <d v="2015-02-14T17:35:52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x v="1"/>
    <s v="GBP"/>
    <n v="1481749278"/>
    <n v="1479157278"/>
    <b v="0"/>
    <n v="128"/>
    <b v="1"/>
    <s v="games/tabletop games"/>
    <n v="1.0721428571428571"/>
    <n v="58.6328125"/>
    <x v="3"/>
    <x v="5"/>
    <x v="887"/>
    <d v="2016-11-14T21:01:18"/>
  </r>
  <r>
    <n v="2857"/>
    <s v="Los Tradicionales"/>
    <s v="Somos una compaÃ±Ã­a de teatro independiente. Y en el 2017 queremos arrancar con el montaje de 3 obras._x000a_3 elencos, 3 espacios."/>
    <x v="46"/>
    <n v="7500"/>
    <x v="2"/>
    <x v="14"/>
    <s v="MXN"/>
    <n v="1487613600"/>
    <n v="1482444295"/>
    <b v="0"/>
    <n v="15"/>
    <b v="0"/>
    <s v="theater/plays"/>
    <n v="0.19736842105263158"/>
    <n v="500"/>
    <x v="6"/>
    <x v="11"/>
    <x v="888"/>
    <d v="2016-12-22T22:04:55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x v="0"/>
    <s v="USD"/>
    <n v="1431022342"/>
    <n v="1428430342"/>
    <b v="0"/>
    <n v="70"/>
    <b v="1"/>
    <s v="music/rock"/>
    <n v="1.0708672667523933"/>
    <n v="107.07142857142857"/>
    <x v="7"/>
    <x v="15"/>
    <x v="889"/>
    <d v="2015-04-07T18:12:22"/>
  </r>
  <r>
    <n v="2040"/>
    <s v="Programmable Capacitor"/>
    <s v="4.29 Billion+ Capacitor Combinations._x000a_No Coding Required."/>
    <x v="121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  <x v="890"/>
    <d v="2013-10-31T22:15:03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x v="0"/>
    <s v="USD"/>
    <n v="1407972712"/>
    <n v="1405380712"/>
    <b v="1"/>
    <n v="103"/>
    <b v="0"/>
    <s v="photography/photobooks"/>
    <n v="0.59467839999999994"/>
    <n v="72.16970873786407"/>
    <x v="2"/>
    <x v="3"/>
    <x v="891"/>
    <d v="2014-07-14T23:31:52"/>
  </r>
  <r>
    <n v="61"/>
    <s v="SPLITTING THE SYNAPSE"/>
    <s v="An exploration of the shadows that follow us from our past, the darkness that lives inside us and the ability to find our own freedom"/>
    <x v="1"/>
    <n v="7415"/>
    <x v="0"/>
    <x v="0"/>
    <s v="USD"/>
    <n v="1370547157"/>
    <n v="1368646357"/>
    <b v="0"/>
    <n v="23"/>
    <b v="1"/>
    <s v="film &amp; video/shorts"/>
    <n v="1.4830000000000001"/>
    <n v="322.39130434782606"/>
    <x v="5"/>
    <x v="27"/>
    <x v="892"/>
    <d v="2013-05-15T19:32:37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x v="0"/>
    <s v="USD"/>
    <n v="1342382587"/>
    <n v="1339790587"/>
    <b v="0"/>
    <n v="83"/>
    <b v="1"/>
    <s v="music/indie rock"/>
    <n v="1.2353333333333334"/>
    <n v="89.301204819277103"/>
    <x v="7"/>
    <x v="12"/>
    <x v="893"/>
    <d v="2012-06-15T20:03:07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  <x v="894"/>
    <d v="2016-09-07T03:26:44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x v="0"/>
    <s v="USD"/>
    <n v="1309447163"/>
    <n v="1306855163"/>
    <b v="0"/>
    <n v="143"/>
    <b v="1"/>
    <s v="publishing/nonfiction"/>
    <n v="1.0547157142857144"/>
    <n v="51.62944055944056"/>
    <x v="1"/>
    <x v="17"/>
    <x v="895"/>
    <d v="2011-05-31T15:19:23"/>
  </r>
  <r>
    <n v="3258"/>
    <s v="Bluebirds by Joe Brondo"/>
    <s v="A guy named Walt steals a book and plans to sell it to get his life on track... until his wife finds out."/>
    <x v="40"/>
    <n v="7365"/>
    <x v="0"/>
    <x v="0"/>
    <s v="USD"/>
    <n v="1420751861"/>
    <n v="1418159861"/>
    <b v="1"/>
    <n v="75"/>
    <b v="1"/>
    <s v="theater/plays"/>
    <n v="1.052142857142857"/>
    <n v="98.2"/>
    <x v="6"/>
    <x v="11"/>
    <x v="896"/>
    <d v="2014-12-09T21:17:41"/>
  </r>
  <r>
    <n v="1077"/>
    <s v="Legends of Callasia [Demo Available NOW!]"/>
    <s v="An epic strategy game of world conquest with simultaneous turn-based multiplayer gameplay and no hotseat waiting"/>
    <x v="17"/>
    <n v="7344"/>
    <x v="2"/>
    <x v="0"/>
    <s v="USD"/>
    <n v="1452744011"/>
    <n v="1450152011"/>
    <b v="0"/>
    <n v="167"/>
    <b v="0"/>
    <s v="games/video games"/>
    <n v="0.29376000000000002"/>
    <n v="43.976047904191617"/>
    <x v="3"/>
    <x v="18"/>
    <x v="897"/>
    <d v="2015-12-15T04:00:11"/>
  </r>
  <r>
    <n v="2113"/>
    <s v="Summer Underground // Honeycomb LP"/>
    <s v="Help us fund our second full-length album Honeycomb!"/>
    <x v="40"/>
    <n v="7340"/>
    <x v="0"/>
    <x v="0"/>
    <s v="USD"/>
    <n v="1411505176"/>
    <n v="1408481176"/>
    <b v="0"/>
    <n v="107"/>
    <b v="1"/>
    <s v="music/indie rock"/>
    <n v="1.0485714285714285"/>
    <n v="68.598130841121488"/>
    <x v="7"/>
    <x v="12"/>
    <x v="898"/>
    <d v="2014-08-19T20:46:16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  <x v="899"/>
    <d v="2013-02-11T02:54:1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  <x v="900"/>
    <d v="2015-07-14T07:50:59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x v="0"/>
    <s v="USD"/>
    <n v="1358702480"/>
    <n v="1356110480"/>
    <b v="0"/>
    <n v="112"/>
    <b v="1"/>
    <s v="music/rock"/>
    <n v="1.4608079999999999"/>
    <n v="65.214642857142863"/>
    <x v="7"/>
    <x v="15"/>
    <x v="901"/>
    <d v="2012-12-21T17:21:20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x v="0"/>
    <s v="USD"/>
    <n v="1373738400"/>
    <n v="1370568560"/>
    <b v="1"/>
    <n v="143"/>
    <b v="1"/>
    <s v="theater/spaces"/>
    <n v="1.3138181818181818"/>
    <n v="50.531468531468533"/>
    <x v="6"/>
    <x v="9"/>
    <x v="902"/>
    <d v="2013-06-07T01:29:20"/>
  </r>
  <r>
    <n v="3612"/>
    <s v="Welcome Back To Harlem: A Hellfighter's Story"/>
    <s v="A Harlem Hellfighter struggles to re-integrate into his community after heroically fighting for his country in WW1."/>
    <x v="1"/>
    <n v="7220"/>
    <x v="0"/>
    <x v="11"/>
    <s v="CAD"/>
    <n v="1402334811"/>
    <n v="1401470811"/>
    <b v="0"/>
    <n v="57"/>
    <b v="1"/>
    <s v="theater/plays"/>
    <n v="1.444"/>
    <n v="126.66666666666667"/>
    <x v="6"/>
    <x v="11"/>
    <x v="903"/>
    <d v="2014-05-30T17:26:51"/>
  </r>
  <r>
    <n v="1346"/>
    <s v="Anthology of Stories from LGBT Nepal"/>
    <s v="An anthology of nonfiction stories written by Nepal's Lesbian, Gay, Bisexual, and Transgender (LGBT) community."/>
    <x v="67"/>
    <n v="7219"/>
    <x v="0"/>
    <x v="0"/>
    <s v="USD"/>
    <n v="1372297751"/>
    <n v="1369705751"/>
    <b v="0"/>
    <n v="149"/>
    <b v="1"/>
    <s v="publishing/nonfiction"/>
    <n v="1.473265306122449"/>
    <n v="48.449664429530202"/>
    <x v="1"/>
    <x v="17"/>
    <x v="904"/>
    <d v="2013-05-28T01:49:11"/>
  </r>
  <r>
    <n v="834"/>
    <s v="VANS Warped Tour or BUST!"/>
    <s v="We were selected out of 4,000 bands to play on VANS Warped Tour! Amazing opportunity, but touring costs $$$!  We REALLY need your help!"/>
    <x v="120"/>
    <n v="7206"/>
    <x v="0"/>
    <x v="0"/>
    <s v="USD"/>
    <n v="1372651140"/>
    <n v="1369770292"/>
    <b v="0"/>
    <n v="75"/>
    <b v="1"/>
    <s v="music/rock"/>
    <n v="1.3101818181818181"/>
    <n v="96.08"/>
    <x v="7"/>
    <x v="15"/>
    <x v="905"/>
    <d v="2013-05-28T19:44:52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x v="0"/>
    <s v="USD"/>
    <n v="1421952370"/>
    <n v="1418064370"/>
    <b v="1"/>
    <n v="46"/>
    <b v="1"/>
    <s v="photography/photobooks"/>
    <n v="1.0262857142857142"/>
    <n v="156.17391304347825"/>
    <x v="2"/>
    <x v="3"/>
    <x v="906"/>
    <d v="2014-12-08T18:46:10"/>
  </r>
  <r>
    <n v="3071"/>
    <s v="The Echo Theatre 2015"/>
    <s v="Anyone can create. They just need a place and an opportunity. The Echo Theatre (Provo) provides that opportunity."/>
    <x v="32"/>
    <n v="7173"/>
    <x v="2"/>
    <x v="0"/>
    <s v="USD"/>
    <n v="1429595940"/>
    <n v="1428082481"/>
    <b v="0"/>
    <n v="117"/>
    <b v="0"/>
    <s v="theater/spaces"/>
    <n v="0.59775"/>
    <n v="61.307692307692307"/>
    <x v="6"/>
    <x v="9"/>
    <x v="907"/>
    <d v="2015-04-03T17:34:41"/>
  </r>
  <r>
    <n v="3228"/>
    <s v="Hear Me Roar: A Season of Powerful Women"/>
    <s v="A Season of Powerful Women. A Season of Defiance."/>
    <x v="40"/>
    <n v="7164"/>
    <x v="0"/>
    <x v="0"/>
    <s v="USD"/>
    <n v="1450328340"/>
    <n v="1447606884"/>
    <b v="1"/>
    <n v="37"/>
    <b v="1"/>
    <s v="theater/plays"/>
    <n v="1.0234285714285714"/>
    <n v="193.62162162162161"/>
    <x v="6"/>
    <x v="11"/>
    <x v="908"/>
    <d v="2015-11-15T17:01:2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5"/>
    <x v="8"/>
    <x v="909"/>
    <d v="2011-12-16T13:14:29"/>
  </r>
  <r>
    <n v="786"/>
    <s v="New Album: BRICK AND MORTAR. New Book: HITLESS WONDER."/>
    <s v="In June, Columbus rock veterans, Watershed, will release and tour behind a new album, BRICK AND MORTAR."/>
    <x v="1"/>
    <n v="7140"/>
    <x v="0"/>
    <x v="0"/>
    <s v="USD"/>
    <n v="1336751220"/>
    <n v="1331774434"/>
    <b v="0"/>
    <n v="44"/>
    <b v="1"/>
    <s v="music/rock"/>
    <n v="1.4279999999999999"/>
    <n v="162.27272727272728"/>
    <x v="7"/>
    <x v="15"/>
    <x v="910"/>
    <d v="2012-03-15T01:20:34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x v="0"/>
    <s v="USD"/>
    <n v="1414608843"/>
    <n v="1412794443"/>
    <b v="0"/>
    <n v="108"/>
    <b v="1"/>
    <s v="theater/plays"/>
    <n v="1.19"/>
    <n v="66.111111111111114"/>
    <x v="6"/>
    <x v="11"/>
    <x v="911"/>
    <d v="2014-10-08T18:54:03"/>
  </r>
  <r>
    <n v="3182"/>
    <s v="A Thought in Three Parts"/>
    <s v="FRANK, a newborn company, presents Wallace Shawn's famously unproduced,&quot;A Thought in Three Parts.&quot;_x000a_Be FRANK with us!"/>
    <x v="40"/>
    <n v="7062"/>
    <x v="0"/>
    <x v="0"/>
    <s v="USD"/>
    <n v="1328029200"/>
    <n v="1323211621"/>
    <b v="1"/>
    <n v="151"/>
    <b v="1"/>
    <s v="theater/plays"/>
    <n v="1.0088571428571429"/>
    <n v="46.768211920529801"/>
    <x v="6"/>
    <x v="11"/>
    <x v="912"/>
    <d v="2011-12-06T22:47:01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x v="0"/>
    <s v="USD"/>
    <n v="1323747596"/>
    <n v="1320287996"/>
    <b v="1"/>
    <n v="103"/>
    <b v="1"/>
    <s v="music/indie rock"/>
    <n v="1.0935829457364341"/>
    <n v="68.481650485436887"/>
    <x v="7"/>
    <x v="12"/>
    <x v="913"/>
    <d v="2011-11-03T02:39:56"/>
  </r>
  <r>
    <n v="113"/>
    <s v="&quot;The First Day&quot; by Julia Othmer- Music Video"/>
    <s v="A living memorial for all those dealing with trauma, grief and loss."/>
    <x v="1"/>
    <n v="7050"/>
    <x v="0"/>
    <x v="0"/>
    <s v="USD"/>
    <n v="1312642800"/>
    <n v="1311963128"/>
    <b v="0"/>
    <n v="78"/>
    <b v="1"/>
    <s v="film &amp; video/shorts"/>
    <n v="1.41"/>
    <n v="90.384615384615387"/>
    <x v="5"/>
    <x v="27"/>
    <x v="914"/>
    <d v="2011-07-29T18:12:08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x v="0"/>
    <s v="USD"/>
    <n v="1439583533"/>
    <n v="1434399533"/>
    <b v="0"/>
    <n v="30"/>
    <b v="1"/>
    <s v="theater/spaces"/>
    <n v="1.0057142857142858"/>
    <n v="234.66666666666666"/>
    <x v="6"/>
    <x v="9"/>
    <x v="915"/>
    <d v="2015-06-15T20:18:53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x v="0"/>
    <s v="USD"/>
    <n v="1418803140"/>
    <n v="1415343874"/>
    <b v="0"/>
    <n v="65"/>
    <b v="1"/>
    <s v="music/rock"/>
    <n v="1.0172463768115942"/>
    <n v="107.98461538461538"/>
    <x v="7"/>
    <x v="15"/>
    <x v="916"/>
    <d v="2014-11-07T07:04:34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x v="0"/>
    <s v="USD"/>
    <n v="1436587140"/>
    <n v="1434069205"/>
    <b v="0"/>
    <n v="86"/>
    <b v="1"/>
    <s v="theater/plays"/>
    <n v="1.1691666666666667"/>
    <n v="81.569767441860463"/>
    <x v="6"/>
    <x v="11"/>
    <x v="917"/>
    <d v="2015-06-12T00:33:25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  <x v="918"/>
    <d v="2016-10-18T04:14:37"/>
  </r>
  <r>
    <n v="747"/>
    <s v="Trash is Treasure"/>
    <s v="My creations are born in different cultural environment around the globe with Â« what is already there Â» and act as a social impulse"/>
    <x v="40"/>
    <n v="7003"/>
    <x v="0"/>
    <x v="13"/>
    <s v="EUR"/>
    <n v="1421319240"/>
    <n v="1418649019"/>
    <b v="0"/>
    <n v="55"/>
    <b v="1"/>
    <s v="publishing/nonfiction"/>
    <n v="1.0004285714285714"/>
    <n v="127.32727272727273"/>
    <x v="1"/>
    <x v="17"/>
    <x v="919"/>
    <d v="2014-12-15T13:10:19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x v="1"/>
    <s v="GBP"/>
    <n v="1459414016"/>
    <n v="1456480016"/>
    <b v="1"/>
    <n v="122"/>
    <b v="1"/>
    <s v="music/electronic music"/>
    <n v="1.0000828571428571"/>
    <n v="57.381803278688523"/>
    <x v="7"/>
    <x v="13"/>
    <x v="920"/>
    <d v="2016-02-26T09:46:56"/>
  </r>
  <r>
    <n v="513"/>
    <s v="Paradigm Spiral - The Animated Series"/>
    <s v="A sci-fi fantasy 2.5D anime styled series about some guys trying to save the world, probably..."/>
    <x v="6"/>
    <n v="6962"/>
    <x v="2"/>
    <x v="0"/>
    <s v="USD"/>
    <n v="1471244400"/>
    <n v="1467387705"/>
    <b v="0"/>
    <n v="68"/>
    <b v="0"/>
    <s v="film &amp; video/animation"/>
    <n v="0.13924"/>
    <n v="102.38235294117646"/>
    <x v="5"/>
    <x v="23"/>
    <x v="921"/>
    <d v="2016-07-01T15:41:45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x v="0"/>
    <s v="USD"/>
    <n v="1409813940"/>
    <n v="1407271598"/>
    <b v="0"/>
    <n v="45"/>
    <b v="0"/>
    <s v="technology/wearables"/>
    <n v="0.34625"/>
    <n v="153.88888888888889"/>
    <x v="0"/>
    <x v="1"/>
    <x v="922"/>
    <d v="2014-08-05T20:46:38"/>
  </r>
  <r>
    <n v="89"/>
    <s v="The Southwest Chronicles"/>
    <s v="A chronicle of four very different stories concerning racism to the power of love, all set in the beauty of the Southwest."/>
    <x v="70"/>
    <n v="6904"/>
    <x v="0"/>
    <x v="0"/>
    <s v="USD"/>
    <n v="1370196192"/>
    <n v="1368036192"/>
    <b v="0"/>
    <n v="56"/>
    <b v="1"/>
    <s v="film &amp; video/shorts"/>
    <n v="1.1506666666666667"/>
    <n v="123.28571428571429"/>
    <x v="5"/>
    <x v="27"/>
    <x v="923"/>
    <d v="2013-05-08T18:03:12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x v="0"/>
    <s v="USD"/>
    <n v="1383526800"/>
    <n v="1380650177"/>
    <b v="0"/>
    <n v="123"/>
    <b v="1"/>
    <s v="music/electronic music"/>
    <n v="1.1438333333333333"/>
    <n v="55.796747967479675"/>
    <x v="7"/>
    <x v="13"/>
    <x v="924"/>
    <d v="2013-10-01T17:56:17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x v="16"/>
    <s v="EUR"/>
    <n v="1484444119"/>
    <n v="1481852119"/>
    <b v="0"/>
    <n v="109"/>
    <b v="1"/>
    <s v="music/rock"/>
    <n v="1.7132499999999999"/>
    <n v="62.871559633027523"/>
    <x v="7"/>
    <x v="15"/>
    <x v="925"/>
    <d v="2016-12-16T01:35:19"/>
  </r>
  <r>
    <n v="1030"/>
    <s v="The Gothsicles - I FEEL SICLE"/>
    <s v="Help fund the latest Gothsicles mega-album, I FEEL SICLE!"/>
    <x v="151"/>
    <n v="6842"/>
    <x v="0"/>
    <x v="0"/>
    <s v="USD"/>
    <n v="1473680149"/>
    <n v="1472470549"/>
    <b v="0"/>
    <n v="159"/>
    <b v="1"/>
    <s v="music/electronic music"/>
    <n v="3.4209999999999998"/>
    <n v="43.031446540880502"/>
    <x v="7"/>
    <x v="13"/>
    <x v="926"/>
    <d v="2016-08-29T11:35:49"/>
  </r>
  <r>
    <n v="3189"/>
    <s v="Hednadotter Jubileumskonsert"/>
    <s v="Det Ã¤r tio Ã¥r sedan sist! Musikalen Hednadotter med sÃ¥ngarna frÃ¥n orginaluppsÃ¤ttningen sjunger musikalen i Konsertform."/>
    <x v="20"/>
    <n v="6780"/>
    <x v="2"/>
    <x v="10"/>
    <s v="SEK"/>
    <n v="1432455532"/>
    <n v="1429863532"/>
    <b v="0"/>
    <n v="19"/>
    <b v="0"/>
    <s v="theater/musical"/>
    <n v="0.12327272727272727"/>
    <n v="356.84210526315792"/>
    <x v="6"/>
    <x v="19"/>
    <x v="927"/>
    <d v="2015-04-24T08:18:52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x v="0"/>
    <s v="USD"/>
    <n v="1481809189"/>
    <n v="1479217189"/>
    <b v="1"/>
    <n v="140"/>
    <b v="0"/>
    <s v="photography/photobooks"/>
    <n v="0.67549999999999999"/>
    <n v="48.25"/>
    <x v="2"/>
    <x v="3"/>
    <x v="928"/>
    <d v="2016-11-15T13:39:49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x v="0"/>
    <s v="USD"/>
    <n v="1476720840"/>
    <n v="1474469117"/>
    <b v="0"/>
    <n v="112"/>
    <b v="1"/>
    <s v="music/rock"/>
    <n v="1.348074"/>
    <n v="60.181874999999998"/>
    <x v="7"/>
    <x v="15"/>
    <x v="929"/>
    <d v="2016-09-21T14:45:17"/>
  </r>
  <r>
    <n v="247"/>
    <s v="Deja-Vu: Dissecting Memory on Camera"/>
    <s v="A young neuroscientist attempts to reconnect with his ailing father by obsessively studying old family footage._x000a_"/>
    <x v="1"/>
    <n v="6705"/>
    <x v="0"/>
    <x v="0"/>
    <s v="USD"/>
    <n v="1287200340"/>
    <n v="1284042614"/>
    <b v="1"/>
    <n v="62"/>
    <b v="1"/>
    <s v="film &amp; video/documentary"/>
    <n v="1.341"/>
    <n v="108.14516129032258"/>
    <x v="5"/>
    <x v="8"/>
    <x v="930"/>
    <d v="2010-09-09T14:30:14"/>
  </r>
  <r>
    <n v="1677"/>
    <s v="Andrius Pojavis new album &quot;Seven&quot;"/>
    <s v="It's time to record my new album. Studio, musicians and arranger are ready, are you coming on this journey with me?"/>
    <x v="70"/>
    <n v="6700"/>
    <x v="0"/>
    <x v="5"/>
    <s v="EUR"/>
    <n v="1460786340"/>
    <n v="1455615976"/>
    <b v="0"/>
    <n v="42"/>
    <b v="1"/>
    <s v="music/pop"/>
    <n v="1.1166666666666667"/>
    <n v="159.52380952380952"/>
    <x v="7"/>
    <x v="22"/>
    <x v="931"/>
    <d v="2016-02-16T09:46:16"/>
  </r>
  <r>
    <n v="442"/>
    <s v="The Paranormal Idiot"/>
    <s v="Doomsday is here"/>
    <x v="92"/>
    <n v="6691"/>
    <x v="2"/>
    <x v="0"/>
    <s v="USD"/>
    <n v="1424380783"/>
    <n v="1421788783"/>
    <b v="0"/>
    <n v="17"/>
    <b v="0"/>
    <s v="film &amp; video/animation"/>
    <n v="0.39358823529411763"/>
    <n v="393.58823529411762"/>
    <x v="5"/>
    <x v="23"/>
    <x v="932"/>
    <d v="2015-01-20T21:19:43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x v="0"/>
    <s v="USD"/>
    <n v="1443636000"/>
    <n v="1441111892"/>
    <b v="0"/>
    <n v="67"/>
    <b v="0"/>
    <s v="theater/spaces"/>
    <n v="0.66839999999999999"/>
    <n v="99.761194029850742"/>
    <x v="6"/>
    <x v="9"/>
    <x v="933"/>
    <d v="2015-09-01T12:51:32"/>
  </r>
  <r>
    <n v="2301"/>
    <s v="Time Crash"/>
    <s v="We are America's first trock band, and we're ready to bring you our first album!"/>
    <x v="1"/>
    <n v="6680.22"/>
    <x v="0"/>
    <x v="0"/>
    <s v="USD"/>
    <n v="1371785496"/>
    <n v="1369193496"/>
    <b v="1"/>
    <n v="211"/>
    <b v="1"/>
    <s v="music/indie rock"/>
    <n v="1.336044"/>
    <n v="31.659810426540286"/>
    <x v="7"/>
    <x v="12"/>
    <x v="934"/>
    <d v="2013-05-22T03:31:36"/>
  </r>
  <r>
    <n v="944"/>
    <s v="RoamingTails, The Connected Pet Tag"/>
    <s v="Find your pet when it's missing, digitally store pet-related information, and locate pet friend establishments and services."/>
    <x v="6"/>
    <n v="6663"/>
    <x v="2"/>
    <x v="0"/>
    <s v="USD"/>
    <n v="1460988000"/>
    <n v="1458050450"/>
    <b v="0"/>
    <n v="96"/>
    <b v="0"/>
    <s v="technology/wearables"/>
    <n v="0.13325999999999999"/>
    <n v="69.40625"/>
    <x v="0"/>
    <x v="1"/>
    <x v="935"/>
    <d v="2016-03-15T14:00:50"/>
  </r>
  <r>
    <n v="3786"/>
    <s v="Puberty the Musical: Original Cast Recording"/>
    <s v="The brainchild of Coleman Peterson and Janice Gilbert.  The funding will be used to professionally record the songs."/>
    <x v="70"/>
    <n v="6658"/>
    <x v="0"/>
    <x v="0"/>
    <s v="USD"/>
    <n v="1464310475"/>
    <n v="1461718475"/>
    <b v="0"/>
    <n v="71"/>
    <b v="1"/>
    <s v="theater/musical"/>
    <n v="1.1096666666666666"/>
    <n v="93.774647887323937"/>
    <x v="6"/>
    <x v="19"/>
    <x v="936"/>
    <d v="2016-04-27T00:54:35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5"/>
    <x v="8"/>
    <x v="15"/>
    <d v="2016-11-23T07:42:46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2"/>
    <x v="3"/>
    <x v="937"/>
    <d v="2016-12-27T18:08:20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x v="0"/>
    <s v="USD"/>
    <n v="1409194810"/>
    <n v="1406170810"/>
    <b v="0"/>
    <n v="114"/>
    <b v="0"/>
    <s v="theater/spaces"/>
    <n v="0.25030188679245285"/>
    <n v="58.184210526315788"/>
    <x v="6"/>
    <x v="9"/>
    <x v="938"/>
    <d v="2014-07-24T03:00:10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5"/>
    <x v="8"/>
    <x v="939"/>
    <d v="2009-05-17T03:55:13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x v="0"/>
    <s v="USD"/>
    <n v="1459474059"/>
    <n v="1456885659"/>
    <b v="0"/>
    <n v="63"/>
    <b v="1"/>
    <s v="theater/plays"/>
    <n v="1.1427586206896552"/>
    <n v="105.2063492063492"/>
    <x v="6"/>
    <x v="11"/>
    <x v="940"/>
    <d v="2016-03-02T02:27:39"/>
  </r>
  <r>
    <n v="987"/>
    <s v="Kidswatcher"/>
    <s v="Always know where your precious children are. Let them explore the world freely and in a secure way by using the Kidswatcher."/>
    <x v="6"/>
    <n v="6610"/>
    <x v="2"/>
    <x v="13"/>
    <s v="EUR"/>
    <n v="1403507050"/>
    <n v="1400051050"/>
    <b v="0"/>
    <n v="41"/>
    <b v="0"/>
    <s v="technology/wearables"/>
    <n v="0.13220000000000001"/>
    <n v="161.21951219512195"/>
    <x v="0"/>
    <x v="1"/>
    <x v="941"/>
    <d v="2014-05-14T07:04:10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x v="0"/>
    <s v="USD"/>
    <n v="1333560803"/>
    <n v="1330972403"/>
    <b v="0"/>
    <n v="134"/>
    <b v="1"/>
    <s v="music/classical music"/>
    <n v="1.1985454545454546"/>
    <n v="49.194029850746269"/>
    <x v="7"/>
    <x v="25"/>
    <x v="942"/>
    <d v="2012-03-05T18:33:2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x v="0"/>
    <s v="USD"/>
    <n v="1466346646"/>
    <n v="1463754646"/>
    <b v="0"/>
    <n v="101"/>
    <b v="0"/>
    <s v="technology/wearables"/>
    <n v="0.1313"/>
    <n v="65"/>
    <x v="0"/>
    <x v="1"/>
    <x v="943"/>
    <d v="2016-05-20T14:30: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7"/>
    <x v="25"/>
    <x v="944"/>
    <d v="2015-08-12T15:13:26"/>
  </r>
  <r>
    <n v="471"/>
    <s v="Red Origins"/>
    <s v="Three kids try to stop Mazi Mbe's plan to restore Africa to its original state where Tricksters &amp; Spirits ruled_x000a_and Juju was law."/>
    <x v="2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5"/>
    <x v="23"/>
    <x v="945"/>
    <d v="2014-03-05T17:19:39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x v="0"/>
    <s v="USD"/>
    <n v="1460936694"/>
    <n v="1455756294"/>
    <b v="0"/>
    <n v="69"/>
    <b v="1"/>
    <s v="theater/spaces"/>
    <n v="1.0883333333333334"/>
    <n v="94.637681159420296"/>
    <x v="6"/>
    <x v="9"/>
    <x v="946"/>
    <d v="2016-02-18T00:44:54"/>
  </r>
  <r>
    <n v="1744"/>
    <s v="Water World"/>
    <s v="This book is the embodiment of my passion for water &amp; photography, which I hope will inspire you to pick up your camera and explore."/>
    <x v="120"/>
    <n v="6515"/>
    <x v="0"/>
    <x v="1"/>
    <s v="GBP"/>
    <n v="1425821477"/>
    <n v="1421937077"/>
    <b v="0"/>
    <n v="70"/>
    <b v="1"/>
    <s v="photography/photobooks"/>
    <n v="1.1845454545454546"/>
    <n v="93.071428571428569"/>
    <x v="2"/>
    <x v="3"/>
    <x v="947"/>
    <d v="2015-01-22T14:31:17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x v="0"/>
    <s v="USD"/>
    <n v="1440100839"/>
    <n v="1436472039"/>
    <b v="0"/>
    <n v="73"/>
    <b v="0"/>
    <s v="technology/wearables"/>
    <n v="0.43406666666666666"/>
    <n v="89.191780821917803"/>
    <x v="0"/>
    <x v="1"/>
    <x v="948"/>
    <d v="2015-07-09T20:00:39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x v="0"/>
    <s v="USD"/>
    <n v="1393966800"/>
    <n v="1392040806"/>
    <b v="0"/>
    <n v="183"/>
    <b v="1"/>
    <s v="music/indie rock"/>
    <n v="1.0245669291338582"/>
    <n v="35.551912568306008"/>
    <x v="7"/>
    <x v="12"/>
    <x v="949"/>
    <d v="2014-02-10T14:00:0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6"/>
    <x v="11"/>
    <x v="950"/>
    <d v="2015-09-06T22:17:05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x v="0"/>
    <s v="USD"/>
    <n v="1470369540"/>
    <n v="1467604804"/>
    <b v="0"/>
    <n v="166"/>
    <b v="1"/>
    <s v="music/electronic music"/>
    <n v="1.3000180000000001"/>
    <n v="39.157168674698795"/>
    <x v="7"/>
    <x v="13"/>
    <x v="951"/>
    <d v="2016-07-04T04:00:04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7"/>
    <x v="25"/>
    <x v="952"/>
    <d v="2015-03-18T20:45:05"/>
  </r>
  <r>
    <n v="339"/>
    <s v="A Man, A Plan, A Palindrome (Feature)"/>
    <s v="A documentary film following the world's greatest palindromists leading up to the 2017 World Palindrome Championship."/>
    <x v="7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5"/>
    <x v="8"/>
    <x v="953"/>
    <d v="2015-03-30T18:14:28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x v="0"/>
    <s v="USD"/>
    <n v="1423871882"/>
    <n v="1421279882"/>
    <b v="0"/>
    <n v="73"/>
    <b v="1"/>
    <s v="music/rock"/>
    <n v="1.073"/>
    <n v="88.191780821917803"/>
    <x v="7"/>
    <x v="15"/>
    <x v="954"/>
    <d v="2015-01-14T23:58:02"/>
  </r>
  <r>
    <n v="2309"/>
    <s v="// Marny Lion Proudfit /\/\/\ Album Release \\"/>
    <s v="|| HELP MARNY LION PROUDFIT RECORD HER SECOND INDIE FOLK ALBUM THIS MARCH â€“ THE BARN IS WAITING ||"/>
    <x v="70"/>
    <n v="6400.47"/>
    <x v="0"/>
    <x v="0"/>
    <s v="USD"/>
    <n v="1362872537"/>
    <n v="1359848537"/>
    <b v="1"/>
    <n v="107"/>
    <b v="1"/>
    <s v="music/indie rock"/>
    <n v="1.0667450000000001"/>
    <n v="59.817476635514019"/>
    <x v="7"/>
    <x v="12"/>
    <x v="955"/>
    <d v="2013-02-02T23:42:17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x v="16"/>
    <s v="EUR"/>
    <n v="1451226045"/>
    <n v="1444828845"/>
    <b v="0"/>
    <n v="17"/>
    <b v="1"/>
    <s v="film &amp; video/shorts"/>
    <n v="1.0646666666666667"/>
    <n v="375.76470588235293"/>
    <x v="5"/>
    <x v="27"/>
    <x v="956"/>
    <d v="2015-10-14T13:20:45"/>
  </r>
  <r>
    <n v="2629"/>
    <s v="Project Dragonfly - Sail to the Stars"/>
    <s v="The first international contest to let students shape the future of interstellar travel."/>
    <x v="1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4"/>
    <x v="957"/>
    <d v="2015-04-14T12:55:22"/>
  </r>
  <r>
    <n v="1088"/>
    <s v="Still Alive"/>
    <s v="A fresh twist on survival games. Intense, high-stakes 30 minute rounds for up to 10 players."/>
    <x v="52"/>
    <n v="6382.34"/>
    <x v="2"/>
    <x v="0"/>
    <s v="USD"/>
    <n v="1398366667"/>
    <n v="1395774667"/>
    <b v="0"/>
    <n v="147"/>
    <b v="0"/>
    <s v="games/video games"/>
    <n v="0.14182977777777778"/>
    <n v="43.41727891156463"/>
    <x v="3"/>
    <x v="18"/>
    <x v="958"/>
    <d v="2014-03-25T19:11:07"/>
  </r>
  <r>
    <n v="1566"/>
    <s v="DeVito Art Skull Island Kongstarter (Canceled)"/>
    <s v="Joe DeVito's first Art Book and original King Kong novellas available in both Limited and Deluxe Editions."/>
    <x v="0"/>
    <n v="6375"/>
    <x v="1"/>
    <x v="0"/>
    <s v="USD"/>
    <n v="1469656800"/>
    <n v="1467151204"/>
    <b v="0"/>
    <n v="59"/>
    <b v="0"/>
    <s v="publishing/art books"/>
    <n v="0.21249999999999999"/>
    <n v="108.05084745762711"/>
    <x v="1"/>
    <x v="32"/>
    <x v="959"/>
    <d v="2016-06-28T22:00:04"/>
  </r>
  <r>
    <n v="2284"/>
    <s v="Make a record, write a song, take the Vinyl Skyway. "/>
    <s v="The Vinyl Skyway reunite to make a third album. "/>
    <x v="70"/>
    <n v="6373.27"/>
    <x v="0"/>
    <x v="0"/>
    <s v="USD"/>
    <n v="1299902400"/>
    <n v="1297451245"/>
    <b v="0"/>
    <n v="59"/>
    <b v="1"/>
    <s v="music/rock"/>
    <n v="1.0622116666666668"/>
    <n v="108.02152542372882"/>
    <x v="7"/>
    <x v="15"/>
    <x v="960"/>
    <d v="2011-02-11T19:07:25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x v="0"/>
    <s v="USD"/>
    <n v="1488053905"/>
    <n v="1485461905"/>
    <b v="0"/>
    <n v="46"/>
    <b v="1"/>
    <s v="photography/photobooks"/>
    <n v="1.06"/>
    <n v="138.2608695652174"/>
    <x v="2"/>
    <x v="3"/>
    <x v="961"/>
    <d v="2017-01-26T20:18:2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x v="0"/>
    <s v="USD"/>
    <n v="1405699451"/>
    <n v="1403107451"/>
    <b v="0"/>
    <n v="91"/>
    <b v="1"/>
    <s v="theater/plays"/>
    <n v="1.06"/>
    <n v="69.890109890109883"/>
    <x v="6"/>
    <x v="11"/>
    <x v="962"/>
    <d v="2014-06-18T16:04:11"/>
  </r>
  <r>
    <n v="388"/>
    <s v="Another Man's Treasure documentary"/>
    <s v="A documentary film featuring the World's Largest Rummage Sale and rumination on the Power and Pleasures of Possessions."/>
    <x v="1"/>
    <n v="6308"/>
    <x v="0"/>
    <x v="0"/>
    <s v="USD"/>
    <n v="1469670580"/>
    <n v="1467078580"/>
    <b v="0"/>
    <n v="71"/>
    <b v="1"/>
    <s v="film &amp; video/documentary"/>
    <n v="1.2616000000000001"/>
    <n v="88.845070422535215"/>
    <x v="5"/>
    <x v="8"/>
    <x v="963"/>
    <d v="2016-06-28T01:49:40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x v="0"/>
    <s v="USD"/>
    <n v="1475697054"/>
    <n v="1473105054"/>
    <b v="0"/>
    <n v="60"/>
    <b v="0"/>
    <s v="theater/plays"/>
    <n v="0.42011733333333334"/>
    <n v="105.02933333333334"/>
    <x v="6"/>
    <x v="11"/>
    <x v="964"/>
    <d v="2016-09-05T19:50:54"/>
  </r>
  <r>
    <n v="2176"/>
    <s v="Mike Farley Band - New Album!"/>
    <s v="The Mike Farley Band has re-assembled its original line up and needs your help to make a new full-length album!"/>
    <x v="1"/>
    <n v="6301"/>
    <x v="0"/>
    <x v="0"/>
    <s v="USD"/>
    <n v="1430579509"/>
    <n v="1427987509"/>
    <b v="0"/>
    <n v="71"/>
    <b v="1"/>
    <s v="music/rock"/>
    <n v="1.2602"/>
    <n v="88.74647887323944"/>
    <x v="7"/>
    <x v="15"/>
    <x v="965"/>
    <d v="2015-04-02T15:11:49"/>
  </r>
  <r>
    <n v="731"/>
    <s v="Portland Boat Tours:  From Dream to Business"/>
    <s v="Be part of the excitement by supporting our first season offering unique perspectives of Portland from the water."/>
    <x v="1"/>
    <n v="6300"/>
    <x v="0"/>
    <x v="0"/>
    <s v="USD"/>
    <n v="1327212000"/>
    <n v="1322852747"/>
    <b v="0"/>
    <n v="71"/>
    <b v="1"/>
    <s v="publishing/nonfiction"/>
    <n v="1.26"/>
    <n v="88.732394366197184"/>
    <x v="1"/>
    <x v="17"/>
    <x v="966"/>
    <d v="2011-12-02T19:05:47"/>
  </r>
  <r>
    <n v="2807"/>
    <s v="The Commission Theatre Co."/>
    <s v="Bringing Shakespeare back to the Playwrights"/>
    <x v="1"/>
    <n v="6300"/>
    <x v="0"/>
    <x v="0"/>
    <s v="USD"/>
    <n v="1435611438"/>
    <n v="1433019438"/>
    <b v="0"/>
    <n v="93"/>
    <b v="1"/>
    <s v="theater/plays"/>
    <n v="1.26"/>
    <n v="67.741935483870961"/>
    <x v="6"/>
    <x v="11"/>
    <x v="967"/>
    <d v="2015-05-30T20:57:18"/>
  </r>
  <r>
    <n v="3102"/>
    <s v="Theatre Bath Bus"/>
    <s v="Imagine being able to take a performance anywhere! Meet the Theatre Bath Bus - a magical performance space where anything is possible."/>
    <x v="76"/>
    <n v="6258"/>
    <x v="2"/>
    <x v="1"/>
    <s v="GBP"/>
    <n v="1471939818"/>
    <n v="1467619818"/>
    <b v="0"/>
    <n v="90"/>
    <b v="0"/>
    <s v="theater/spaces"/>
    <n v="0.391125"/>
    <n v="69.533333333333331"/>
    <x v="6"/>
    <x v="9"/>
    <x v="968"/>
    <d v="2016-07-04T08:10:18"/>
  </r>
  <r>
    <n v="2529"/>
    <s v="UrbanArias is DC's Contemporary Opera Company"/>
    <s v="Opera. Short. New."/>
    <x v="70"/>
    <n v="6257"/>
    <x v="0"/>
    <x v="0"/>
    <s v="USD"/>
    <n v="1332636975"/>
    <n v="1328752575"/>
    <b v="0"/>
    <n v="76"/>
    <b v="1"/>
    <s v="music/classical music"/>
    <n v="1.0428333333333333"/>
    <n v="82.328947368421055"/>
    <x v="7"/>
    <x v="25"/>
    <x v="969"/>
    <d v="2012-02-09T01:56:15"/>
  </r>
  <r>
    <n v="274"/>
    <s v="In Search of Nabad (Documentary Film)"/>
    <s v="An intimate documentary sharing the powerful voices of Seattle's Somali refugees and their search for peace in their new home."/>
    <x v="38"/>
    <n v="6240"/>
    <x v="0"/>
    <x v="0"/>
    <s v="USD"/>
    <n v="1333609140"/>
    <n v="1330638829"/>
    <b v="1"/>
    <n v="113"/>
    <b v="1"/>
    <s v="film &amp; video/documentary"/>
    <n v="1.56"/>
    <n v="55.221238938053098"/>
    <x v="5"/>
    <x v="8"/>
    <x v="970"/>
    <d v="2012-03-01T21:53:49"/>
  </r>
  <r>
    <n v="1643"/>
    <s v="This Is All Now's Brand New Album!!"/>
    <s v="This Is All Now is putting out a brand new record, and we need YOUR help to do it!"/>
    <x v="1"/>
    <n v="6235"/>
    <x v="0"/>
    <x v="0"/>
    <s v="USD"/>
    <n v="1348516012"/>
    <n v="1345924012"/>
    <b v="0"/>
    <n v="37"/>
    <b v="1"/>
    <s v="music/pop"/>
    <n v="1.2470000000000001"/>
    <n v="168.51351351351352"/>
    <x v="7"/>
    <x v="22"/>
    <x v="971"/>
    <d v="2012-08-25T19:46:52"/>
  </r>
  <r>
    <n v="1629"/>
    <s v="Off The Turnpike | A Loud New Way to Release Loud New Music"/>
    <s v="Help Off The Turnpike release new music, and set fire to everything!"/>
    <x v="70"/>
    <n v="6220"/>
    <x v="0"/>
    <x v="0"/>
    <s v="USD"/>
    <n v="1392929333"/>
    <n v="1389041333"/>
    <b v="0"/>
    <n v="82"/>
    <b v="1"/>
    <s v="music/rock"/>
    <n v="1.0366666666666666"/>
    <n v="75.853658536585371"/>
    <x v="7"/>
    <x v="15"/>
    <x v="972"/>
    <d v="2014-01-06T20:48:53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x v="0"/>
    <s v="USD"/>
    <n v="1372985760"/>
    <n v="1370393760"/>
    <b v="0"/>
    <n v="87"/>
    <b v="1"/>
    <s v="publishing/nonfiction"/>
    <n v="1.8281058823529412"/>
    <n v="71.443218390804603"/>
    <x v="1"/>
    <x v="17"/>
    <x v="973"/>
    <d v="2013-06-05T00:56:0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x v="0"/>
    <s v="USD"/>
    <n v="1423119540"/>
    <n v="1421252084"/>
    <b v="0"/>
    <n v="76"/>
    <b v="1"/>
    <s v="theater/plays"/>
    <n v="1.0358333333333334"/>
    <n v="81.776315789473685"/>
    <x v="6"/>
    <x v="11"/>
    <x v="974"/>
    <d v="2015-01-14T16:14:44"/>
  </r>
  <r>
    <n v="1524"/>
    <s v="Heath - Limited Edition Split Zine - Make 100"/>
    <s v="Limited edition split zine by photographers AdeY and Kersti K. 100 signed and hand numbered copies!"/>
    <x v="121"/>
    <n v="6210"/>
    <x v="0"/>
    <x v="10"/>
    <s v="SEK"/>
    <n v="1487592090"/>
    <n v="1485000090"/>
    <b v="1"/>
    <n v="28"/>
    <b v="1"/>
    <s v="photography/photobooks"/>
    <n v="2.0699999999999998"/>
    <n v="221.78571428571428"/>
    <x v="2"/>
    <x v="3"/>
    <x v="975"/>
    <d v="2017-01-21T12:01:30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x v="1"/>
    <s v="GBP"/>
    <n v="1445817540"/>
    <n v="1443665293"/>
    <b v="1"/>
    <n v="104"/>
    <b v="1"/>
    <s v="theater/plays"/>
    <n v="1.0591914022517912"/>
    <n v="59.701730769230764"/>
    <x v="6"/>
    <x v="11"/>
    <x v="976"/>
    <d v="2015-10-01T02:08:13"/>
  </r>
  <r>
    <n v="850"/>
    <s v="Yet Further: Sioum's Second Full-Length Album"/>
    <s v="Help Chicago-based instrumental group Sioum complete the production of their 2nd full-length album."/>
    <x v="38"/>
    <n v="6207"/>
    <x v="0"/>
    <x v="0"/>
    <s v="USD"/>
    <n v="1461560340"/>
    <n v="1458762717"/>
    <b v="0"/>
    <n v="133"/>
    <b v="1"/>
    <s v="music/metal"/>
    <n v="1.55175"/>
    <n v="46.669172932330824"/>
    <x v="7"/>
    <x v="20"/>
    <x v="977"/>
    <d v="2016-03-23T19:51:57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x v="0"/>
    <s v="USD"/>
    <n v="1324789200"/>
    <n v="1321649321"/>
    <b v="0"/>
    <n v="77"/>
    <b v="1"/>
    <s v="music/indie rock"/>
    <n v="1.2362"/>
    <n v="80.272727272727266"/>
    <x v="7"/>
    <x v="12"/>
    <x v="978"/>
    <d v="2011-11-18T20:48:41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x v="0"/>
    <s v="USD"/>
    <n v="1415921848"/>
    <n v="1413326248"/>
    <b v="0"/>
    <n v="45"/>
    <b v="1"/>
    <s v="theater/plays"/>
    <n v="1.0612068965517241"/>
    <n v="136.77777777777777"/>
    <x v="6"/>
    <x v="11"/>
    <x v="979"/>
    <d v="2014-10-14T22:37:28"/>
  </r>
  <r>
    <n v="1201"/>
    <s v="Invisible People of Belarus"/>
    <s v="Documentary book about the lives of disabled people and Chernobyl victims living in governmental institutions called Internats"/>
    <x v="70"/>
    <n v="6146.27"/>
    <x v="0"/>
    <x v="1"/>
    <s v="GBP"/>
    <n v="1468593246"/>
    <n v="1466001246"/>
    <b v="0"/>
    <n v="111"/>
    <b v="1"/>
    <s v="photography/photobooks"/>
    <n v="1.0243783333333334"/>
    <n v="55.371801801801809"/>
    <x v="2"/>
    <x v="3"/>
    <x v="980"/>
    <d v="2016-06-15T14:34:06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x v="1"/>
    <s v="GBP"/>
    <n v="1475398800"/>
    <n v="1472711224"/>
    <b v="0"/>
    <n v="94"/>
    <b v="0"/>
    <s v="theater/plays"/>
    <n v="0.25698702928870293"/>
    <n v="65.340319148936175"/>
    <x v="6"/>
    <x v="11"/>
    <x v="981"/>
    <d v="2016-09-01T06:27:04"/>
  </r>
  <r>
    <n v="1318"/>
    <s v="Lucky Tag: A Smart Dog Wearable That Cares (Canceled)"/>
    <s v="Your Dog's Best Friend._x000a_Revolutionize the way you care about your pups and brings you peace of mind."/>
    <x v="13"/>
    <n v="6130"/>
    <x v="1"/>
    <x v="0"/>
    <s v="USD"/>
    <n v="1420938172"/>
    <n v="1418346172"/>
    <b v="0"/>
    <n v="135"/>
    <b v="0"/>
    <s v="technology/wearables"/>
    <n v="0.15325"/>
    <n v="45.407407407407405"/>
    <x v="0"/>
    <x v="1"/>
    <x v="982"/>
    <d v="2014-12-12T01:02:5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x v="0"/>
    <s v="USD"/>
    <n v="1392408000"/>
    <n v="1390890987"/>
    <b v="0"/>
    <n v="108"/>
    <b v="1"/>
    <s v="publishing/nonfiction"/>
    <n v="1.224"/>
    <n v="56.666666666666664"/>
    <x v="1"/>
    <x v="17"/>
    <x v="983"/>
    <d v="2014-01-28T06:36:27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x v="1"/>
    <s v="GBP"/>
    <n v="1406130880"/>
    <n v="1403538880"/>
    <b v="0"/>
    <n v="21"/>
    <b v="0"/>
    <s v="technology/wearables"/>
    <n v="0.26600000000000001"/>
    <n v="291.33333333333331"/>
    <x v="0"/>
    <x v="1"/>
    <x v="984"/>
    <d v="2014-06-23T15:54:40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x v="16"/>
    <s v="EUR"/>
    <n v="1475209620"/>
    <n v="1473087637"/>
    <b v="0"/>
    <n v="37"/>
    <b v="1"/>
    <s v="music/classical music"/>
    <n v="1.0185"/>
    <n v="165.16216216216216"/>
    <x v="7"/>
    <x v="25"/>
    <x v="985"/>
    <d v="2016-09-05T15:00:37"/>
  </r>
  <r>
    <n v="1251"/>
    <s v="Jack Oblivian Harlan t Bobo Limes european tour"/>
    <s v="A tour of europe with 3 memphis artist, Jack Oblivian, Harlan T Bobo and Shawn Cripps."/>
    <x v="70"/>
    <n v="6108"/>
    <x v="0"/>
    <x v="0"/>
    <s v="USD"/>
    <n v="1316979167"/>
    <n v="1311795167"/>
    <b v="1"/>
    <n v="74"/>
    <b v="1"/>
    <s v="music/rock"/>
    <n v="1.018"/>
    <n v="82.540540540540547"/>
    <x v="7"/>
    <x v="15"/>
    <x v="986"/>
    <d v="2011-07-27T19:32:47"/>
  </r>
  <r>
    <n v="833"/>
    <s v="Ragman Rolls"/>
    <s v="This is an American rock album."/>
    <x v="70"/>
    <n v="6100"/>
    <x v="0"/>
    <x v="0"/>
    <s v="USD"/>
    <n v="1397941475"/>
    <n v="1395349475"/>
    <b v="0"/>
    <n v="41"/>
    <b v="1"/>
    <s v="music/rock"/>
    <n v="1.0166666666666666"/>
    <n v="148.78048780487805"/>
    <x v="7"/>
    <x v="15"/>
    <x v="987"/>
    <d v="2014-03-20T21:04:35"/>
  </r>
  <r>
    <n v="3342"/>
    <s v="Uprising Theatre Company's First Production"/>
    <s v="We believe in the power of stories to change the world. Theatre that inspires transformation."/>
    <x v="70"/>
    <n v="6100"/>
    <x v="0"/>
    <x v="0"/>
    <s v="USD"/>
    <n v="1427864340"/>
    <n v="1425020810"/>
    <b v="0"/>
    <n v="78"/>
    <b v="1"/>
    <s v="theater/plays"/>
    <n v="1.0166666666666666"/>
    <n v="78.205128205128204"/>
    <x v="6"/>
    <x v="11"/>
    <x v="988"/>
    <d v="2015-02-27T07:06:50"/>
  </r>
  <r>
    <n v="408"/>
    <s v="Reverence: A Documentary Short on Branded Yarmulkes"/>
    <s v="A documentary exploring the phenomenon of custom and branded yarmulkes in Jewish-American communities."/>
    <x v="7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5"/>
    <x v="8"/>
    <x v="989"/>
    <d v="2013-09-26T17:39:5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x v="0"/>
    <s v="USD"/>
    <n v="1347854700"/>
    <n v="1343867524"/>
    <b v="0"/>
    <n v="75"/>
    <b v="1"/>
    <s v="music/rock"/>
    <n v="1.0133333333333334"/>
    <n v="81.066666666666663"/>
    <x v="7"/>
    <x v="15"/>
    <x v="990"/>
    <d v="2012-08-02T00:32:04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x v="0"/>
    <s v="USD"/>
    <n v="1441153705"/>
    <n v="1438561705"/>
    <b v="0"/>
    <n v="47"/>
    <b v="1"/>
    <s v="theater/plays"/>
    <n v="1.216"/>
    <n v="129.36170212765958"/>
    <x v="6"/>
    <x v="11"/>
    <x v="991"/>
    <d v="2015-08-03T00:28:25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x v="0"/>
    <s v="USD"/>
    <n v="1318006732"/>
    <n v="1312822732"/>
    <b v="0"/>
    <n v="55"/>
    <b v="1"/>
    <s v="music/indie rock"/>
    <n v="1.0128333333333333"/>
    <n v="110.49090909090908"/>
    <x v="7"/>
    <x v="12"/>
    <x v="992"/>
    <d v="2011-08-08T16:58:52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x v="0"/>
    <s v="USD"/>
    <n v="1385932652"/>
    <n v="1383337052"/>
    <b v="1"/>
    <n v="109"/>
    <b v="1"/>
    <s v="music/rock"/>
    <n v="2.0236666666666667"/>
    <n v="55.697247706422019"/>
    <x v="7"/>
    <x v="15"/>
    <x v="993"/>
    <d v="2013-11-01T20:17:32"/>
  </r>
  <r>
    <n v="2697"/>
    <s v="Dough Heads Food Truck: waffles stuffed with sweet + savory"/>
    <s v="Stuffed waffles made from Dough. Sweet, savory, salty and then stuffed with meats, fruits, and sauces!"/>
    <x v="90"/>
    <n v="6061"/>
    <x v="2"/>
    <x v="0"/>
    <s v="USD"/>
    <n v="1438552800"/>
    <n v="1435876423"/>
    <b v="0"/>
    <n v="52"/>
    <b v="0"/>
    <s v="food/food trucks"/>
    <n v="0.26352173913043481"/>
    <n v="116.55769230769231"/>
    <x v="4"/>
    <x v="29"/>
    <x v="994"/>
    <d v="2015-07-02T22:33:43"/>
  </r>
  <r>
    <n v="1621"/>
    <s v="The First Full Length Fifth Freedom Album"/>
    <s v="Its long over due! Help us fund our debut album! We need all our friends and fans support on this! Lets make it happen!"/>
    <x v="1"/>
    <n v="6060"/>
    <x v="0"/>
    <x v="0"/>
    <s v="USD"/>
    <n v="1338177540"/>
    <n v="1333550015"/>
    <b v="0"/>
    <n v="37"/>
    <b v="1"/>
    <s v="music/rock"/>
    <n v="1.212"/>
    <n v="163.78378378378378"/>
    <x v="7"/>
    <x v="15"/>
    <x v="995"/>
    <d v="2012-04-04T14:33:35"/>
  </r>
  <r>
    <n v="14"/>
    <s v="3010 | Sci-fi Series"/>
    <s v="A highly charged post apocalyptic sci fi series that pulls no punches!"/>
    <x v="70"/>
    <n v="6056"/>
    <x v="0"/>
    <x v="8"/>
    <s v="AUD"/>
    <n v="1405259940"/>
    <n v="1403051888"/>
    <b v="0"/>
    <n v="41"/>
    <b v="1"/>
    <s v="film &amp; video/television"/>
    <n v="1.0093333333333334"/>
    <n v="147.70731707317074"/>
    <x v="5"/>
    <x v="16"/>
    <x v="996"/>
    <d v="2014-06-18T00:38:08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x v="0"/>
    <s v="USD"/>
    <n v="1253937540"/>
    <n v="1251214014"/>
    <b v="1"/>
    <n v="163"/>
    <b v="1"/>
    <s v="music/indie rock"/>
    <n v="1.2105999999999999"/>
    <n v="37.134969325153371"/>
    <x v="7"/>
    <x v="12"/>
    <x v="997"/>
    <d v="2009-08-25T15:26:54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x v="0"/>
    <s v="USD"/>
    <n v="1293857940"/>
    <n v="1290281691"/>
    <b v="1"/>
    <n v="113"/>
    <b v="1"/>
    <s v="music/indie rock"/>
    <n v="1.0070033333333335"/>
    <n v="53.469203539823013"/>
    <x v="7"/>
    <x v="12"/>
    <x v="556"/>
    <d v="2010-11-20T19:34:51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x v="0"/>
    <s v="USD"/>
    <n v="1312182000"/>
    <n v="1311380313"/>
    <b v="0"/>
    <n v="44"/>
    <b v="1"/>
    <s v="music/rock"/>
    <n v="1.0069333333333335"/>
    <n v="137.30909090909091"/>
    <x v="7"/>
    <x v="15"/>
    <x v="998"/>
    <d v="2011-07-23T00:18:33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x v="0"/>
    <s v="USD"/>
    <n v="1324014521"/>
    <n v="1318826921"/>
    <b v="0"/>
    <n v="149"/>
    <b v="1"/>
    <s v="music/rock"/>
    <n v="1.0874800874800874"/>
    <n v="40.547315436241611"/>
    <x v="7"/>
    <x v="15"/>
    <x v="999"/>
    <d v="2011-10-17T04:48:41"/>
  </r>
  <r>
    <n v="2189"/>
    <s v="Odyssey: ARGONAUTS"/>
    <s v="Help me fund the Argonauts! Sculpted by Dave Kidd, based on concept art from Roberto Cirillo, created by Fet Milner and myself!"/>
    <x v="181"/>
    <n v="6039"/>
    <x v="0"/>
    <x v="1"/>
    <s v="GBP"/>
    <n v="1461276000"/>
    <n v="1460055300"/>
    <b v="0"/>
    <n v="88"/>
    <b v="1"/>
    <s v="games/tabletop games"/>
    <n v="5.0324999999999998"/>
    <n v="68.625"/>
    <x v="3"/>
    <x v="5"/>
    <x v="1000"/>
    <d v="2016-04-07T18:55:00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x v="0"/>
    <s v="USD"/>
    <n v="1442805076"/>
    <n v="1440213076"/>
    <b v="0"/>
    <n v="84"/>
    <b v="1"/>
    <s v="theater/plays"/>
    <n v="1.206"/>
    <n v="71.785714285714292"/>
    <x v="6"/>
    <x v="11"/>
    <x v="1001"/>
    <d v="2015-08-22T03:11:16"/>
  </r>
  <r>
    <n v="1200"/>
    <s v="Modern Nomads"/>
    <s v="Modern Nomads Journal is an 88 page magazine style publication containing photo stories about Somalis in the Horn of Africa."/>
    <x v="182"/>
    <n v="6029"/>
    <x v="0"/>
    <x v="0"/>
    <s v="USD"/>
    <n v="1429183656"/>
    <n v="1427369256"/>
    <b v="0"/>
    <n v="103"/>
    <b v="1"/>
    <s v="photography/photobooks"/>
    <n v="1.2560416666666667"/>
    <n v="58.533980582524272"/>
    <x v="2"/>
    <x v="3"/>
    <x v="1002"/>
    <d v="2015-03-26T11:27:36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x v="0"/>
    <s v="USD"/>
    <n v="1423555140"/>
    <n v="1421105608"/>
    <b v="0"/>
    <n v="28"/>
    <b v="1"/>
    <s v="theater/musical"/>
    <n v="1.0044999999999999"/>
    <n v="215.25"/>
    <x v="6"/>
    <x v="19"/>
    <x v="1003"/>
    <d v="2015-01-12T23:33:28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x v="0"/>
    <s v="USD"/>
    <n v="1471834800"/>
    <n v="1469126462"/>
    <b v="0"/>
    <n v="75"/>
    <b v="1"/>
    <s v="film &amp; video/television"/>
    <n v="1.2050000000000001"/>
    <n v="80.333333333333329"/>
    <x v="5"/>
    <x v="16"/>
    <x v="1004"/>
    <d v="2016-07-21T18:41:02"/>
  </r>
  <r>
    <n v="1743"/>
    <s v="The Fringes Project: Photobook of a Dying Language"/>
    <s v="Visual documentation of the endangered IÃ±upiat language, captured in the form of a printed photography book."/>
    <x v="70"/>
    <n v="6025"/>
    <x v="0"/>
    <x v="0"/>
    <s v="USD"/>
    <n v="1472270340"/>
    <n v="1470348775"/>
    <b v="0"/>
    <n v="67"/>
    <b v="1"/>
    <s v="photography/photobooks"/>
    <n v="1.0041666666666667"/>
    <n v="89.925373134328353"/>
    <x v="2"/>
    <x v="3"/>
    <x v="1005"/>
    <d v="2016-08-04T22:12:55"/>
  </r>
  <r>
    <n v="2098"/>
    <s v="The Christopher Battles EP"/>
    <s v="The Christopher Battles EP Project will fund professional recording, publicity, and release for this original singer-songwriter."/>
    <x v="70"/>
    <n v="6020"/>
    <x v="0"/>
    <x v="0"/>
    <s v="USD"/>
    <n v="1331174635"/>
    <n v="1328582635"/>
    <b v="0"/>
    <n v="32"/>
    <b v="1"/>
    <s v="music/indie rock"/>
    <n v="1.0033333333333334"/>
    <n v="188.125"/>
    <x v="7"/>
    <x v="12"/>
    <x v="1006"/>
    <d v="2012-02-07T02:43:55"/>
  </r>
  <r>
    <n v="845"/>
    <s v="Shadow and Steel: The new album from Master Sword"/>
    <s v="Help Legend of Zelda tribute band Master Sword complete their latest heavy metal album: Shadow and Steel!"/>
    <x v="1"/>
    <n v="6019.01"/>
    <x v="0"/>
    <x v="0"/>
    <s v="USD"/>
    <n v="1473047940"/>
    <n v="1469595396"/>
    <b v="0"/>
    <n v="177"/>
    <b v="1"/>
    <s v="music/metal"/>
    <n v="1.203802"/>
    <n v="34.005706214689269"/>
    <x v="7"/>
    <x v="20"/>
    <x v="1007"/>
    <d v="2016-07-27T04:56:36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1"/>
    <x v="1008"/>
    <d v="2016-11-23T17:58:57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x v="1"/>
    <s v="GBP"/>
    <n v="1437934759"/>
    <n v="1434478759"/>
    <b v="1"/>
    <n v="47"/>
    <b v="1"/>
    <s v="theater/plays"/>
    <n v="1.0011666666666668"/>
    <n v="127.80851063829788"/>
    <x v="6"/>
    <x v="11"/>
    <x v="1009"/>
    <d v="2015-06-16T18:19:19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x v="0"/>
    <s v="USD"/>
    <n v="1367366460"/>
    <n v="1365791246"/>
    <b v="1"/>
    <n v="128"/>
    <b v="1"/>
    <s v="film &amp; video/documentary"/>
    <n v="1.2001999999999999"/>
    <n v="46.8828125"/>
    <x v="5"/>
    <x v="8"/>
    <x v="1010"/>
    <d v="2013-04-12T18:27:26"/>
  </r>
  <r>
    <n v="3384"/>
    <s v="The Hat"/>
    <s v="Six gay men, emotional baggage, and online dating: what could go wrong? A play about looking for love and finding something better."/>
    <x v="70"/>
    <n v="6000.66"/>
    <x v="0"/>
    <x v="0"/>
    <s v="USD"/>
    <n v="1448074800"/>
    <n v="1444874768"/>
    <b v="0"/>
    <n v="64"/>
    <b v="1"/>
    <s v="theater/plays"/>
    <n v="1.0001100000000001"/>
    <n v="93.760312499999998"/>
    <x v="6"/>
    <x v="11"/>
    <x v="1011"/>
    <d v="2015-10-15T02:06:08"/>
  </r>
  <r>
    <n v="45"/>
    <s v="The Art of the Lift"/>
    <s v="The Art of the Lift is a crime drama that follows an expert crew of pick-pockets and their attempt at breaking in a new recruit."/>
    <x v="1"/>
    <n v="6000"/>
    <x v="0"/>
    <x v="0"/>
    <s v="USD"/>
    <n v="1461769107"/>
    <n v="1459177107"/>
    <b v="0"/>
    <n v="61"/>
    <b v="1"/>
    <s v="film &amp; video/television"/>
    <n v="1.2"/>
    <n v="98.360655737704917"/>
    <x v="5"/>
    <x v="16"/>
    <x v="1012"/>
    <d v="2016-03-28T14:58:27"/>
  </r>
  <r>
    <n v="262"/>
    <s v="The Last Cosmonaut"/>
    <s v="He can never die. He will live forever. He is the last cosmonaut, and this is his story."/>
    <x v="60"/>
    <n v="6000"/>
    <x v="0"/>
    <x v="0"/>
    <s v="USD"/>
    <n v="1298699828"/>
    <n v="1294811828"/>
    <b v="1"/>
    <n v="145"/>
    <b v="1"/>
    <s v="film &amp; video/documentary"/>
    <n v="2.4"/>
    <n v="41.379310344827587"/>
    <x v="5"/>
    <x v="8"/>
    <x v="1013"/>
    <d v="2011-01-12T05:57:08"/>
  </r>
  <r>
    <n v="2496"/>
    <s v="Lynn Haven - The First Album, &quot;Fair Weather Friends&quot;"/>
    <s v="Be a part of making the first Lynn Haven album, &quot;Fair Weather Friends.&quot;"/>
    <x v="70"/>
    <n v="6000"/>
    <x v="0"/>
    <x v="0"/>
    <s v="USD"/>
    <n v="1364597692"/>
    <n v="1361577292"/>
    <b v="0"/>
    <n v="10"/>
    <b v="1"/>
    <s v="music/indie rock"/>
    <n v="1"/>
    <n v="600"/>
    <x v="7"/>
    <x v="12"/>
    <x v="1014"/>
    <d v="2013-02-22T23:54:52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x v="0"/>
    <s v="USD"/>
    <n v="1427469892"/>
    <n v="1424881492"/>
    <b v="0"/>
    <n v="94"/>
    <b v="1"/>
    <s v="theater/plays"/>
    <n v="1"/>
    <n v="63.829787234042556"/>
    <x v="6"/>
    <x v="11"/>
    <x v="1015"/>
    <d v="2015-02-25T16:24:52"/>
  </r>
  <r>
    <n v="3332"/>
    <s v="Cortez"/>
    <s v="Two marine biologists are at odds during an important expedition. When a stranded shark refuses to die, things get weird."/>
    <x v="70"/>
    <n v="6000"/>
    <x v="0"/>
    <x v="0"/>
    <s v="USD"/>
    <n v="1405802330"/>
    <n v="1403210330"/>
    <b v="0"/>
    <n v="83"/>
    <b v="1"/>
    <s v="theater/plays"/>
    <n v="1"/>
    <n v="72.289156626506028"/>
    <x v="6"/>
    <x v="11"/>
    <x v="1016"/>
    <d v="2014-06-19T20:38:50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x v="0"/>
    <s v="USD"/>
    <n v="1418904533"/>
    <n v="1416485333"/>
    <b v="0"/>
    <n v="26"/>
    <b v="1"/>
    <s v="publishing/nonfiction"/>
    <n v="1.018723404255319"/>
    <n v="230.19230769230768"/>
    <x v="1"/>
    <x v="17"/>
    <x v="1017"/>
    <d v="2014-11-20T12:08:53"/>
  </r>
  <r>
    <n v="3233"/>
    <s v="64 Squares"/>
    <s v="64 Squares is an autobiographical one-man exploration of the internal chess game played to reconcile relationships."/>
    <x v="1"/>
    <n v="5940"/>
    <x v="0"/>
    <x v="0"/>
    <s v="USD"/>
    <n v="1488482355"/>
    <n v="1485890355"/>
    <b v="0"/>
    <n v="61"/>
    <b v="1"/>
    <s v="theater/plays"/>
    <n v="1.1879999999999999"/>
    <n v="97.377049180327873"/>
    <x v="6"/>
    <x v="11"/>
    <x v="1018"/>
    <d v="2017-01-31T19:19:15"/>
  </r>
  <r>
    <n v="2063"/>
    <s v="Up to 4 axis Beaglebone black based CNC control"/>
    <s v="Build a professional grade Linux CNC control with Beaglebone black and our CNC cape."/>
    <x v="38"/>
    <n v="5922"/>
    <x v="0"/>
    <x v="4"/>
    <s v="EUR"/>
    <n v="1463333701"/>
    <n v="1460482501"/>
    <b v="0"/>
    <n v="49"/>
    <b v="1"/>
    <s v="technology/hardware"/>
    <n v="1.4804999999999999"/>
    <n v="120.85714285714286"/>
    <x v="0"/>
    <x v="0"/>
    <x v="1019"/>
    <d v="2016-04-12T17:35:0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x v="0"/>
    <s v="USD"/>
    <n v="1336747995"/>
    <n v="1334155995"/>
    <b v="1"/>
    <n v="91"/>
    <b v="1"/>
    <s v="film &amp; video/documentary"/>
    <n v="1.1819999999999999"/>
    <n v="64.945054945054949"/>
    <x v="5"/>
    <x v="8"/>
    <x v="1020"/>
    <d v="2012-04-11T14:53:15"/>
  </r>
  <r>
    <n v="2249"/>
    <s v="Centurion: Legionaries of Rome"/>
    <s v="March with the legions against the enemies of Rome in this role-playing game of military adventures."/>
    <x v="113"/>
    <n v="5907"/>
    <x v="0"/>
    <x v="0"/>
    <s v="USD"/>
    <n v="1364917965"/>
    <n v="1362329565"/>
    <b v="0"/>
    <n v="180"/>
    <b v="1"/>
    <s v="games/tabletop games"/>
    <n v="1.6877142857142857"/>
    <n v="32.81666666666667"/>
    <x v="3"/>
    <x v="5"/>
    <x v="1021"/>
    <d v="2013-03-03T16:52:45"/>
  </r>
  <r>
    <n v="276"/>
    <s v="Abalimi"/>
    <s v="A film about Xhosa women in townships of South Africa micro-farming to fight extreme poverty, gain health, and create food security."/>
    <x v="38"/>
    <n v="5904"/>
    <x v="0"/>
    <x v="0"/>
    <s v="USD"/>
    <n v="1335574674"/>
    <n v="1330394274"/>
    <b v="1"/>
    <n v="62"/>
    <b v="1"/>
    <s v="film &amp; video/documentary"/>
    <n v="1.476"/>
    <n v="95.225806451612897"/>
    <x v="5"/>
    <x v="8"/>
    <x v="1022"/>
    <d v="2012-02-28T01:57:54"/>
  </r>
  <r>
    <n v="1814"/>
    <s v="My Favourite Colour Was Yellow"/>
    <s v="A self published photo book documenting the overwhelming presence of the colour pink, in young girls lives here in the UK."/>
    <x v="32"/>
    <n v="5902"/>
    <x v="2"/>
    <x v="1"/>
    <s v="GBP"/>
    <n v="1425108736"/>
    <n v="1422516736"/>
    <b v="0"/>
    <n v="140"/>
    <b v="0"/>
    <s v="photography/photobooks"/>
    <n v="0.49183333333333334"/>
    <n v="42.157142857142858"/>
    <x v="2"/>
    <x v="3"/>
    <x v="1023"/>
    <d v="2015-01-29T07:32:16"/>
  </r>
  <r>
    <n v="2653"/>
    <s v="Dream Rocket Project (Canceled)"/>
    <s v="DREAM BIG. Explore the universe through STEAM education. (Science, Technology, Engineering, Art, Mathematics)"/>
    <x v="185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4"/>
    <x v="1024"/>
    <d v="2014-05-12T15:38:47"/>
  </r>
  <r>
    <n v="1180"/>
    <s v="Hogzilla S.O.W. (Squeals On Wheels) A Veteran Owned Company"/>
    <s v="We would like to start a military-themed food truck to serve the Battle Creek/Kalamazoo area."/>
    <x v="6"/>
    <n v="5875"/>
    <x v="2"/>
    <x v="0"/>
    <s v="USD"/>
    <n v="1403983314"/>
    <n v="1400786514"/>
    <b v="0"/>
    <n v="85"/>
    <b v="0"/>
    <s v="food/food trucks"/>
    <n v="0.11749999999999999"/>
    <n v="69.117647058823536"/>
    <x v="4"/>
    <x v="29"/>
    <x v="1025"/>
    <d v="2014-05-22T19:21:54"/>
  </r>
  <r>
    <n v="1032"/>
    <s v="Phantom Ship / Coastal (Album Preorder)"/>
    <s v="Ideal for living rooms and open spaces."/>
    <x v="175"/>
    <n v="5858.84"/>
    <x v="0"/>
    <x v="0"/>
    <s v="USD"/>
    <n v="1466697625"/>
    <n v="1464105625"/>
    <b v="0"/>
    <n v="96"/>
    <b v="1"/>
    <s v="music/electronic music"/>
    <n v="1.0849703703703704"/>
    <n v="61.029583333333335"/>
    <x v="7"/>
    <x v="13"/>
    <x v="1026"/>
    <d v="2016-05-24T16:00:25"/>
  </r>
  <r>
    <n v="3089"/>
    <s v="The ClubHouse: A Community-Focused Sports &amp; Culture Space"/>
    <s v="A community space in Somerville, MA to celebrate the beautiful intersection of sports and creativity."/>
    <x v="17"/>
    <n v="5854"/>
    <x v="2"/>
    <x v="0"/>
    <s v="USD"/>
    <n v="1468029540"/>
    <n v="1465304483"/>
    <b v="0"/>
    <n v="45"/>
    <b v="0"/>
    <s v="theater/spaces"/>
    <n v="0.23416000000000001"/>
    <n v="130.0888888888889"/>
    <x v="6"/>
    <x v="9"/>
    <x v="1027"/>
    <d v="2016-06-07T13:01:23"/>
  </r>
  <r>
    <n v="3553"/>
    <s v="Coming Home"/>
    <s v="Professional actors bring to life the true stories of 5 African-Americans struggling with mental health and their search for healing."/>
    <x v="120"/>
    <n v="5845"/>
    <x v="0"/>
    <x v="0"/>
    <s v="USD"/>
    <n v="1439337600"/>
    <n v="1436575280"/>
    <b v="0"/>
    <n v="104"/>
    <b v="1"/>
    <s v="theater/plays"/>
    <n v="1.0627272727272727"/>
    <n v="56.20192307692308"/>
    <x v="6"/>
    <x v="11"/>
    <x v="1028"/>
    <d v="2015-07-11T00:41:20"/>
  </r>
  <r>
    <n v="2799"/>
    <s v="Yuri in Edinburgh"/>
    <s v="August012 make their debut at Edinburgh Fringe with their play about the absurdity of wanting to bring children into a deranged world"/>
    <x v="1"/>
    <n v="5831.74"/>
    <x v="0"/>
    <x v="1"/>
    <s v="GBP"/>
    <n v="1466179200"/>
    <n v="1463466070"/>
    <b v="0"/>
    <n v="130"/>
    <b v="1"/>
    <s v="theater/plays"/>
    <n v="1.1663479999999999"/>
    <n v="44.859538461538463"/>
    <x v="6"/>
    <x v="11"/>
    <x v="1029"/>
    <d v="2016-05-17T06:21:10"/>
  </r>
  <r>
    <n v="839"/>
    <s v="The Waffle Stompers - We'll Never Die"/>
    <s v="The Waffle Stompers need your support to keep doing what we love--go on tour, make music and music videos."/>
    <x v="1"/>
    <n v="5830.83"/>
    <x v="0"/>
    <x v="0"/>
    <s v="USD"/>
    <n v="1348337956"/>
    <n v="1345745956"/>
    <b v="0"/>
    <n v="96"/>
    <b v="1"/>
    <s v="music/rock"/>
    <n v="1.166166"/>
    <n v="60.737812499999997"/>
    <x v="7"/>
    <x v="15"/>
    <x v="1030"/>
    <d v="2012-08-23T18:19:16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x v="0"/>
    <s v="USD"/>
    <n v="1414817940"/>
    <n v="1411489552"/>
    <b v="1"/>
    <n v="159"/>
    <b v="1"/>
    <s v="music/metal"/>
    <n v="1.9413333333333334"/>
    <n v="36.628930817610062"/>
    <x v="7"/>
    <x v="20"/>
    <x v="1031"/>
    <d v="2014-09-23T16:25:52"/>
  </r>
  <r>
    <n v="3655"/>
    <s v="The Tumbleweed Zephyr"/>
    <s v="All aboard for the world premiere of a new steampunk-inspired train adventure play, written by Maggie Lee and directed by Amy Poisson!"/>
    <x v="1"/>
    <n v="5813"/>
    <x v="0"/>
    <x v="0"/>
    <s v="USD"/>
    <n v="1437202740"/>
    <n v="1434654998"/>
    <b v="0"/>
    <n v="79"/>
    <b v="1"/>
    <s v="theater/plays"/>
    <n v="1.1626000000000001"/>
    <n v="73.582278481012665"/>
    <x v="6"/>
    <x v="11"/>
    <x v="1032"/>
    <d v="2015-06-18T19:16:38"/>
  </r>
  <r>
    <n v="1757"/>
    <s v="The Resurgence of Femininity Photo Thesis"/>
    <s v="I want to create a self published photo art book on the topic of the resurgence of femininity."/>
    <x v="1"/>
    <n v="5800"/>
    <x v="0"/>
    <x v="0"/>
    <s v="USD"/>
    <n v="1485631740"/>
    <n v="1483041083"/>
    <b v="0"/>
    <n v="14"/>
    <b v="1"/>
    <s v="photography/photobooks"/>
    <n v="1.1599999999999999"/>
    <n v="414.28571428571428"/>
    <x v="2"/>
    <x v="3"/>
    <x v="1033"/>
    <d v="2016-12-29T19:51:23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x v="0"/>
    <s v="USD"/>
    <n v="1434822914"/>
    <n v="1432230914"/>
    <b v="1"/>
    <n v="88"/>
    <b v="1"/>
    <s v="theater/plays"/>
    <n v="1.0492727272727274"/>
    <n v="65.579545454545453"/>
    <x v="6"/>
    <x v="11"/>
    <x v="1034"/>
    <d v="2015-05-21T17:55:14"/>
  </r>
  <r>
    <n v="1307"/>
    <s v="VR Card - Customized Virtual Reality Viewer (Canceled)"/>
    <s v="Get VR to Everyone with Mailable, Ready to Use Viewers"/>
    <x v="6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1"/>
    <x v="1035"/>
    <d v="2016-01-18T12:04:39"/>
  </r>
  <r>
    <n v="3456"/>
    <s v="THIEF"/>
    <s v="&quot;Thief,&quot; a one man touring show, a theatrical experience portraying a supernatural story about the 3 days Jesus spent in the grave."/>
    <x v="121"/>
    <n v="5739"/>
    <x v="0"/>
    <x v="0"/>
    <s v="USD"/>
    <n v="1406876340"/>
    <n v="1404190567"/>
    <b v="0"/>
    <n v="16"/>
    <b v="1"/>
    <s v="theater/plays"/>
    <n v="1.913"/>
    <n v="358.6875"/>
    <x v="6"/>
    <x v="11"/>
    <x v="1036"/>
    <d v="2014-07-01T04:56:07"/>
  </r>
  <r>
    <n v="1367"/>
    <s v="House of Rabbits  - &quot;Songs of Charivari&quot;"/>
    <s v="House of Rabbits are recording our full-length, debut album! Support independent music, receive great rewards!"/>
    <x v="1"/>
    <n v="5713"/>
    <x v="0"/>
    <x v="0"/>
    <s v="USD"/>
    <n v="1447463050"/>
    <n v="1444867450"/>
    <b v="0"/>
    <n v="90"/>
    <b v="1"/>
    <s v="music/rock"/>
    <n v="1.1426000000000001"/>
    <n v="63.477777777777774"/>
    <x v="7"/>
    <x v="15"/>
    <x v="1037"/>
    <d v="2015-10-15T00:04:10"/>
  </r>
  <r>
    <n v="3158"/>
    <s v="Nursery Crimes"/>
    <s v="A 40s crime-noir play using nursery rhyme characters."/>
    <x v="1"/>
    <n v="5700"/>
    <x v="0"/>
    <x v="0"/>
    <s v="USD"/>
    <n v="1374523752"/>
    <n v="1371931752"/>
    <b v="1"/>
    <n v="69"/>
    <b v="1"/>
    <s v="theater/plays"/>
    <n v="1.1399999999999999"/>
    <n v="82.608695652173907"/>
    <x v="6"/>
    <x v="11"/>
    <x v="1038"/>
    <d v="2013-06-22T20:09:12"/>
  </r>
  <r>
    <n v="2967"/>
    <s v="Scissortail: A play about the Oklahoma City Bombing"/>
    <s v="Scissortail is a story of loss, grief, and recovery based on the events of the 1995 Oklahoma City Bombing."/>
    <x v="1"/>
    <n v="5696"/>
    <x v="0"/>
    <x v="0"/>
    <s v="USD"/>
    <n v="1425872692"/>
    <n v="1423284292"/>
    <b v="0"/>
    <n v="71"/>
    <b v="1"/>
    <s v="theater/plays"/>
    <n v="1.1392"/>
    <n v="80.225352112676063"/>
    <x v="6"/>
    <x v="11"/>
    <x v="1039"/>
    <d v="2015-02-07T04:44:52"/>
  </r>
  <r>
    <n v="922"/>
    <s v="THE JOEY MORANT PROJECT:   JAZZIFIED R'nB"/>
    <s v="Our goal is to help educate the world about jazz and its components; how it relates to love, romance, and success."/>
    <x v="59"/>
    <n v="5680"/>
    <x v="2"/>
    <x v="0"/>
    <s v="USD"/>
    <n v="1412167393"/>
    <n v="1409143393"/>
    <b v="0"/>
    <n v="30"/>
    <b v="0"/>
    <s v="music/jazz"/>
    <n v="0.21037037037037037"/>
    <n v="189.33333333333334"/>
    <x v="7"/>
    <x v="33"/>
    <x v="1040"/>
    <d v="2014-08-27T12:43:13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x v="0"/>
    <s v="USD"/>
    <n v="1409587140"/>
    <n v="1408062990"/>
    <b v="0"/>
    <n v="68"/>
    <b v="1"/>
    <s v="theater/plays"/>
    <n v="1.1346000000000001"/>
    <n v="83.42647058823529"/>
    <x v="6"/>
    <x v="11"/>
    <x v="1041"/>
    <d v="2014-08-15T00:36:30"/>
  </r>
  <r>
    <n v="3554"/>
    <s v="MASKS: Off-Broadway Debut"/>
    <s v="MASKS is a dramedy dealing with what it means to be alive, the reliability of identity, and what it means to suffer."/>
    <x v="1"/>
    <n v="5671.11"/>
    <x v="0"/>
    <x v="0"/>
    <s v="USD"/>
    <n v="1423674000"/>
    <n v="1421025159"/>
    <b v="0"/>
    <n v="53"/>
    <b v="1"/>
    <s v="theater/plays"/>
    <n v="1.1342219999999998"/>
    <n v="107.00207547169811"/>
    <x v="6"/>
    <x v="11"/>
    <x v="1042"/>
    <d v="2015-01-12T01:12:39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x v="11"/>
    <s v="CAD"/>
    <n v="1467313039"/>
    <n v="1464807439"/>
    <b v="0"/>
    <n v="139"/>
    <b v="1"/>
    <s v="publishing/nonfiction"/>
    <n v="3.7773333333333334"/>
    <n v="40.762589928057551"/>
    <x v="1"/>
    <x v="17"/>
    <x v="1043"/>
    <d v="2016-06-01T18:57:19"/>
  </r>
  <r>
    <n v="2812"/>
    <s v="BULL by Mike Bartlett at the Coal Mine Theatre"/>
    <s v="&quot;A short, nasty and razor sharp play in one of Toronto's hottest new &quot;off-off Broadway&quot; style venues."/>
    <x v="1"/>
    <n v="5665"/>
    <x v="0"/>
    <x v="11"/>
    <s v="CAD"/>
    <n v="1428292800"/>
    <n v="1424368298"/>
    <b v="0"/>
    <n v="83"/>
    <b v="1"/>
    <s v="theater/plays"/>
    <n v="1.133"/>
    <n v="68.253012048192772"/>
    <x v="6"/>
    <x v="11"/>
    <x v="1044"/>
    <d v="2015-02-19T17:51:38"/>
  </r>
  <r>
    <n v="380"/>
    <s v="Steamboat Springs Van Clan"/>
    <s v="The Steamboat Van Clan is a group of three young ski competitors following their dreams and documenting their adventures along the way."/>
    <x v="38"/>
    <n v="5660"/>
    <x v="0"/>
    <x v="0"/>
    <s v="USD"/>
    <n v="1453569392"/>
    <n v="1451409392"/>
    <b v="0"/>
    <n v="49"/>
    <b v="1"/>
    <s v="film &amp; video/documentary"/>
    <n v="1.415"/>
    <n v="115.51020408163265"/>
    <x v="5"/>
    <x v="8"/>
    <x v="1045"/>
    <d v="2015-12-29T17:16:32"/>
  </r>
  <r>
    <n v="1756"/>
    <s v="214: A Photobook of Dallas Hip Hop"/>
    <s v="214 is a photobook about the local hip hop culture in Dallas, Texas between 2012 and 2014 by photographer, Mariah Tyler."/>
    <x v="120"/>
    <n v="5655.6"/>
    <x v="0"/>
    <x v="0"/>
    <s v="USD"/>
    <n v="1472443269"/>
    <n v="1468987269"/>
    <b v="0"/>
    <n v="120"/>
    <b v="1"/>
    <s v="photography/photobooks"/>
    <n v="1.0282909090909091"/>
    <n v="47.13"/>
    <x v="2"/>
    <x v="3"/>
    <x v="1046"/>
    <d v="2016-07-20T04:01:09"/>
  </r>
  <r>
    <n v="118"/>
    <s v="DENOUNCED - A Short Film"/>
    <s v="When a ruthless hit-man is 'denounced' from the mafia, his old enemies declare war."/>
    <x v="1"/>
    <n v="5651.58"/>
    <x v="0"/>
    <x v="0"/>
    <s v="USD"/>
    <n v="1311902236"/>
    <n v="1309310236"/>
    <b v="0"/>
    <n v="39"/>
    <b v="1"/>
    <s v="film &amp; video/shorts"/>
    <n v="1.1303159999999999"/>
    <n v="144.91230769230768"/>
    <x v="5"/>
    <x v="27"/>
    <x v="1047"/>
    <d v="2011-06-29T01:17:16"/>
  </r>
  <r>
    <n v="2164"/>
    <s v="Rosaline debut record"/>
    <s v="South Florida roots country/rock outfit's long awaited debut record"/>
    <x v="120"/>
    <n v="5645"/>
    <x v="0"/>
    <x v="0"/>
    <s v="USD"/>
    <n v="1466827140"/>
    <n v="1464196414"/>
    <b v="0"/>
    <n v="83"/>
    <b v="1"/>
    <s v="music/rock"/>
    <n v="1.0263636363636364"/>
    <n v="68.01204819277109"/>
    <x v="7"/>
    <x v="15"/>
    <x v="1048"/>
    <d v="2016-05-25T17:13:34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x v="1"/>
    <s v="GBP"/>
    <n v="1400965200"/>
    <n v="1398352531"/>
    <b v="0"/>
    <n v="72"/>
    <b v="1"/>
    <s v="theater/plays"/>
    <n v="1.127"/>
    <n v="78.263888888888886"/>
    <x v="6"/>
    <x v="11"/>
    <x v="1049"/>
    <d v="2014-04-24T15:15:31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x v="0"/>
    <s v="USD"/>
    <n v="1265097540"/>
    <n v="1257538029"/>
    <b v="1"/>
    <n v="51"/>
    <b v="1"/>
    <s v="film &amp; video/documentary"/>
    <n v="1.1268"/>
    <n v="110.47058823529412"/>
    <x v="5"/>
    <x v="8"/>
    <x v="1050"/>
    <d v="2009-11-06T20:07:09"/>
  </r>
  <r>
    <n v="3542"/>
    <s v="Gifts of War"/>
    <s v="Ancient Greece. Giddy, champagne soaked debauchery celebrating the Trojan War's end leads to a shocking and deadly surprise."/>
    <x v="120"/>
    <n v="5623"/>
    <x v="0"/>
    <x v="0"/>
    <s v="USD"/>
    <n v="1410099822"/>
    <n v="1404915822"/>
    <b v="0"/>
    <n v="85"/>
    <b v="1"/>
    <s v="theater/plays"/>
    <n v="1.0223636363636364"/>
    <n v="66.152941176470591"/>
    <x v="6"/>
    <x v="11"/>
    <x v="1051"/>
    <d v="2014-07-09T14:23:4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4"/>
    <x v="1052"/>
    <d v="2016-06-30T22:17:33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x v="0"/>
    <s v="USD"/>
    <n v="1327433173"/>
    <n v="1325618773"/>
    <b v="0"/>
    <n v="80"/>
    <b v="1"/>
    <s v="music/indie rock"/>
    <n v="1.0699047619047619"/>
    <n v="70.212500000000006"/>
    <x v="7"/>
    <x v="12"/>
    <x v="1053"/>
    <d v="2012-01-03T19:26:13"/>
  </r>
  <r>
    <n v="3285"/>
    <s v="By Morning"/>
    <s v="A new play by Matthew Gasda"/>
    <x v="188"/>
    <n v="5604"/>
    <x v="0"/>
    <x v="0"/>
    <s v="USD"/>
    <n v="1488258000"/>
    <n v="1485556626"/>
    <b v="0"/>
    <n v="81"/>
    <b v="1"/>
    <s v="theater/plays"/>
    <n v="1.1210242048409682"/>
    <n v="69.18518518518519"/>
    <x v="6"/>
    <x v="11"/>
    <x v="1054"/>
    <d v="2017-01-27T22:37:06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x v="0"/>
    <s v="USD"/>
    <n v="1338591144"/>
    <n v="1335567144"/>
    <b v="1"/>
    <n v="89"/>
    <b v="1"/>
    <s v="theater/plays"/>
    <n v="1.0181818181818181"/>
    <n v="62.921348314606739"/>
    <x v="6"/>
    <x v="11"/>
    <x v="1055"/>
    <d v="2012-04-27T22:52:24"/>
  </r>
  <r>
    <n v="13"/>
    <s v="Can't Go Home"/>
    <s v="A travel series hosted by touring musicians that profiles a different American city in each episode."/>
    <x v="113"/>
    <n v="5599"/>
    <x v="0"/>
    <x v="0"/>
    <s v="USD"/>
    <n v="1466713620"/>
    <n v="1463588109"/>
    <b v="0"/>
    <n v="51"/>
    <b v="1"/>
    <s v="film &amp; video/television"/>
    <n v="1.5997142857142856"/>
    <n v="109.78431372549019"/>
    <x v="5"/>
    <x v="16"/>
    <x v="1056"/>
    <d v="2016-05-18T16:15:09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x v="8"/>
    <s v="AUD"/>
    <n v="1476615600"/>
    <n v="1474884417"/>
    <b v="0"/>
    <n v="105"/>
    <b v="1"/>
    <s v="publishing/nonfiction"/>
    <n v="1.117"/>
    <n v="53.19047619047619"/>
    <x v="1"/>
    <x v="17"/>
    <x v="1057"/>
    <d v="2016-09-26T10:06:57"/>
  </r>
  <r>
    <n v="826"/>
    <s v="Protect The Dream Debut Album"/>
    <s v="Protect The Dream is preparing to record their debut album 8 years in the making. Lets make it happen Kickstarter!"/>
    <x v="120"/>
    <n v="5580"/>
    <x v="0"/>
    <x v="0"/>
    <s v="USD"/>
    <n v="1332719730"/>
    <n v="1330908930"/>
    <b v="0"/>
    <n v="49"/>
    <b v="1"/>
    <s v="music/rock"/>
    <n v="1.0145454545454546"/>
    <n v="113.87755102040816"/>
    <x v="7"/>
    <x v="15"/>
    <x v="1058"/>
    <d v="2012-03-05T00:55:30"/>
  </r>
  <r>
    <n v="645"/>
    <s v="Carbon Fiber Collar Stays"/>
    <s v="Ever wanted to own something made out of carbon fiber? Now you can!"/>
    <x v="151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1"/>
    <x v="1059"/>
    <d v="2016-07-13T00:37:54"/>
  </r>
  <r>
    <n v="268"/>
    <s v="La Tierra de los Adioses"/>
    <s v="Help us finish a documentary about four teens coming-of-age in a small, rural Mexican town that has suffered 50% migration to the U.S."/>
    <x v="1"/>
    <n v="5570"/>
    <x v="0"/>
    <x v="0"/>
    <s v="USD"/>
    <n v="1320640778"/>
    <n v="1316749178"/>
    <b v="1"/>
    <n v="111"/>
    <b v="1"/>
    <s v="film &amp; video/documentary"/>
    <n v="1.1140000000000001"/>
    <n v="50.18018018018018"/>
    <x v="5"/>
    <x v="8"/>
    <x v="1060"/>
    <d v="2011-09-23T03:39:38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x v="0"/>
    <s v="USD"/>
    <n v="1428732000"/>
    <n v="1426772928"/>
    <b v="0"/>
    <n v="33"/>
    <b v="0"/>
    <s v="food/food trucks"/>
    <n v="0.25259090909090909"/>
    <n v="168.39393939393941"/>
    <x v="4"/>
    <x v="29"/>
    <x v="1061"/>
    <d v="2015-03-19T13:48:48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x v="0"/>
    <s v="USD"/>
    <n v="1273522560"/>
    <n v="1269928430"/>
    <b v="1"/>
    <n v="58"/>
    <b v="1"/>
    <s v="film &amp; video/documentary"/>
    <n v="1.111"/>
    <n v="95.775862068965523"/>
    <x v="5"/>
    <x v="8"/>
    <x v="1062"/>
    <d v="2010-03-30T05:53:50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x v="0"/>
    <s v="USD"/>
    <n v="1379515740"/>
    <n v="1378306140"/>
    <b v="0"/>
    <n v="10"/>
    <b v="1"/>
    <s v="music/pop"/>
    <n v="1.1080000000000001"/>
    <n v="554"/>
    <x v="7"/>
    <x v="22"/>
    <x v="1063"/>
    <d v="2013-09-04T14:49:0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x v="0"/>
    <s v="USD"/>
    <n v="1434342894"/>
    <n v="1432269294"/>
    <b v="0"/>
    <n v="87"/>
    <b v="1"/>
    <s v="music/rock"/>
    <n v="1.107"/>
    <n v="63.620689655172413"/>
    <x v="7"/>
    <x v="15"/>
    <x v="1064"/>
    <d v="2015-05-22T04:34:54"/>
  </r>
  <r>
    <n v="2195"/>
    <s v="Purgatoria: City of Angels"/>
    <s v="A gritty, noir tabletop RPG with a fast-paced combo-based battle system."/>
    <x v="189"/>
    <n v="5535"/>
    <x v="0"/>
    <x v="0"/>
    <s v="USD"/>
    <n v="1439317900"/>
    <n v="1436725900"/>
    <b v="0"/>
    <n v="115"/>
    <b v="1"/>
    <s v="games/tabletop games"/>
    <n v="1.2032608695652174"/>
    <n v="48.130434782608695"/>
    <x v="3"/>
    <x v="5"/>
    <x v="1065"/>
    <d v="2015-07-12T18:31:40"/>
  </r>
  <r>
    <n v="3698"/>
    <s v="CORIOLANUS | THE NORMAL HEART @ The Lab Theater"/>
    <s v="Two great political plays, separated in authorship by four hundred years but united in their urgency."/>
    <x v="1"/>
    <n v="5526"/>
    <x v="0"/>
    <x v="0"/>
    <s v="USD"/>
    <n v="1456946487"/>
    <n v="1454354487"/>
    <b v="0"/>
    <n v="136"/>
    <b v="1"/>
    <s v="theater/plays"/>
    <n v="1.1052"/>
    <n v="40.632352941176471"/>
    <x v="6"/>
    <x v="11"/>
    <x v="1066"/>
    <d v="2016-02-01T19:21:27"/>
  </r>
  <r>
    <n v="3348"/>
    <s v="Macbeth"/>
    <s v="Old Hat's new production explores the bleak culture of war and the cosmic powers of guilt and imagination in Shakespeare's tragedy."/>
    <x v="120"/>
    <n v="5516"/>
    <x v="0"/>
    <x v="0"/>
    <s v="USD"/>
    <n v="1461988740"/>
    <n v="1459949080"/>
    <b v="0"/>
    <n v="79"/>
    <b v="1"/>
    <s v="theater/plays"/>
    <n v="1.002909090909091"/>
    <n v="69.822784810126578"/>
    <x v="6"/>
    <x v="11"/>
    <x v="1067"/>
    <d v="2016-04-06T13:24:40"/>
  </r>
  <r>
    <n v="3772"/>
    <s v="Make &quot;Tonya and Nancy&quot; a Rock Opera!"/>
    <s v="A dark comedy about two girls, one knee, and the 1994 Olympics. Help us make sure &quot;Tonya and Nancy&quot; rocks!"/>
    <x v="1"/>
    <n v="5510"/>
    <x v="0"/>
    <x v="0"/>
    <s v="USD"/>
    <n v="1480399200"/>
    <n v="1478616506"/>
    <b v="0"/>
    <n v="33"/>
    <b v="1"/>
    <s v="theater/musical"/>
    <n v="1.1020000000000001"/>
    <n v="166.96969696969697"/>
    <x v="6"/>
    <x v="19"/>
    <x v="1068"/>
    <d v="2016-11-08T14:48:26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x v="11"/>
    <s v="CAD"/>
    <n v="1489320642"/>
    <n v="1487164242"/>
    <b v="0"/>
    <n v="147"/>
    <b v="1"/>
    <s v="games/tabletop games"/>
    <n v="2.2035999999999998"/>
    <n v="37.476190476190474"/>
    <x v="3"/>
    <x v="5"/>
    <x v="1069"/>
    <d v="2017-02-15T13:10:42"/>
  </r>
  <r>
    <n v="2458"/>
    <s v="Smoke, Loaf &amp; Saucer"/>
    <s v="Three ladies starting a small bakery/toast bar concept @SmorgasburgLA.  House made pastries and bread using local and fun ingredients."/>
    <x v="1"/>
    <n v="5509"/>
    <x v="0"/>
    <x v="0"/>
    <s v="USD"/>
    <n v="1465498800"/>
    <n v="1462481718"/>
    <b v="0"/>
    <n v="80"/>
    <b v="1"/>
    <s v="food/small batch"/>
    <n v="1.1017999999999999"/>
    <n v="68.862499999999997"/>
    <x v="4"/>
    <x v="7"/>
    <x v="1070"/>
    <d v="2016-05-05T20:55:18"/>
  </r>
  <r>
    <n v="3297"/>
    <s v="MY EYES WENT DARK"/>
    <s v="A father loses his family in a freak plane crash and goes on to murder the air traffic controller he holds responsible."/>
    <x v="120"/>
    <n v="5504"/>
    <x v="0"/>
    <x v="1"/>
    <s v="GBP"/>
    <n v="1438037940"/>
    <n v="1436380256"/>
    <b v="0"/>
    <n v="44"/>
    <b v="1"/>
    <s v="theater/plays"/>
    <n v="1.0007272727272727"/>
    <n v="125.09090909090909"/>
    <x v="6"/>
    <x v="11"/>
    <x v="1071"/>
    <d v="2015-07-08T18:30:56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x v="4"/>
    <s v="EUR"/>
    <n v="1453244340"/>
    <n v="1448136417"/>
    <b v="0"/>
    <n v="76"/>
    <b v="1"/>
    <s v="theater/plays"/>
    <n v="1.1002000000000001"/>
    <n v="72.381578947368425"/>
    <x v="6"/>
    <x v="11"/>
    <x v="1072"/>
    <d v="2015-11-21T20:06:57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x v="0"/>
    <s v="USD"/>
    <n v="1311393540"/>
    <n v="1309919526"/>
    <b v="0"/>
    <n v="18"/>
    <b v="1"/>
    <s v="music/rock"/>
    <n v="1"/>
    <n v="305.55555555555554"/>
    <x v="7"/>
    <x v="15"/>
    <x v="1073"/>
    <d v="2011-07-06T02:32:06"/>
  </r>
  <r>
    <n v="2238"/>
    <s v="28mm Fantasy Miniature range Feral Orcs!"/>
    <s v="28mm Fantasy Miniature Range in leadfree white metal: Orcs, wolves and more."/>
    <x v="38"/>
    <n v="5496"/>
    <x v="0"/>
    <x v="4"/>
    <s v="EUR"/>
    <n v="1489157716"/>
    <n v="1486565716"/>
    <b v="0"/>
    <n v="79"/>
    <b v="1"/>
    <s v="games/tabletop games"/>
    <n v="1.3740000000000001"/>
    <n v="69.569620253164558"/>
    <x v="3"/>
    <x v="5"/>
    <x v="1074"/>
    <d v="2017-02-08T14:55:16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x v="0"/>
    <s v="USD"/>
    <n v="1427342400"/>
    <n v="1424927159"/>
    <b v="0"/>
    <n v="108"/>
    <b v="1"/>
    <s v="theater/plays"/>
    <n v="1.0962000000000001"/>
    <n v="50.75"/>
    <x v="6"/>
    <x v="11"/>
    <x v="1075"/>
    <d v="2015-02-26T05:05:59"/>
  </r>
  <r>
    <n v="3175"/>
    <s v="The Killing Room"/>
    <s v="One Year Lease Theater Company's world premiere theater production of THE KILLING ROOM, by playwright Daniel Keene, March 2011 in NYC."/>
    <x v="1"/>
    <n v="5478"/>
    <x v="0"/>
    <x v="0"/>
    <s v="USD"/>
    <n v="1297977427"/>
    <n v="1292793427"/>
    <b v="1"/>
    <n v="60"/>
    <b v="1"/>
    <s v="theater/plays"/>
    <n v="1.0955999999999999"/>
    <n v="91.3"/>
    <x v="6"/>
    <x v="11"/>
    <x v="1076"/>
    <d v="2010-12-19T21:17:07"/>
  </r>
  <r>
    <n v="723"/>
    <s v="The 2015 Pro Football Beast Book"/>
    <s v="The Definitive (and Slightly Ridiculous) Guide to Enjoying the 2015 Pro Football Season"/>
    <x v="1"/>
    <n v="5469"/>
    <x v="0"/>
    <x v="0"/>
    <s v="USD"/>
    <n v="1438228740"/>
    <n v="1435606549"/>
    <b v="0"/>
    <n v="100"/>
    <b v="1"/>
    <s v="publishing/nonfiction"/>
    <n v="1.0938000000000001"/>
    <n v="54.69"/>
    <x v="1"/>
    <x v="17"/>
    <x v="1077"/>
    <d v="2015-06-29T19:35:49"/>
  </r>
  <r>
    <n v="1387"/>
    <s v="FAMILY BUSINESS KICKSTARTER"/>
    <s v="Less than one week to PLEDGE YOUR SUPPORT for THE FAMILY BUSINESS as the band raises funds for the next full length rock album."/>
    <x v="38"/>
    <n v="5465"/>
    <x v="0"/>
    <x v="0"/>
    <s v="USD"/>
    <n v="1433305800"/>
    <n v="1430604395"/>
    <b v="0"/>
    <n v="78"/>
    <b v="1"/>
    <s v="music/rock"/>
    <n v="1.36625"/>
    <n v="70.064102564102569"/>
    <x v="7"/>
    <x v="15"/>
    <x v="1078"/>
    <d v="2015-05-02T22:06:35"/>
  </r>
  <r>
    <n v="3260"/>
    <s v="Keep the Art of Marionettes Alive With PUPPETWORKS!"/>
    <s v="We're looking to raise money to continue bringing Brooklyn the vanishing art form of marionette puppetry."/>
    <x v="1"/>
    <n v="5462"/>
    <x v="0"/>
    <x v="0"/>
    <s v="USD"/>
    <n v="1448903318"/>
    <n v="1445875718"/>
    <b v="1"/>
    <n v="73"/>
    <b v="1"/>
    <s v="theater/plays"/>
    <n v="1.0924"/>
    <n v="74.821917808219183"/>
    <x v="6"/>
    <x v="11"/>
    <x v="1079"/>
    <d v="2015-10-26T16:08:38"/>
  </r>
  <r>
    <n v="327"/>
    <s v="Finding Beauty In the Rubble"/>
    <s v="A short film documenting the inspirational life of Mrs. Fukuoka, a tsunami survivor helping to bring hope back to her community."/>
    <x v="38"/>
    <n v="5456"/>
    <x v="0"/>
    <x v="0"/>
    <s v="USD"/>
    <n v="1427011200"/>
    <n v="1424669929"/>
    <b v="1"/>
    <n v="34"/>
    <b v="1"/>
    <s v="film &amp; video/documentary"/>
    <n v="1.3640000000000001"/>
    <n v="160.47058823529412"/>
    <x v="5"/>
    <x v="8"/>
    <x v="1080"/>
    <d v="2015-02-23T05:38:49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x v="0"/>
    <s v="USD"/>
    <n v="1447521404"/>
    <n v="1444061804"/>
    <b v="1"/>
    <n v="52"/>
    <b v="0"/>
    <s v="photography/photobooks"/>
    <n v="0.35174193548387095"/>
    <n v="104.84615384615384"/>
    <x v="2"/>
    <x v="3"/>
    <x v="1081"/>
    <d v="2015-10-05T16:16:4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x v="0"/>
    <s v="USD"/>
    <n v="1358198400"/>
    <n v="1354580949"/>
    <b v="0"/>
    <n v="149"/>
    <b v="1"/>
    <s v="publishing/nonfiction"/>
    <n v="1.5551428571428572"/>
    <n v="36.530201342281877"/>
    <x v="1"/>
    <x v="17"/>
    <x v="1082"/>
    <d v="2012-12-04T00:29:09"/>
  </r>
  <r>
    <n v="1610"/>
    <s v="So The Story Goes: The New Album by &quot;Just Joe&quot; Altier"/>
    <s v="So The Story Goes is the upcoming album from &quot;Just Joe&quot; Altier."/>
    <x v="151"/>
    <n v="5437"/>
    <x v="0"/>
    <x v="0"/>
    <s v="USD"/>
    <n v="1355609510"/>
    <n v="1353017510"/>
    <b v="0"/>
    <n v="112"/>
    <b v="1"/>
    <s v="music/rock"/>
    <n v="2.7185000000000001"/>
    <n v="48.544642857142854"/>
    <x v="7"/>
    <x v="15"/>
    <x v="1083"/>
    <d v="2012-11-15T22:11:50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x v="0"/>
    <s v="USD"/>
    <n v="1396463800"/>
    <n v="1393443400"/>
    <b v="1"/>
    <n v="89"/>
    <b v="1"/>
    <s v="music/indie rock"/>
    <n v="1.0866"/>
    <n v="61.044943820224717"/>
    <x v="7"/>
    <x v="12"/>
    <x v="1084"/>
    <d v="2014-02-26T19:36:40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x v="0"/>
    <s v="USD"/>
    <n v="1448517816"/>
    <n v="1445922216"/>
    <b v="0"/>
    <n v="47"/>
    <b v="0"/>
    <s v="publishing/translations"/>
    <n v="0.31947058823529412"/>
    <n v="115.55319148936171"/>
    <x v="1"/>
    <x v="31"/>
    <x v="1085"/>
    <d v="2015-10-27T05:03:36"/>
  </r>
  <r>
    <n v="3277"/>
    <s v="Go People does 'Almost, Maine'"/>
    <s v="One of the most popular American plays of the last decade comes to London for its international premiere. Festive and bittersweet."/>
    <x v="1"/>
    <n v="5430"/>
    <x v="0"/>
    <x v="1"/>
    <s v="GBP"/>
    <n v="1416331406"/>
    <n v="1413735806"/>
    <b v="1"/>
    <n v="100"/>
    <b v="1"/>
    <s v="theater/plays"/>
    <n v="1.0860000000000001"/>
    <n v="54.3"/>
    <x v="6"/>
    <x v="11"/>
    <x v="1086"/>
    <d v="2014-10-19T16:23:26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x v="0"/>
    <s v="USD"/>
    <n v="1456062489"/>
    <n v="1453211289"/>
    <b v="1"/>
    <n v="76"/>
    <b v="0"/>
    <s v="photography/photobooks"/>
    <n v="0.15491428571428573"/>
    <n v="71.34210526315789"/>
    <x v="2"/>
    <x v="3"/>
    <x v="1087"/>
    <d v="2016-01-19T13:48:09"/>
  </r>
  <r>
    <n v="2278"/>
    <s v="Eternity Dice - Regular and D6 Charms Edition"/>
    <s v="Dice forged from stone one by one entirely by hand for demanding Gamers and Collectors."/>
    <x v="151"/>
    <n v="5414"/>
    <x v="0"/>
    <x v="6"/>
    <s v="EUR"/>
    <n v="1451861940"/>
    <n v="1448902867"/>
    <b v="0"/>
    <n v="102"/>
    <b v="1"/>
    <s v="games/tabletop games"/>
    <n v="2.7069999999999999"/>
    <n v="53.078431372549019"/>
    <x v="3"/>
    <x v="5"/>
    <x v="1088"/>
    <d v="2015-11-30T17:01:07"/>
  </r>
  <r>
    <n v="111"/>
    <s v="Judi Dench is Cool in Person"/>
    <s v="Two actors, one bookie and a very bad day.  Judi Dench is Cool in Person is fast, funny and only a little bit nasty."/>
    <x v="113"/>
    <n v="5410"/>
    <x v="0"/>
    <x v="8"/>
    <s v="AUD"/>
    <n v="1433059187"/>
    <n v="1430467187"/>
    <b v="0"/>
    <n v="53"/>
    <b v="1"/>
    <s v="film &amp; video/shorts"/>
    <n v="1.5457142857142858"/>
    <n v="102.0754716981132"/>
    <x v="5"/>
    <x v="27"/>
    <x v="1089"/>
    <d v="2015-05-01T07:59:47"/>
  </r>
  <r>
    <n v="3773"/>
    <s v="Dundee: A Hip-Hopera"/>
    <s v="A dramatic hip-hopera, inspired from monologues written by the performers."/>
    <x v="1"/>
    <n v="5410"/>
    <x v="0"/>
    <x v="0"/>
    <s v="USD"/>
    <n v="1479175680"/>
    <n v="1476317247"/>
    <b v="0"/>
    <n v="57"/>
    <b v="1"/>
    <s v="theater/musical"/>
    <n v="1.0820000000000001"/>
    <n v="94.912280701754383"/>
    <x v="6"/>
    <x v="19"/>
    <x v="1090"/>
    <d v="2016-10-13T00:07:27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x v="0"/>
    <s v="USD"/>
    <n v="1403539260"/>
    <n v="1401724860"/>
    <b v="0"/>
    <n v="106"/>
    <b v="1"/>
    <s v="music/rock"/>
    <n v="1.1997755555555556"/>
    <n v="50.9338679245283"/>
    <x v="7"/>
    <x v="15"/>
    <x v="1091"/>
    <d v="2014-06-02T16:01:00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  <x v="1092"/>
    <d v="2016-12-01T18:20:54"/>
  </r>
  <r>
    <n v="1803"/>
    <s v="On the Verge, the book."/>
    <s v="Photographs capture fleeting experiences, where childhood is our past and adulthood is our future. In between. On the verge."/>
    <x v="106"/>
    <n v="5390"/>
    <x v="2"/>
    <x v="0"/>
    <s v="USD"/>
    <n v="1423878182"/>
    <n v="1421199782"/>
    <b v="1"/>
    <n v="75"/>
    <b v="0"/>
    <s v="photography/photobooks"/>
    <n v="0.308"/>
    <n v="71.86666666666666"/>
    <x v="2"/>
    <x v="3"/>
    <x v="1093"/>
    <d v="2015-01-14T01:43:02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x v="0"/>
    <s v="USD"/>
    <n v="1309694266"/>
    <n v="1307102266"/>
    <b v="1"/>
    <n v="118"/>
    <b v="1"/>
    <s v="film &amp; video/documentary"/>
    <n v="1.077758"/>
    <n v="45.667711864406776"/>
    <x v="5"/>
    <x v="8"/>
    <x v="1094"/>
    <d v="2011-06-03T11:57:4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5"/>
    <x v="16"/>
    <x v="1095"/>
    <d v="2014-10-20T19:40:07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x v="0"/>
    <s v="USD"/>
    <n v="1429564165"/>
    <n v="1426972165"/>
    <b v="0"/>
    <n v="37"/>
    <b v="0"/>
    <s v="theater/musical"/>
    <n v="0.89666666666666661"/>
    <n v="145.40540540540542"/>
    <x v="6"/>
    <x v="19"/>
    <x v="1096"/>
    <d v="2015-03-21T21:09:25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x v="1"/>
    <s v="GBP"/>
    <n v="1467414000"/>
    <n v="1462492178"/>
    <b v="0"/>
    <n v="70"/>
    <b v="1"/>
    <s v="theater/plays"/>
    <n v="1.0751999999999999"/>
    <n v="76.8"/>
    <x v="6"/>
    <x v="11"/>
    <x v="1097"/>
    <d v="2016-05-05T23:49:38"/>
  </r>
  <r>
    <n v="3334"/>
    <s v="The Saltbox Theatre Collective Seed Money Project"/>
    <s v="The Saltbox Theatre Collective is a brand new not-for-profit theatre company in Illinois."/>
    <x v="190"/>
    <n v="5366"/>
    <x v="0"/>
    <x v="0"/>
    <s v="USD"/>
    <n v="1438259422"/>
    <n v="1435667422"/>
    <b v="0"/>
    <n v="46"/>
    <b v="1"/>
    <s v="theater/plays"/>
    <n v="1.3862051149573753"/>
    <n v="116.65217391304348"/>
    <x v="6"/>
    <x v="11"/>
    <x v="1098"/>
    <d v="2015-06-30T12:30:22"/>
  </r>
  <r>
    <n v="33"/>
    <s v="Imaginary Problems"/>
    <s v="3 best friends balance their work, personal and private lives while finding time for their imaginary friends (who are 3 puppets)."/>
    <x v="187"/>
    <n v="5360"/>
    <x v="0"/>
    <x v="0"/>
    <s v="USD"/>
    <n v="1447001501"/>
    <n v="1444405901"/>
    <b v="0"/>
    <n v="64"/>
    <b v="1"/>
    <s v="film &amp; video/television"/>
    <n v="1.0209523809523811"/>
    <n v="83.75"/>
    <x v="5"/>
    <x v="16"/>
    <x v="1099"/>
    <d v="2015-10-09T15:51:41"/>
  </r>
  <r>
    <n v="2180"/>
    <s v="FOUR STAR MARY &quot;PIECES&quot;"/>
    <s v="Help fund the new record by independent alternative rockers FOUR STAR MARY &quot;PIECES&quot;"/>
    <x v="1"/>
    <n v="5359.21"/>
    <x v="0"/>
    <x v="0"/>
    <s v="USD"/>
    <n v="1447434268"/>
    <n v="1443801868"/>
    <b v="0"/>
    <n v="78"/>
    <b v="1"/>
    <s v="music/rock"/>
    <n v="1.071842"/>
    <n v="68.707820512820518"/>
    <x v="7"/>
    <x v="15"/>
    <x v="1100"/>
    <d v="2015-10-02T16:04:28"/>
  </r>
  <r>
    <n v="3483"/>
    <s v="The Faculty Lounge"/>
    <s v="Join 5 high school teachers in the lounge of every high school in America.  Hear what they never say in the classroom."/>
    <x v="191"/>
    <n v="5358"/>
    <x v="0"/>
    <x v="0"/>
    <s v="USD"/>
    <n v="1404403381"/>
    <n v="1401811381"/>
    <b v="0"/>
    <n v="133"/>
    <b v="1"/>
    <s v="theater/plays"/>
    <n v="1.599402985074627"/>
    <n v="40.285714285714285"/>
    <x v="6"/>
    <x v="11"/>
    <x v="1101"/>
    <d v="2014-06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x v="0"/>
    <s v="USD"/>
    <n v="1482988125"/>
    <n v="1480396125"/>
    <b v="0"/>
    <n v="73"/>
    <b v="1"/>
    <s v="music/rock"/>
    <n v="1.071"/>
    <n v="73.356164383561648"/>
    <x v="7"/>
    <x v="15"/>
    <x v="1102"/>
    <d v="2016-11-29T05:08:45"/>
  </r>
  <r>
    <n v="3495"/>
    <s v="The Village - one woman show"/>
    <s v="A one-woman show by Canadian artist Tina Milo. it is a multimedia show about an actress auditioning for a role of a depressed woman."/>
    <x v="1"/>
    <n v="5343"/>
    <x v="0"/>
    <x v="11"/>
    <s v="CAD"/>
    <n v="1414862280"/>
    <n v="1412360309"/>
    <b v="0"/>
    <n v="72"/>
    <b v="1"/>
    <s v="theater/plays"/>
    <n v="1.0686"/>
    <n v="74.208333333333329"/>
    <x v="6"/>
    <x v="11"/>
    <x v="1103"/>
    <d v="2014-10-03T18:18:29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x v="0"/>
    <s v="USD"/>
    <n v="1378785540"/>
    <n v="1376066243"/>
    <b v="0"/>
    <n v="90"/>
    <b v="1"/>
    <s v="music/rock"/>
    <n v="1.2692857142857144"/>
    <n v="59.233333333333334"/>
    <x v="7"/>
    <x v="15"/>
    <x v="1104"/>
    <d v="2013-08-09T16:37:23"/>
  </r>
  <r>
    <n v="1759"/>
    <s v="Death Valley"/>
    <s v="Death Valley will be the first photo book of Andi State"/>
    <x v="1"/>
    <n v="5330"/>
    <x v="0"/>
    <x v="0"/>
    <s v="USD"/>
    <n v="1427309629"/>
    <n v="1425585229"/>
    <b v="0"/>
    <n v="49"/>
    <b v="1"/>
    <s v="photography/photobooks"/>
    <n v="1.0660000000000001"/>
    <n v="108.77551020408163"/>
    <x v="2"/>
    <x v="3"/>
    <x v="1105"/>
    <d v="2015-03-05T19:53:49"/>
  </r>
  <r>
    <n v="3111"/>
    <s v="All Puppet Players Need a Home"/>
    <s v="Help All Puppet Players perform it's 2015 season in a beautiful 200 seat theater for an entire year."/>
    <x v="16"/>
    <n v="5328"/>
    <x v="2"/>
    <x v="0"/>
    <s v="USD"/>
    <n v="1412432220"/>
    <n v="1409753820"/>
    <b v="0"/>
    <n v="76"/>
    <b v="0"/>
    <s v="theater/spaces"/>
    <n v="0.26640000000000003"/>
    <n v="70.10526315789474"/>
    <x v="6"/>
    <x v="9"/>
    <x v="1106"/>
    <d v="2014-09-03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5"/>
    <x v="8"/>
    <x v="1107"/>
    <d v="2010-02-26T21:36:31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x v="0"/>
    <s v="USD"/>
    <n v="1344636000"/>
    <n v="1341800110"/>
    <b v="0"/>
    <n v="105"/>
    <b v="1"/>
    <s v="music/indie rock"/>
    <n v="1.1632786885245903"/>
    <n v="50.685714285714283"/>
    <x v="7"/>
    <x v="12"/>
    <x v="1108"/>
    <d v="2012-07-09T02:15:1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x v="0"/>
    <s v="USD"/>
    <n v="1408679055"/>
    <n v="1406087055"/>
    <b v="0"/>
    <n v="64"/>
    <b v="1"/>
    <s v="theater/spaces"/>
    <n v="1.3270650000000002"/>
    <n v="82.941562500000003"/>
    <x v="6"/>
    <x v="9"/>
    <x v="1109"/>
    <d v="2014-07-23T03:44:15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x v="0"/>
    <s v="USD"/>
    <n v="1276574400"/>
    <n v="1270576379"/>
    <b v="1"/>
    <n v="28"/>
    <b v="1"/>
    <s v="music/rock"/>
    <n v="1.06"/>
    <n v="189.28571428571428"/>
    <x v="7"/>
    <x v="15"/>
    <x v="1110"/>
    <d v="2010-04-06T17:52:59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x v="0"/>
    <s v="USD"/>
    <n v="1464040800"/>
    <n v="1461527631"/>
    <b v="1"/>
    <n v="110"/>
    <b v="1"/>
    <s v="photography/photobooks"/>
    <n v="1.3242499999999999"/>
    <n v="48.154545454545456"/>
    <x v="2"/>
    <x v="3"/>
    <x v="1111"/>
    <d v="2016-04-24T19:53:51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x v="0"/>
    <s v="USD"/>
    <n v="1408638480"/>
    <n v="1406811593"/>
    <b v="0"/>
    <n v="37"/>
    <b v="1"/>
    <s v="theater/plays"/>
    <n v="1.0589999999999999"/>
    <n v="143.1081081081081"/>
    <x v="6"/>
    <x v="11"/>
    <x v="1112"/>
    <d v="2014-07-31T12:59:53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x v="19"/>
    <s v="CHF"/>
    <n v="1485989940"/>
    <n v="1483393836"/>
    <b v="0"/>
    <n v="46"/>
    <b v="1"/>
    <s v="theater/plays"/>
    <n v="1.0582"/>
    <n v="115.02173913043478"/>
    <x v="6"/>
    <x v="11"/>
    <x v="1113"/>
    <d v="2017-01-02T21:50:36"/>
  </r>
  <r>
    <n v="3685"/>
    <s v="Two Noble Kinsmen: Fire &amp; Shadows"/>
    <s v="Bare Theatre &amp; Cirque de Vol Studios are back for another outdoor adventure in the amphitheatre at Raleigh Little Theatre!"/>
    <x v="1"/>
    <n v="5285"/>
    <x v="0"/>
    <x v="0"/>
    <s v="USD"/>
    <n v="1400533200"/>
    <n v="1398348859"/>
    <b v="0"/>
    <n v="126"/>
    <b v="1"/>
    <s v="theater/plays"/>
    <n v="1.0569999999999999"/>
    <n v="41.944444444444443"/>
    <x v="6"/>
    <x v="11"/>
    <x v="1114"/>
    <d v="2014-04-24T14:14:19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x v="0"/>
    <s v="USD"/>
    <n v="1434505214"/>
    <n v="1432690814"/>
    <b v="0"/>
    <n v="49"/>
    <b v="1"/>
    <s v="theater/plays"/>
    <n v="1.0542"/>
    <n v="107.57142857142857"/>
    <x v="6"/>
    <x v="11"/>
    <x v="1115"/>
    <d v="2015-05-27T01:40:14"/>
  </r>
  <r>
    <n v="403"/>
    <s v="MONDO BANANA"/>
    <s v="A documentary adventure about bananas - and people. Your round-trip ticket into the heart of banana-cultures!!"/>
    <x v="1"/>
    <n v="5263"/>
    <x v="0"/>
    <x v="0"/>
    <s v="USD"/>
    <n v="1312960080"/>
    <n v="1308900441"/>
    <b v="0"/>
    <n v="70"/>
    <b v="1"/>
    <s v="film &amp; video/documentary"/>
    <n v="1.0526"/>
    <n v="75.185714285714283"/>
    <x v="5"/>
    <x v="8"/>
    <x v="1116"/>
    <d v="2011-06-24T07:27:21"/>
  </r>
  <r>
    <n v="3440"/>
    <s v="Gruesome Playground Injuries"/>
    <s v="LA-based team of professional actors and directors taking Rajiv Joseph's harrowing and romantic play to the Boulder community."/>
    <x v="1"/>
    <n v="5260.92"/>
    <x v="0"/>
    <x v="0"/>
    <s v="USD"/>
    <n v="1405095300"/>
    <n v="1403146628"/>
    <b v="0"/>
    <n v="82"/>
    <b v="1"/>
    <s v="theater/plays"/>
    <n v="1.052184"/>
    <n v="64.157560975609755"/>
    <x v="6"/>
    <x v="11"/>
    <x v="1117"/>
    <d v="2014-06-19T02:57:08"/>
  </r>
  <r>
    <n v="92"/>
    <s v="Euphoria"/>
    <s v="Euphoria is an adventure film that follows adrenaline filled athletes on their hunt for the sublime while balancing family and careers."/>
    <x v="1"/>
    <n v="5260"/>
    <x v="0"/>
    <x v="11"/>
    <s v="CAD"/>
    <n v="1485936000"/>
    <n v="1481949983"/>
    <b v="0"/>
    <n v="43"/>
    <b v="1"/>
    <s v="film &amp; video/shorts"/>
    <n v="1.052"/>
    <n v="122.32558139534883"/>
    <x v="5"/>
    <x v="27"/>
    <x v="1118"/>
    <d v="2016-12-17T04:46:23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x v="5"/>
    <s v="EUR"/>
    <n v="1460918282"/>
    <n v="1455737882"/>
    <b v="0"/>
    <n v="50"/>
    <b v="1"/>
    <s v="film &amp; video/documentary"/>
    <n v="1.118936170212766"/>
    <n v="105.18"/>
    <x v="5"/>
    <x v="8"/>
    <x v="1119"/>
    <d v="2016-02-17T19:38:02"/>
  </r>
  <r>
    <n v="3276"/>
    <s v="We The Astronomers"/>
    <s v="In 2016, KO Theatre presents a world premiere play in Toronto, ON about faith, home, and the secrets we keep from those we love."/>
    <x v="169"/>
    <n v="5258"/>
    <x v="0"/>
    <x v="11"/>
    <s v="CAD"/>
    <n v="1459483140"/>
    <n v="1456526879"/>
    <b v="1"/>
    <n v="100"/>
    <b v="1"/>
    <s v="theater/plays"/>
    <n v="1.1684444444444444"/>
    <n v="52.58"/>
    <x v="6"/>
    <x v="11"/>
    <x v="1120"/>
    <d v="2016-02-26T22:47:59"/>
  </r>
  <r>
    <n v="3146"/>
    <s v="SoÃ±Ã© una ciudad amurallada"/>
    <s v="Somos... Podemos... Amamos... Nuestra muralla, nuestra utopÃ­a. Que el amor sea el lÃ­mite"/>
    <x v="6"/>
    <n v="5250"/>
    <x v="3"/>
    <x v="14"/>
    <s v="MXN"/>
    <n v="1492356166"/>
    <n v="1488471766"/>
    <b v="0"/>
    <n v="12"/>
    <b v="0"/>
    <s v="theater/plays"/>
    <n v="0.105"/>
    <n v="437.5"/>
    <x v="6"/>
    <x v="11"/>
    <x v="1121"/>
    <d v="2017-03-02T16:22:46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x v="1"/>
    <s v="GBP"/>
    <n v="1434285409"/>
    <n v="1431693409"/>
    <b v="0"/>
    <n v="104"/>
    <b v="1"/>
    <s v="theater/plays"/>
    <n v="1.048"/>
    <n v="50.384615384615387"/>
    <x v="6"/>
    <x v="11"/>
    <x v="1122"/>
    <d v="2015-05-15T12:36:49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x v="0"/>
    <s v="USD"/>
    <n v="1339235377"/>
    <n v="1336643377"/>
    <b v="0"/>
    <n v="46"/>
    <b v="1"/>
    <s v="music/pop"/>
    <n v="1.0471999999999999"/>
    <n v="113.82608695652173"/>
    <x v="7"/>
    <x v="22"/>
    <x v="1123"/>
    <d v="2012-05-10T09:49:37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x v="0"/>
    <s v="USD"/>
    <n v="1291870740"/>
    <n v="1286480070"/>
    <b v="0"/>
    <n v="147"/>
    <b v="1"/>
    <s v="music/indie rock"/>
    <n v="1.0469999999999999"/>
    <n v="35.612244897959187"/>
    <x v="7"/>
    <x v="12"/>
    <x v="1124"/>
    <d v="2010-10-07T19:34:30"/>
  </r>
  <r>
    <n v="2785"/>
    <s v="Henry VI: The War of the Roses"/>
    <s v="Bare Theatre and Raleigh Little Theatre present Shakespeare's epic, set in a post-apocalyptic dystopia."/>
    <x v="1"/>
    <n v="5234"/>
    <x v="0"/>
    <x v="0"/>
    <s v="USD"/>
    <n v="1470430800"/>
    <n v="1467865967"/>
    <b v="0"/>
    <n v="142"/>
    <b v="1"/>
    <s v="theater/plays"/>
    <n v="1.0468"/>
    <n v="36.859154929577464"/>
    <x v="6"/>
    <x v="11"/>
    <x v="1125"/>
    <d v="2016-07-07T04:32:47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4"/>
    <x v="1126"/>
    <d v="2015-11-19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x v="0"/>
    <s v="USD"/>
    <n v="1477976340"/>
    <n v="1475460819"/>
    <b v="0"/>
    <n v="56"/>
    <b v="1"/>
    <s v="theater/plays"/>
    <n v="1.0464"/>
    <n v="93.428571428571431"/>
    <x v="6"/>
    <x v="11"/>
    <x v="1127"/>
    <d v="2016-10-03T02:13:39"/>
  </r>
  <r>
    <n v="729"/>
    <s v="The Malformation of Health Care"/>
    <s v="A true David vs.Goliath story about a young adult battling the U.S. health care system to survive and become an advocate for change."/>
    <x v="38"/>
    <n v="5226"/>
    <x v="0"/>
    <x v="0"/>
    <s v="USD"/>
    <n v="1348028861"/>
    <n v="1342844861"/>
    <b v="0"/>
    <n v="120"/>
    <b v="1"/>
    <s v="publishing/nonfiction"/>
    <n v="1.3065"/>
    <n v="43.55"/>
    <x v="1"/>
    <x v="17"/>
    <x v="1128"/>
    <d v="2012-07-21T04:27:41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x v="0"/>
    <s v="USD"/>
    <n v="1444149886"/>
    <n v="1441125886"/>
    <b v="0"/>
    <n v="65"/>
    <b v="1"/>
    <s v="theater/plays"/>
    <n v="1.0451999999999999"/>
    <n v="80.400000000000006"/>
    <x v="6"/>
    <x v="11"/>
    <x v="1129"/>
    <d v="2015-09-01T16:44:46"/>
  </r>
  <r>
    <n v="1249"/>
    <s v="Matt Stansberry &amp; The Romance - Debut EP"/>
    <s v="&quot;Let's Brighten It Up&quot; will be a seven song EP of originals heavily inspired by music from the 50s and 60s"/>
    <x v="1"/>
    <n v="5222"/>
    <x v="0"/>
    <x v="0"/>
    <s v="USD"/>
    <n v="1341683211"/>
    <n v="1339091211"/>
    <b v="1"/>
    <n v="81"/>
    <b v="1"/>
    <s v="music/rock"/>
    <n v="1.0444"/>
    <n v="64.46913580246914"/>
    <x v="7"/>
    <x v="15"/>
    <x v="1130"/>
    <d v="2012-06-07T17:46:51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x v="0"/>
    <s v="USD"/>
    <n v="1479794340"/>
    <n v="1476715869"/>
    <b v="0"/>
    <n v="103"/>
    <b v="1"/>
    <s v="theater/spaces"/>
    <n v="1.1602222222222223"/>
    <n v="50.689320388349515"/>
    <x v="6"/>
    <x v="9"/>
    <x v="1131"/>
    <d v="2016-10-17T14:51:09"/>
  </r>
  <r>
    <n v="3217"/>
    <s v="Wake Up Call @ IRT Theater"/>
    <s v="Wake Up Call is a comedic play about a group of hotel employees working on Christmas Eve."/>
    <x v="169"/>
    <n v="5221"/>
    <x v="0"/>
    <x v="0"/>
    <s v="USD"/>
    <n v="1478264784"/>
    <n v="1475672784"/>
    <b v="1"/>
    <n v="104"/>
    <b v="1"/>
    <s v="theater/plays"/>
    <n v="1.1602222222222223"/>
    <n v="50.20192307692308"/>
    <x v="6"/>
    <x v="11"/>
    <x v="1132"/>
    <d v="2016-10-05T13:06:24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x v="0"/>
    <s v="USD"/>
    <n v="1491019200"/>
    <n v="1488418990"/>
    <b v="0"/>
    <n v="79"/>
    <b v="0"/>
    <s v="music/faith"/>
    <n v="0.2606"/>
    <n v="65.974683544303801"/>
    <x v="7"/>
    <x v="14"/>
    <x v="1133"/>
    <d v="2017-03-02T01:43:10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x v="0"/>
    <s v="USD"/>
    <n v="1451089134"/>
    <n v="1448497134"/>
    <b v="0"/>
    <n v="78"/>
    <b v="1"/>
    <s v="publishing/nonfiction"/>
    <n v="1.0405"/>
    <n v="66.698717948717942"/>
    <x v="1"/>
    <x v="17"/>
    <x v="1134"/>
    <d v="2015-11-26T00:18:54"/>
  </r>
  <r>
    <n v="112"/>
    <s v="MITOSIS | a short film"/>
    <s v="Only one choice can stop Anthony Oswald from fulfilling his destiny and saving millions of lives, and itâ€™s not his decision to make."/>
    <x v="1"/>
    <n v="5200"/>
    <x v="0"/>
    <x v="0"/>
    <s v="USD"/>
    <n v="1397354400"/>
    <n v="1395277318"/>
    <b v="0"/>
    <n v="81"/>
    <b v="1"/>
    <s v="film &amp; video/shorts"/>
    <n v="1.04"/>
    <n v="64.197530864197532"/>
    <x v="5"/>
    <x v="27"/>
    <x v="1135"/>
    <d v="2014-03-20T01:01:5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x v="1"/>
    <s v="GBP"/>
    <n v="1485796613"/>
    <n v="1481908613"/>
    <b v="0"/>
    <n v="4"/>
    <b v="0"/>
    <s v="technology/wearables"/>
    <n v="1.04"/>
    <n v="1300"/>
    <x v="0"/>
    <x v="1"/>
    <x v="1136"/>
    <d v="2016-12-16T17:16:53"/>
  </r>
  <r>
    <n v="3369"/>
    <s v="The Collector, a play by Daniel Wade"/>
    <s v="How far would you go for revenge? The Collector is a dark thriller of regret, retribution and broken masculinity."/>
    <x v="1"/>
    <n v="5195"/>
    <x v="0"/>
    <x v="12"/>
    <s v="EUR"/>
    <n v="1484441980"/>
    <n v="1479257980"/>
    <b v="0"/>
    <n v="54"/>
    <b v="1"/>
    <s v="theater/plays"/>
    <n v="1.0389999999999999"/>
    <n v="96.203703703703709"/>
    <x v="6"/>
    <x v="11"/>
    <x v="1137"/>
    <d v="2016-11-16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x v="0"/>
    <s v="USD"/>
    <n v="1345079785"/>
    <n v="1342487785"/>
    <b v="1"/>
    <n v="96"/>
    <b v="1"/>
    <s v="film &amp; video/documentary"/>
    <n v="1.0371999999999999"/>
    <n v="54.020833333333336"/>
    <x v="5"/>
    <x v="8"/>
    <x v="1138"/>
    <d v="2012-07-17T01:16:25"/>
  </r>
  <r>
    <n v="3748"/>
    <s v="CAUCUS! THE MUSICAL"/>
    <s v="An irreverent look at the Iowa Caucuses and the oversized role this undersized state plays in the presidential election process."/>
    <x v="1"/>
    <n v="5176"/>
    <x v="0"/>
    <x v="0"/>
    <s v="USD"/>
    <n v="1455602340"/>
    <n v="1453827436"/>
    <b v="0"/>
    <n v="52"/>
    <b v="1"/>
    <s v="theater/musical"/>
    <n v="1.0351999999999999"/>
    <n v="99.538461538461533"/>
    <x v="6"/>
    <x v="19"/>
    <x v="1139"/>
    <d v="2016-01-26T16:57:16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x v="0"/>
    <s v="USD"/>
    <n v="1406557877"/>
    <n v="1404743477"/>
    <b v="1"/>
    <n v="82"/>
    <b v="1"/>
    <s v="theater/plays"/>
    <n v="1.0349999999999999"/>
    <n v="63.109756097560975"/>
    <x v="6"/>
    <x v="11"/>
    <x v="1140"/>
    <d v="2014-07-07T14:31:17"/>
  </r>
  <r>
    <n v="3753"/>
    <s v="Wagner in English"/>
    <s v="An English-language production of the opera TannhÃ¤user. Some of the greatest songs ever composed, now with lyrics we can understand."/>
    <x v="1"/>
    <n v="5167"/>
    <x v="0"/>
    <x v="0"/>
    <s v="USD"/>
    <n v="1433289600"/>
    <n v="1430768800"/>
    <b v="0"/>
    <n v="30"/>
    <b v="1"/>
    <s v="theater/musical"/>
    <n v="1.0334000000000001"/>
    <n v="172.23333333333332"/>
    <x v="6"/>
    <x v="19"/>
    <x v="1141"/>
    <d v="2015-05-04T19:46:40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x v="12"/>
    <s v="EUR"/>
    <n v="1443014756"/>
    <n v="1439126756"/>
    <b v="1"/>
    <n v="97"/>
    <b v="1"/>
    <s v="theater/spaces"/>
    <n v="1.28925"/>
    <n v="53.164948453608247"/>
    <x v="6"/>
    <x v="9"/>
    <x v="1142"/>
    <d v="2015-08-09T13:25:56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x v="0"/>
    <s v="USD"/>
    <n v="1382742010"/>
    <n v="1380150010"/>
    <b v="0"/>
    <n v="60"/>
    <b v="1"/>
    <s v="technology/makerspaces"/>
    <n v="1.0289999999999999"/>
    <n v="85.75"/>
    <x v="0"/>
    <x v="24"/>
    <x v="1143"/>
    <d v="2013-09-25T23:00:1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x v="0"/>
    <s v="USD"/>
    <n v="1407085200"/>
    <n v="1401924769"/>
    <b v="0"/>
    <n v="77"/>
    <b v="1"/>
    <s v="music/rock"/>
    <n v="1.0269999999999999"/>
    <n v="66.688311688311686"/>
    <x v="7"/>
    <x v="15"/>
    <x v="1144"/>
    <d v="2014-06-04T23:32:49"/>
  </r>
  <r>
    <n v="3464"/>
    <s v="SHE! Is History!"/>
    <s v="Why Do We Know More About Kim Kardashian Than Abigail Adams?  Let's produce and publish a play about women who MAKE and MADE history!"/>
    <x v="1"/>
    <n v="5116.18"/>
    <x v="0"/>
    <x v="0"/>
    <s v="USD"/>
    <n v="1471921637"/>
    <n v="1469329637"/>
    <b v="0"/>
    <n v="93"/>
    <b v="1"/>
    <s v="theater/plays"/>
    <n v="1.023236"/>
    <n v="55.012688172043013"/>
    <x v="6"/>
    <x v="11"/>
    <x v="1145"/>
    <d v="2016-07-24T03:07:17"/>
  </r>
  <r>
    <n v="744"/>
    <s v="A Revolutionary Leadership Resource Book"/>
    <s v="Join others to help create a world that is possible -- in your workplace, community and society!"/>
    <x v="1"/>
    <n v="5116"/>
    <x v="0"/>
    <x v="0"/>
    <s v="USD"/>
    <n v="1355439503"/>
    <n v="1352847503"/>
    <b v="0"/>
    <n v="62"/>
    <b v="1"/>
    <s v="publishing/nonfiction"/>
    <n v="1.0232000000000001"/>
    <n v="82.516129032258064"/>
    <x v="1"/>
    <x v="17"/>
    <x v="1146"/>
    <d v="2012-11-13T22:58:23"/>
  </r>
  <r>
    <n v="520"/>
    <s v="Darktales The Play"/>
    <s v="Tim Arthur's 21st anniversary sell-out production of his 'chilling' and 'sinister' ghostly thriller returns to the Edinburgh Fringe!"/>
    <x v="1"/>
    <n v="5105"/>
    <x v="0"/>
    <x v="1"/>
    <s v="GBP"/>
    <n v="1449766261"/>
    <n v="1447174261"/>
    <b v="0"/>
    <n v="34"/>
    <b v="1"/>
    <s v="theater/plays"/>
    <n v="1.0209999999999999"/>
    <n v="150.14705882352942"/>
    <x v="6"/>
    <x v="11"/>
    <x v="1147"/>
    <d v="2015-11-10T16:51:01"/>
  </r>
  <r>
    <n v="2982"/>
    <s v="Railway Playhouse: Setting up a community arts space"/>
    <s v="Renovating this historical landmark, into an arts venue and theatre space for the community."/>
    <x v="1"/>
    <n v="5103"/>
    <x v="0"/>
    <x v="1"/>
    <s v="GBP"/>
    <n v="1455208143"/>
    <n v="1452616143"/>
    <b v="1"/>
    <n v="59"/>
    <b v="1"/>
    <s v="theater/spaces"/>
    <n v="1.0206"/>
    <n v="86.491525423728817"/>
    <x v="6"/>
    <x v="9"/>
    <x v="1148"/>
    <d v="2016-01-12T16:29:03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x v="0"/>
    <s v="USD"/>
    <n v="1411695300"/>
    <n v="1409275671"/>
    <b v="0"/>
    <n v="87"/>
    <b v="1"/>
    <s v="theater/plays"/>
    <n v="1.02"/>
    <n v="58.620689655172413"/>
    <x v="6"/>
    <x v="11"/>
    <x v="1149"/>
    <d v="2014-08-29T01:27:51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x v="0"/>
    <s v="USD"/>
    <n v="1432654347"/>
    <n v="1430494347"/>
    <b v="0"/>
    <n v="62"/>
    <b v="1"/>
    <s v="theater/plays"/>
    <n v="1.2749999999999999"/>
    <n v="82.258064516129039"/>
    <x v="6"/>
    <x v="11"/>
    <x v="1150"/>
    <d v="2015-05-01T15:32:27"/>
  </r>
  <r>
    <n v="759"/>
    <s v="Wild Ruins"/>
    <s v="Help me search for the lost ruins of the UK. A unique guide to  lesser known and somewhat known ruins of Britain."/>
    <x v="1"/>
    <n v="5096"/>
    <x v="0"/>
    <x v="1"/>
    <s v="GBP"/>
    <n v="1404892539"/>
    <n v="1401436539"/>
    <b v="0"/>
    <n v="99"/>
    <b v="1"/>
    <s v="publishing/nonfiction"/>
    <n v="1.0192000000000001"/>
    <n v="51.474747474747474"/>
    <x v="1"/>
    <x v="17"/>
    <x v="1151"/>
    <d v="2014-05-30T07:55:39"/>
  </r>
  <r>
    <n v="2262"/>
    <s v="Riders: A Game About Cheating Doomsday"/>
    <s v="An RPG about mortal servants of the Horsemen of the Apocalypse deciding to not end the world."/>
    <x v="196"/>
    <n v="5087"/>
    <x v="0"/>
    <x v="0"/>
    <s v="USD"/>
    <n v="1416268800"/>
    <n v="1413295358"/>
    <b v="0"/>
    <n v="181"/>
    <b v="1"/>
    <s v="games/tabletop games"/>
    <n v="1.5415151515151515"/>
    <n v="28.104972375690608"/>
    <x v="3"/>
    <x v="5"/>
    <x v="1152"/>
    <d v="2014-10-14T14:02:38"/>
  </r>
  <r>
    <n v="3162"/>
    <s v="Your Radio Adventure!"/>
    <s v="Radio show meets interactive novel, accompanied by live foley, music, and audience participation. YOU choose what happens next!"/>
    <x v="38"/>
    <n v="5086"/>
    <x v="0"/>
    <x v="0"/>
    <s v="USD"/>
    <n v="1404698400"/>
    <n v="1402331262"/>
    <b v="1"/>
    <n v="63"/>
    <b v="1"/>
    <s v="theater/plays"/>
    <n v="1.2715000000000001"/>
    <n v="80.730158730158735"/>
    <x v="6"/>
    <x v="11"/>
    <x v="1153"/>
    <d v="2014-06-09T16:27:42"/>
  </r>
  <r>
    <n v="2105"/>
    <s v="Layla The Wolf Debut E.P. &quot;Sugar&quot;"/>
    <s v="Help Layla the Wolf fund the printing and releasing of our first E.P. Release called &quot;Sugar&quot;."/>
    <x v="151"/>
    <n v="5080"/>
    <x v="0"/>
    <x v="0"/>
    <s v="USD"/>
    <n v="1416542400"/>
    <n v="1415472953"/>
    <b v="0"/>
    <n v="99"/>
    <b v="1"/>
    <s v="music/indie rock"/>
    <n v="2.54"/>
    <n v="51.313131313131315"/>
    <x v="7"/>
    <x v="12"/>
    <x v="1154"/>
    <d v="2014-11-08T18:55:53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  <x v="1155"/>
    <d v="2015-10-12T22:58:2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x v="1"/>
    <s v="GBP"/>
    <n v="1438358400"/>
    <n v="1437063121"/>
    <b v="0"/>
    <n v="139"/>
    <b v="1"/>
    <s v="theater/plays"/>
    <n v="1.014"/>
    <n v="36.474820143884891"/>
    <x v="6"/>
    <x v="11"/>
    <x v="1156"/>
    <d v="2015-07-16T16:12:01"/>
  </r>
  <r>
    <n v="2979"/>
    <s v="'ART'"/>
    <s v="Dear Stone returns with Yasmina Reza's 'ART', a compelling, clever exploration of friendship under duress. Thanks for watching!"/>
    <x v="1"/>
    <n v="5070"/>
    <x v="0"/>
    <x v="0"/>
    <s v="USD"/>
    <n v="1420524000"/>
    <n v="1419104823"/>
    <b v="0"/>
    <n v="46"/>
    <b v="1"/>
    <s v="theater/plays"/>
    <n v="1.014"/>
    <n v="110.21739130434783"/>
    <x v="6"/>
    <x v="11"/>
    <x v="1157"/>
    <d v="2014-12-20T19:47:03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x v="0"/>
    <s v="USD"/>
    <n v="1415653663"/>
    <n v="1413058063"/>
    <b v="1"/>
    <n v="94"/>
    <b v="1"/>
    <s v="music/metal"/>
    <n v="1.0132000000000001"/>
    <n v="53.893617021276597"/>
    <x v="7"/>
    <x v="20"/>
    <x v="1158"/>
    <d v="2014-10-11T20:07:43"/>
  </r>
  <r>
    <n v="1036"/>
    <s v="Bring Kyrstyn's Album to Life!"/>
    <s v="Help this Soulful &amp; Cinematic Glitch-Pop Songwriter Bring her Music to the World!  (And your Ears:)"/>
    <x v="169"/>
    <n v="5056.22"/>
    <x v="0"/>
    <x v="0"/>
    <s v="USD"/>
    <n v="1357545600"/>
    <n v="1354790790"/>
    <b v="0"/>
    <n v="211"/>
    <b v="1"/>
    <s v="music/electronic music"/>
    <n v="1.1236044444444444"/>
    <n v="23.963127962085309"/>
    <x v="7"/>
    <x v="13"/>
    <x v="1159"/>
    <d v="2012-12-06T10:46:30"/>
  </r>
  <r>
    <n v="3351"/>
    <s v="Action To The Word's DRACULA"/>
    <s v="A thrilling 'steampunk' reworking of the infamous gothic horror novel by a powerhouse ensemble will leave you begging to be bitten."/>
    <x v="1"/>
    <n v="5055"/>
    <x v="0"/>
    <x v="1"/>
    <s v="GBP"/>
    <n v="1406113200"/>
    <n v="1402910965"/>
    <b v="0"/>
    <n v="54"/>
    <b v="1"/>
    <s v="theater/plays"/>
    <n v="1.0109999999999999"/>
    <n v="93.611111111111114"/>
    <x v="6"/>
    <x v="11"/>
    <x v="1160"/>
    <d v="2014-06-16T09:29:25"/>
  </r>
  <r>
    <n v="2162"/>
    <s v="&quot;Then &amp; Now&quot;"/>
    <s v="Then &amp; Now is the 1st Solo album from me Ian Stewart. To learn more about me, my music, and my life visit www.ianstewartlive.com"/>
    <x v="169"/>
    <n v="5052"/>
    <x v="0"/>
    <x v="0"/>
    <s v="USD"/>
    <n v="1406226191"/>
    <n v="1403547791"/>
    <b v="0"/>
    <n v="58"/>
    <b v="1"/>
    <s v="music/rock"/>
    <n v="1.1226666666666667"/>
    <n v="87.103448275862064"/>
    <x v="7"/>
    <x v="15"/>
    <x v="1161"/>
    <d v="2014-06-23T18:23:11"/>
  </r>
  <r>
    <n v="1066"/>
    <s v="So I'm A Dark Lord"/>
    <s v="A parody of old school RPGs where you are a new Dark Lord on a quest to amass monsters and allies on your side."/>
    <x v="25"/>
    <n v="5051"/>
    <x v="2"/>
    <x v="0"/>
    <s v="USD"/>
    <n v="1375657582"/>
    <n v="1371769582"/>
    <b v="0"/>
    <n v="148"/>
    <b v="0"/>
    <s v="games/video games"/>
    <n v="3.3673333333333333E-2"/>
    <n v="34.128378378378379"/>
    <x v="3"/>
    <x v="18"/>
    <x v="1162"/>
    <d v="2013-06-20T23:06:22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  <x v="1163"/>
    <d v="2015-10-26T14:49:11"/>
  </r>
  <r>
    <n v="3760"/>
    <s v="Song of the Sea"/>
    <s v="Two Shows: SIRENS and The Girl From Bare Cove. A community of artists determined to give voice to survivors of sexual violence."/>
    <x v="1"/>
    <n v="5050.7700000000004"/>
    <x v="0"/>
    <x v="0"/>
    <s v="USD"/>
    <n v="1399293386"/>
    <n v="1397133386"/>
    <b v="0"/>
    <n v="91"/>
    <b v="1"/>
    <s v="theater/musical"/>
    <n v="1.010154"/>
    <n v="55.502967032967035"/>
    <x v="6"/>
    <x v="19"/>
    <x v="1164"/>
    <d v="2014-04-10T12:36:26"/>
  </r>
  <r>
    <n v="3212"/>
    <s v="Campo Maldito"/>
    <s v="Help us bring our production of Campo Maldito to New York AND San Francisco!"/>
    <x v="38"/>
    <n v="5050"/>
    <x v="0"/>
    <x v="0"/>
    <s v="USD"/>
    <n v="1407524751"/>
    <n v="1404932751"/>
    <b v="1"/>
    <n v="94"/>
    <b v="1"/>
    <s v="theater/plays"/>
    <n v="1.2625"/>
    <n v="53.723404255319146"/>
    <x v="6"/>
    <x v="11"/>
    <x v="1165"/>
    <d v="2014-07-09T19:05:51"/>
  </r>
  <r>
    <n v="836"/>
    <s v="DESMADRE Full Album + Press Kit"/>
    <s v="An album you can bring home to mom."/>
    <x v="1"/>
    <n v="5046.5200000000004"/>
    <x v="0"/>
    <x v="0"/>
    <s v="USD"/>
    <n v="1381108918"/>
    <n v="1378516918"/>
    <b v="0"/>
    <n v="46"/>
    <b v="1"/>
    <s v="music/rock"/>
    <n v="1.009304"/>
    <n v="109.70695652173914"/>
    <x v="7"/>
    <x v="15"/>
    <x v="1166"/>
    <d v="2013-09-07T01:21:58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x v="0"/>
    <s v="USD"/>
    <n v="1345148566"/>
    <n v="1342556566"/>
    <b v="0"/>
    <n v="60"/>
    <b v="1"/>
    <s v="music/classical music"/>
    <n v="1.26125"/>
    <n v="84.083333333333329"/>
    <x v="7"/>
    <x v="25"/>
    <x v="1167"/>
    <d v="2012-07-17T20:22:46"/>
  </r>
  <r>
    <n v="2544"/>
    <s v="Singing City Children's Choir"/>
    <s v="Bringing choral music and performance opportunities to under-served youth in West Philadelphia"/>
    <x v="1"/>
    <n v="5041"/>
    <x v="0"/>
    <x v="0"/>
    <s v="USD"/>
    <n v="1341750569"/>
    <n v="1339158569"/>
    <b v="0"/>
    <n v="57"/>
    <b v="1"/>
    <s v="music/classical music"/>
    <n v="1.0082"/>
    <n v="88.438596491228068"/>
    <x v="7"/>
    <x v="25"/>
    <x v="1168"/>
    <d v="2012-06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x v="0"/>
    <s v="USD"/>
    <n v="1415230084"/>
    <n v="1413412084"/>
    <b v="0"/>
    <n v="44"/>
    <b v="1"/>
    <s v="theater/plays"/>
    <n v="1.008"/>
    <n v="114.54545454545455"/>
    <x v="6"/>
    <x v="11"/>
    <x v="1169"/>
    <d v="2014-10-15T22:28:04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x v="0"/>
    <s v="USD"/>
    <n v="1407360720"/>
    <n v="1404769819"/>
    <b v="0"/>
    <n v="196"/>
    <b v="1"/>
    <s v="theater/plays"/>
    <n v="1.0071379999999999"/>
    <n v="25.692295918367346"/>
    <x v="6"/>
    <x v="11"/>
    <x v="1170"/>
    <d v="2014-07-07T21:50:19"/>
  </r>
  <r>
    <n v="106"/>
    <s v="LOST WEEKEND"/>
    <s v="A Boy. A Girl. A Car. A Serial Killer."/>
    <x v="1"/>
    <n v="5025"/>
    <x v="0"/>
    <x v="0"/>
    <s v="USD"/>
    <n v="1333391901"/>
    <n v="1332182301"/>
    <b v="0"/>
    <n v="27"/>
    <b v="1"/>
    <s v="film &amp; video/shorts"/>
    <n v="1.0049999999999999"/>
    <n v="186.11111111111111"/>
    <x v="5"/>
    <x v="27"/>
    <x v="1171"/>
    <d v="2012-03-19T18:38:21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x v="0"/>
    <s v="USD"/>
    <n v="1420734696"/>
    <n v="1418142696"/>
    <b v="0"/>
    <n v="41"/>
    <b v="1"/>
    <s v="theater/plays"/>
    <n v="1.0047999999999999"/>
    <n v="122.53658536585365"/>
    <x v="6"/>
    <x v="11"/>
    <x v="1172"/>
    <d v="2014-12-09T16:31:36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x v="1"/>
    <s v="GBP"/>
    <n v="1407106800"/>
    <n v="1404749446"/>
    <b v="0"/>
    <n v="63"/>
    <b v="1"/>
    <s v="theater/plays"/>
    <n v="1.0032000000000001"/>
    <n v="79.61904761904762"/>
    <x v="6"/>
    <x v="11"/>
    <x v="1173"/>
    <d v="2014-07-07T16:10:46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x v="0"/>
    <s v="USD"/>
    <n v="1403846055"/>
    <n v="1401254055"/>
    <b v="0"/>
    <n v="25"/>
    <b v="1"/>
    <s v="theater/plays"/>
    <n v="1.0024500000000001"/>
    <n v="200.49"/>
    <x v="6"/>
    <x v="11"/>
    <x v="1174"/>
    <d v="2014-05-28T05:14:15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x v="6"/>
    <s v="EUR"/>
    <n v="1477731463"/>
    <n v="1474275463"/>
    <b v="0"/>
    <n v="28"/>
    <b v="0"/>
    <s v="technology/wearables"/>
    <n v="0.1002"/>
    <n v="178.92857142857142"/>
    <x v="0"/>
    <x v="1"/>
    <x v="1175"/>
    <d v="2016-09-19T08:57:43"/>
  </r>
  <r>
    <n v="3590"/>
    <s v="The Glasshouse"/>
    <s v="Two men on trial for desertion, confined within a Glasshouse. How long can friendship last? How much can a man stand before he breaks?"/>
    <x v="1"/>
    <n v="5003"/>
    <x v="0"/>
    <x v="1"/>
    <s v="GBP"/>
    <n v="1413792034"/>
    <n v="1411200034"/>
    <b v="0"/>
    <n v="73"/>
    <b v="1"/>
    <s v="theater/plays"/>
    <n v="1.0005999999999999"/>
    <n v="68.534246575342465"/>
    <x v="6"/>
    <x v="11"/>
    <x v="1176"/>
    <d v="2014-09-20T08:00:34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x v="0"/>
    <s v="USD"/>
    <n v="1335542446"/>
    <n v="1332950446"/>
    <b v="0"/>
    <n v="28"/>
    <b v="1"/>
    <s v="music/rock"/>
    <n v="1.0002"/>
    <n v="178.60714285714286"/>
    <x v="7"/>
    <x v="15"/>
    <x v="1177"/>
    <d v="2012-03-28T16:00:46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x v="0"/>
    <s v="USD"/>
    <n v="1286756176"/>
    <n v="1282868176"/>
    <b v="0"/>
    <n v="38"/>
    <b v="1"/>
    <s v="music/indie rock"/>
    <n v="1.0000360000000001"/>
    <n v="131.58368421052631"/>
    <x v="7"/>
    <x v="12"/>
    <x v="1178"/>
    <d v="2010-08-27T00:16:16"/>
  </r>
  <r>
    <n v="100"/>
    <s v="Two Sisters"/>
    <s v="Two sisters share a fragile relationship. When their mother dies and they inherit the family house, old problems rise to the surface."/>
    <x v="1"/>
    <n v="5000"/>
    <x v="0"/>
    <x v="0"/>
    <s v="USD"/>
    <n v="1352055886"/>
    <n v="1350324286"/>
    <b v="0"/>
    <n v="26"/>
    <b v="1"/>
    <s v="film &amp; video/shorts"/>
    <n v="1"/>
    <n v="192.30769230769232"/>
    <x v="5"/>
    <x v="27"/>
    <x v="1179"/>
    <d v="2012-10-15T18:04:46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x v="0"/>
    <s v="USD"/>
    <n v="1279555200"/>
    <n v="1276480894"/>
    <b v="1"/>
    <n v="50"/>
    <b v="1"/>
    <s v="film &amp; video/documentary"/>
    <n v="1"/>
    <n v="100"/>
    <x v="5"/>
    <x v="8"/>
    <x v="1180"/>
    <d v="2010-06-14T02:01:34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x v="0"/>
    <s v="USD"/>
    <n v="1461336720"/>
    <n v="1459431960"/>
    <b v="0"/>
    <n v="27"/>
    <b v="1"/>
    <s v="music/classical music"/>
    <n v="1"/>
    <n v="185.18518518518519"/>
    <x v="7"/>
    <x v="25"/>
    <x v="1181"/>
    <d v="2016-03-31T13:46:00"/>
  </r>
  <r>
    <n v="3763"/>
    <s v="[title of show] â€” The Chicago Storefront Premiere"/>
    <s v="A musical about two guys writing a musical about...two guys writing a musical."/>
    <x v="1"/>
    <n v="5000"/>
    <x v="0"/>
    <x v="0"/>
    <s v="USD"/>
    <n v="1427907626"/>
    <n v="1425319226"/>
    <b v="0"/>
    <n v="77"/>
    <b v="1"/>
    <s v="theater/musical"/>
    <n v="1"/>
    <n v="64.935064935064929"/>
    <x v="6"/>
    <x v="19"/>
    <x v="1182"/>
    <d v="2015-03-02T18:00:26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x v="0"/>
    <s v="USD"/>
    <n v="1420033187"/>
    <n v="1414845587"/>
    <b v="0"/>
    <n v="28"/>
    <b v="1"/>
    <s v="theater/plays"/>
    <n v="1"/>
    <n v="178.57142857142858"/>
    <x v="6"/>
    <x v="11"/>
    <x v="1183"/>
    <d v="2014-11-01T12:39:47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x v="0"/>
    <s v="USD"/>
    <n v="1423668220"/>
    <n v="1421076220"/>
    <b v="0"/>
    <n v="76"/>
    <b v="1"/>
    <s v="music/electronic music"/>
    <n v="1.0765217391304347"/>
    <n v="65.15789473684211"/>
    <x v="7"/>
    <x v="13"/>
    <x v="1184"/>
    <d v="2015-01-12T15:23:40"/>
  </r>
  <r>
    <n v="1335"/>
    <s v="UB Fit (Canceled)"/>
    <s v="Dial up your performance with UB Fit: 1st wearable resistance technology that allows you to tone muscles while doing a cardio workout"/>
    <x v="17"/>
    <n v="4940"/>
    <x v="1"/>
    <x v="0"/>
    <s v="USD"/>
    <n v="1449354502"/>
    <n v="1446762502"/>
    <b v="0"/>
    <n v="16"/>
    <b v="0"/>
    <s v="technology/wearables"/>
    <n v="0.1976"/>
    <n v="308.75"/>
    <x v="0"/>
    <x v="1"/>
    <x v="1185"/>
    <d v="2015-11-05T22:28:22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x v="0"/>
    <s v="USD"/>
    <n v="1414059479"/>
    <n v="1411467479"/>
    <b v="0"/>
    <n v="38"/>
    <b v="0"/>
    <s v="technology/gadgets"/>
    <n v="0.14111428571428572"/>
    <n v="129.97368421052633"/>
    <x v="0"/>
    <x v="6"/>
    <x v="1186"/>
    <d v="2014-09-23T10:17:59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x v="0"/>
    <s v="USD"/>
    <n v="1410210685"/>
    <n v="1408050685"/>
    <b v="0"/>
    <n v="52"/>
    <b v="1"/>
    <s v="theater/musical"/>
    <n v="1.0966666666666667"/>
    <n v="94.90384615384616"/>
    <x v="6"/>
    <x v="19"/>
    <x v="1187"/>
    <d v="2014-08-14T21:11:25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1"/>
    <x v="1188"/>
    <d v="2016-09-13T15:12:32"/>
  </r>
  <r>
    <n v="476"/>
    <s v="Sight Word Music Videos"/>
    <s v="Animated Music Videos that teach kids how to read."/>
    <x v="197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5"/>
    <x v="23"/>
    <x v="1189"/>
    <d v="2014-04-28T23:24:01"/>
  </r>
  <r>
    <n v="3473"/>
    <s v="King Sisyphus"/>
    <s v="A modern telling of the Greek myth. Sisyphus defies the Gods and attempts to change the world order... but can he overcome his fate?"/>
    <x v="67"/>
    <n v="4900"/>
    <x v="0"/>
    <x v="0"/>
    <s v="USD"/>
    <n v="1426883220"/>
    <n v="1425067296"/>
    <b v="0"/>
    <n v="33"/>
    <b v="1"/>
    <s v="theater/plays"/>
    <n v="1"/>
    <n v="148.4848484848485"/>
    <x v="6"/>
    <x v="11"/>
    <x v="1190"/>
    <d v="2015-02-27T20:01:36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x v="0"/>
    <s v="USD"/>
    <n v="1397113140"/>
    <n v="1395168625"/>
    <b v="0"/>
    <n v="120"/>
    <b v="1"/>
    <s v="music/electronic music"/>
    <n v="1.956"/>
    <n v="40.75"/>
    <x v="7"/>
    <x v="13"/>
    <x v="1191"/>
    <d v="2014-03-18T18:50:25"/>
  </r>
  <r>
    <n v="479"/>
    <s v="Harvard Math 55A and Stanford Math 51H Animated!"/>
    <s v="ANIMATING the most INFAMOUS Math Courses in America and TRANSLATING them for the mathematical underdog!"/>
    <x v="51"/>
    <n v="4884"/>
    <x v="2"/>
    <x v="0"/>
    <s v="USD"/>
    <n v="1416566835"/>
    <n v="1411379235"/>
    <b v="0"/>
    <n v="55"/>
    <b v="0"/>
    <s v="film &amp; video/animation"/>
    <n v="0.3256"/>
    <n v="88.8"/>
    <x v="5"/>
    <x v="23"/>
    <x v="1192"/>
    <d v="2014-09-22T09:47:15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x v="0"/>
    <s v="USD"/>
    <n v="1388936289"/>
    <n v="1386344289"/>
    <b v="0"/>
    <n v="75"/>
    <b v="1"/>
    <s v="games/tabletop games"/>
    <n v="1.0581826105905425"/>
    <n v="64.74666666666667"/>
    <x v="3"/>
    <x v="5"/>
    <x v="1193"/>
    <d v="2013-12-06T15:38:09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x v="0"/>
    <s v="USD"/>
    <n v="1413417600"/>
    <n v="1410750855"/>
    <b v="1"/>
    <n v="108"/>
    <b v="0"/>
    <s v="photography/photobooks"/>
    <n v="0.20220833333333332"/>
    <n v="44.935185185185183"/>
    <x v="2"/>
    <x v="3"/>
    <x v="1194"/>
    <d v="2014-09-15T03:14:15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x v="0"/>
    <s v="USD"/>
    <n v="1467752334"/>
    <n v="1465160334"/>
    <b v="0"/>
    <n v="65"/>
    <b v="1"/>
    <s v="music/rock"/>
    <n v="1.0968181818181819"/>
    <n v="74.246153846153845"/>
    <x v="7"/>
    <x v="15"/>
    <x v="1195"/>
    <d v="2016-06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x v="0"/>
    <s v="USD"/>
    <n v="1382658169"/>
    <n v="1380238969"/>
    <b v="1"/>
    <n v="141"/>
    <b v="1"/>
    <s v="music/rock"/>
    <n v="1.3765714285714286"/>
    <n v="34.170212765957444"/>
    <x v="7"/>
    <x v="15"/>
    <x v="1196"/>
    <d v="2013-09-26T23:42:49"/>
  </r>
  <r>
    <n v="2266"/>
    <s v="GOAT LORDS."/>
    <s v="Want to be LORD OF THE GOATS? Start building your herd using thievery, magic, bombs and mostly goats."/>
    <x v="186"/>
    <n v="4804"/>
    <x v="0"/>
    <x v="0"/>
    <s v="USD"/>
    <n v="1461722400"/>
    <n v="1460235592"/>
    <b v="0"/>
    <n v="194"/>
    <b v="1"/>
    <s v="games/tabletop games"/>
    <n v="3.2026666666666666"/>
    <n v="24.762886597938145"/>
    <x v="3"/>
    <x v="5"/>
    <x v="1197"/>
    <d v="2016-04-09T20:59:52"/>
  </r>
  <r>
    <n v="290"/>
    <s v="INTOTHEWOODS.TV â€“ Music Media from the Pacific Northwest"/>
    <s v="Help INTOTHEWOODS.TV purchase audio and video gear, lighting and BACK UP HARD DRIVES"/>
    <x v="169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5"/>
    <x v="8"/>
    <x v="1198"/>
    <d v="2010-12-14T08:51:37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x v="0"/>
    <s v="USD"/>
    <n v="1426473264"/>
    <n v="1424057664"/>
    <b v="0"/>
    <n v="115"/>
    <b v="1"/>
    <s v="music/metal"/>
    <n v="1.1990000000000001"/>
    <n v="41.704347826086959"/>
    <x v="7"/>
    <x v="20"/>
    <x v="1199"/>
    <d v="2015-02-16T03:34:24"/>
  </r>
  <r>
    <n v="3179"/>
    <s v="I Do Wonder"/>
    <s v="A Sci-fi play in several vignettes that will narrate an alternate history in the mid-20th century."/>
    <x v="192"/>
    <n v="4794.82"/>
    <x v="0"/>
    <x v="0"/>
    <s v="USD"/>
    <n v="1367859071"/>
    <n v="1365699071"/>
    <b v="1"/>
    <n v="62"/>
    <b v="1"/>
    <s v="theater/plays"/>
    <n v="1.1416238095238094"/>
    <n v="77.335806451612896"/>
    <x v="6"/>
    <x v="11"/>
    <x v="1200"/>
    <d v="2013-04-11T16:51:1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x v="1"/>
    <s v="GBP"/>
    <n v="1429813800"/>
    <n v="1427363645"/>
    <b v="0"/>
    <n v="30"/>
    <b v="1"/>
    <s v="theater/plays"/>
    <n v="1.196"/>
    <n v="159.46666666666667"/>
    <x v="6"/>
    <x v="11"/>
    <x v="1201"/>
    <d v="2015-03-26T09:54:05"/>
  </r>
  <r>
    <n v="1023"/>
    <s v="'Pathfinder' - a High Five Spaceship album"/>
    <s v="A collaborative, electronic journey helmed by producer Christopher Bingham and guitarist Carlos Montero."/>
    <x v="151"/>
    <n v="4743"/>
    <x v="0"/>
    <x v="1"/>
    <s v="GBP"/>
    <n v="1434837861"/>
    <n v="1432245861"/>
    <b v="0"/>
    <n v="131"/>
    <b v="1"/>
    <s v="music/electronic music"/>
    <n v="2.3715000000000002"/>
    <n v="36.206106870229007"/>
    <x v="7"/>
    <x v="13"/>
    <x v="1202"/>
    <d v="2015-05-21T22:04:21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5"/>
    <x v="21"/>
    <x v="1203"/>
    <d v="2015-07-01T06:10:41"/>
  </r>
  <r>
    <n v="3012"/>
    <s v="Up-lifting Up-Fit!"/>
    <s v="Spring Theatre has recently found a new home in the heart of Winston Salem. We need your help for an up-lifting up-fit!"/>
    <x v="38"/>
    <n v="4685"/>
    <x v="0"/>
    <x v="0"/>
    <s v="USD"/>
    <n v="1423587130"/>
    <n v="1421772730"/>
    <b v="0"/>
    <n v="55"/>
    <b v="1"/>
    <s v="theater/spaces"/>
    <n v="1.1712499999999999"/>
    <n v="85.181818181818187"/>
    <x v="6"/>
    <x v="9"/>
    <x v="1204"/>
    <d v="2015-01-20T16:52:10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x v="0"/>
    <s v="USD"/>
    <n v="1368117239"/>
    <n v="1365525239"/>
    <b v="0"/>
    <n v="75"/>
    <b v="1"/>
    <s v="music/indie rock"/>
    <n v="1.3367142857142857"/>
    <n v="62.38"/>
    <x v="7"/>
    <x v="12"/>
    <x v="1205"/>
    <d v="2013-04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x v="11"/>
    <s v="CAD"/>
    <n v="1482457678"/>
    <n v="1480729678"/>
    <b v="0"/>
    <n v="93"/>
    <b v="1"/>
    <s v="music/rock"/>
    <n v="2.124090909090909"/>
    <n v="50.247311827956992"/>
    <x v="7"/>
    <x v="15"/>
    <x v="1206"/>
    <d v="2016-12-0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x v="0"/>
    <s v="USD"/>
    <n v="1417388340"/>
    <n v="1412835530"/>
    <b v="0"/>
    <n v="11"/>
    <b v="0"/>
    <s v="technology/wearables"/>
    <n v="2.3345000000000001E-2"/>
    <n v="424.45454545454544"/>
    <x v="0"/>
    <x v="1"/>
    <x v="1207"/>
    <d v="2014-10-09T06:18:5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3"/>
    <x v="28"/>
    <x v="1208"/>
    <d v="2014-10-11T18:48:21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x v="0"/>
    <s v="USD"/>
    <n v="1307851200"/>
    <n v="1304129088"/>
    <b v="0"/>
    <n v="87"/>
    <b v="1"/>
    <s v="music/rock"/>
    <n v="1.0355555555555556"/>
    <n v="53.5632183908046"/>
    <x v="7"/>
    <x v="15"/>
    <x v="1209"/>
    <d v="2011-04-30T02:04:48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x v="0"/>
    <s v="USD"/>
    <n v="1433314740"/>
    <n v="1430600401"/>
    <b v="0"/>
    <n v="56"/>
    <b v="1"/>
    <s v="theater/plays"/>
    <n v="1.552"/>
    <n v="83.142857142857139"/>
    <x v="6"/>
    <x v="11"/>
    <x v="1210"/>
    <d v="2015-05-02T21:00:01"/>
  </r>
  <r>
    <n v="60"/>
    <s v="Ever Since - Short Film"/>
    <s v="Set in a beautiful but desolate world, we see how loneliness can lead to friendship in unconventional ways."/>
    <x v="169"/>
    <n v="4648.33"/>
    <x v="0"/>
    <x v="1"/>
    <s v="GBP"/>
    <n v="1395532800"/>
    <n v="1393882717"/>
    <b v="0"/>
    <n v="108"/>
    <b v="1"/>
    <s v="film &amp; video/shorts"/>
    <n v="1.0329622222222221"/>
    <n v="43.040092592592593"/>
    <x v="5"/>
    <x v="27"/>
    <x v="1211"/>
    <d v="2014-03-03T21:38:37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x v="0"/>
    <s v="USD"/>
    <n v="1362337878"/>
    <n v="1360177878"/>
    <b v="0"/>
    <n v="48"/>
    <b v="1"/>
    <s v="film &amp; video/shorts"/>
    <n v="1.5473333333333332"/>
    <n v="96.708333333333329"/>
    <x v="5"/>
    <x v="27"/>
    <x v="1212"/>
    <d v="2013-02-06T19:11:18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x v="0"/>
    <s v="USD"/>
    <n v="1486053409"/>
    <n v="1483461409"/>
    <b v="0"/>
    <n v="67"/>
    <b v="1"/>
    <s v="food/small batch"/>
    <n v="1.5469999999999999"/>
    <n v="69.268656716417908"/>
    <x v="4"/>
    <x v="7"/>
    <x v="1213"/>
    <d v="2017-01-03T16:36:49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x v="0"/>
    <s v="USD"/>
    <n v="1323666376"/>
    <n v="1320033976"/>
    <b v="0"/>
    <n v="20"/>
    <b v="0"/>
    <s v="music/jazz"/>
    <n v="0.309"/>
    <n v="231.75"/>
    <x v="7"/>
    <x v="33"/>
    <x v="1214"/>
    <d v="2011-10-31T04:06:16"/>
  </r>
  <r>
    <n v="3113"/>
    <s v="The Shamrock Drafthouse Theater"/>
    <s v="An arts and craft beer theater showcasing local talent, locally crafted beer and providing performance and rehearsal space."/>
    <x v="201"/>
    <n v="4635"/>
    <x v="2"/>
    <x v="0"/>
    <s v="USD"/>
    <n v="1429291982"/>
    <n v="1426699982"/>
    <b v="0"/>
    <n v="37"/>
    <b v="0"/>
    <s v="theater/spaces"/>
    <n v="4.2435339894712751E-2"/>
    <n v="125.27027027027027"/>
    <x v="6"/>
    <x v="9"/>
    <x v="1215"/>
    <d v="2015-03-18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x v="0"/>
    <s v="USD"/>
    <n v="1480011987"/>
    <n v="1477416387"/>
    <b v="0"/>
    <n v="37"/>
    <b v="0"/>
    <s v="technology/wearables"/>
    <n v="0.30813400000000002"/>
    <n v="124.9191891891892"/>
    <x v="0"/>
    <x v="1"/>
    <x v="1216"/>
    <d v="2016-10-25T17:26:27"/>
  </r>
  <r>
    <n v="3184"/>
    <s v="Equus at Frenetic Theatre"/>
    <s v="Equus is the story of a psychiatrist treating a teenaged boy who blinds six horses with a metal spike."/>
    <x v="202"/>
    <n v="4610"/>
    <x v="0"/>
    <x v="0"/>
    <s v="USD"/>
    <n v="1404258631"/>
    <n v="1401666631"/>
    <b v="1"/>
    <n v="46"/>
    <b v="1"/>
    <s v="theater/plays"/>
    <n v="1.0720930232558139"/>
    <n v="100.21739130434783"/>
    <x v="6"/>
    <x v="11"/>
    <x v="1217"/>
    <d v="2014-06-01T23:50:31"/>
  </r>
  <r>
    <n v="3723"/>
    <s v="Beauty and the Beast"/>
    <s v="Saltmine Theatre Company present Beauty and the Beast:"/>
    <x v="169"/>
    <n v="4592"/>
    <x v="0"/>
    <x v="1"/>
    <s v="GBP"/>
    <n v="1417374262"/>
    <n v="1414778662"/>
    <b v="0"/>
    <n v="63"/>
    <b v="1"/>
    <s v="theater/plays"/>
    <n v="1.0204444444444445"/>
    <n v="72.888888888888886"/>
    <x v="6"/>
    <x v="11"/>
    <x v="1218"/>
    <d v="2014-10-31T18:04:22"/>
  </r>
  <r>
    <n v="3827"/>
    <s v="BROKEN BISCUITS EDINBURGH"/>
    <s v="IAM TRYING TO TAKE MY DEBUT PLAY BROKEN BISCUITS TO EDINGBURGH FESTIVAL 2015 AND REALLY NEED SOME FUNDING TO HELP ME ACHIEVE THIS GOAL"/>
    <x v="121"/>
    <n v="4580"/>
    <x v="0"/>
    <x v="1"/>
    <s v="GBP"/>
    <n v="1427414400"/>
    <n v="1422656201"/>
    <b v="0"/>
    <n v="65"/>
    <b v="1"/>
    <s v="theater/plays"/>
    <n v="1.5266666666666666"/>
    <n v="70.461538461538467"/>
    <x v="6"/>
    <x v="11"/>
    <x v="1219"/>
    <d v="2015-01-30T22:16:41"/>
  </r>
  <r>
    <n v="3160"/>
    <s v="We Play Chekhov"/>
    <s v="Two stories by Anton Chekhov adapted for the stage and performed back-to-back in a stunning live theatrical performance."/>
    <x v="169"/>
    <n v="4569"/>
    <x v="0"/>
    <x v="0"/>
    <s v="USD"/>
    <n v="1407905940"/>
    <n v="1405923687"/>
    <b v="1"/>
    <n v="57"/>
    <b v="1"/>
    <s v="theater/plays"/>
    <n v="1.0153333333333334"/>
    <n v="80.15789473684211"/>
    <x v="6"/>
    <x v="11"/>
    <x v="1220"/>
    <d v="2014-07-21T06:21:27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x v="0"/>
    <s v="USD"/>
    <n v="1385534514"/>
    <n v="1382938914"/>
    <b v="0"/>
    <n v="89"/>
    <b v="0"/>
    <s v="games/video games"/>
    <n v="0.30433333333333334"/>
    <n v="51.292134831460672"/>
    <x v="3"/>
    <x v="18"/>
    <x v="1221"/>
    <d v="2013-10-28T05:41:54"/>
  </r>
  <r>
    <n v="3344"/>
    <s v="The Other Group Theatre"/>
    <s v="We are a company of crafted and trained actors, writers and directors dedicated to the principles set by the legendary Group Theatre."/>
    <x v="169"/>
    <n v="4565"/>
    <x v="0"/>
    <x v="0"/>
    <s v="USD"/>
    <n v="1409374093"/>
    <n v="1406782093"/>
    <b v="0"/>
    <n v="40"/>
    <b v="1"/>
    <s v="theater/plays"/>
    <n v="1.0144444444444445"/>
    <n v="114.125"/>
    <x v="6"/>
    <x v="11"/>
    <x v="1222"/>
    <d v="2014-07-31T04:48:13"/>
  </r>
  <r>
    <n v="1303"/>
    <s v="Forward Arena Theatre Company: Summer Season"/>
    <s v="Groundbreaking queer theatre."/>
    <x v="113"/>
    <n v="4559.13"/>
    <x v="0"/>
    <x v="1"/>
    <s v="GBP"/>
    <n v="1469962800"/>
    <n v="1468578920"/>
    <b v="0"/>
    <n v="108"/>
    <b v="1"/>
    <s v="theater/plays"/>
    <n v="1.3026085714285716"/>
    <n v="42.214166666666671"/>
    <x v="6"/>
    <x v="11"/>
    <x v="1223"/>
    <d v="2016-07-15T10:35:20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x v="0"/>
    <s v="USD"/>
    <n v="1361739872"/>
    <n v="1359147872"/>
    <b v="0"/>
    <n v="59"/>
    <b v="1"/>
    <s v="publishing/nonfiction"/>
    <n v="1.0258775877587758"/>
    <n v="77.271186440677965"/>
    <x v="1"/>
    <x v="17"/>
    <x v="1224"/>
    <d v="2013-01-25T21:04:32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x v="0"/>
    <s v="USD"/>
    <n v="1402515198"/>
    <n v="1399923198"/>
    <b v="0"/>
    <n v="17"/>
    <b v="1"/>
    <s v="theater/musical"/>
    <n v="1.0111111111111111"/>
    <n v="267.64705882352939"/>
    <x v="6"/>
    <x v="19"/>
    <x v="1225"/>
    <d v="2014-05-12T19:33:18"/>
  </r>
  <r>
    <n v="3523"/>
    <s v="Magnificence"/>
    <s v="An old play about our world. Set in 1970s England, Magnificence is a gut-wrenching story of radicalisation, idealism and pity."/>
    <x v="38"/>
    <n v="4546"/>
    <x v="0"/>
    <x v="1"/>
    <s v="GBP"/>
    <n v="1474844400"/>
    <n v="1469871148"/>
    <b v="0"/>
    <n v="80"/>
    <b v="1"/>
    <s v="theater/plays"/>
    <n v="1.1365000000000001"/>
    <n v="56.825000000000003"/>
    <x v="6"/>
    <x v="11"/>
    <x v="1226"/>
    <d v="2016-07-30T09:32:28"/>
  </r>
  <r>
    <n v="3673"/>
    <s v="CHILD Z"/>
    <s v="Zoe is a teenage girl growing up in a deeply disturbing society. If those paid to protect her aren't listening, then who is?"/>
    <x v="38"/>
    <n v="4545"/>
    <x v="0"/>
    <x v="1"/>
    <s v="GBP"/>
    <n v="1415191920"/>
    <n v="1412233497"/>
    <b v="0"/>
    <n v="114"/>
    <b v="1"/>
    <s v="theater/plays"/>
    <n v="1.13625"/>
    <n v="39.868421052631582"/>
    <x v="6"/>
    <x v="11"/>
    <x v="1227"/>
    <d v="2014-10-02T07:04:57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x v="0"/>
    <s v="USD"/>
    <n v="1385297393"/>
    <n v="1382701793"/>
    <b v="0"/>
    <n v="70"/>
    <b v="1"/>
    <s v="music/pop"/>
    <n v="1.0066666666666666"/>
    <n v="64.714285714285708"/>
    <x v="7"/>
    <x v="22"/>
    <x v="1228"/>
    <d v="2013-10-25T11:49:53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2"/>
    <x v="3"/>
    <x v="1229"/>
    <d v="2016-07-19T16:52:18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x v="0"/>
    <s v="USD"/>
    <n v="1276110000"/>
    <n v="1268337744"/>
    <b v="0"/>
    <n v="27"/>
    <b v="1"/>
    <s v="film &amp; video/shorts"/>
    <n v="1.0049377777777779"/>
    <n v="167.48962962962963"/>
    <x v="5"/>
    <x v="27"/>
    <x v="1230"/>
    <d v="2010-03-11T20:02:24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x v="0"/>
    <s v="USD"/>
    <n v="1418014740"/>
    <n v="1415585474"/>
    <b v="0"/>
    <n v="33"/>
    <b v="1"/>
    <s v="music/classical music"/>
    <n v="1.1294999999999999"/>
    <n v="136.90909090909091"/>
    <x v="7"/>
    <x v="25"/>
    <x v="1231"/>
    <d v="2014-11-10T02:11:14"/>
  </r>
  <r>
    <n v="2531"/>
    <s v="Modern Chamber Music"/>
    <s v="The first CD of chamber music composed by John Leupold to be released on PARMA records. The album features solo, duets, and a quartet."/>
    <x v="169"/>
    <n v="4518"/>
    <x v="0"/>
    <x v="0"/>
    <s v="USD"/>
    <n v="1439611140"/>
    <n v="1437668354"/>
    <b v="0"/>
    <n v="61"/>
    <b v="1"/>
    <s v="music/classical music"/>
    <n v="1.004"/>
    <n v="74.06557377049181"/>
    <x v="7"/>
    <x v="25"/>
    <x v="1232"/>
    <d v="2015-07-23T16:19:14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7"/>
    <x v="12"/>
    <x v="1233"/>
    <d v="2012-03-31T15:30:08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x v="0"/>
    <s v="USD"/>
    <n v="1440274735"/>
    <n v="1437682735"/>
    <b v="0"/>
    <n v="69"/>
    <b v="1"/>
    <s v="theater/plays"/>
    <n v="1.0024444444444445"/>
    <n v="65.376811594202906"/>
    <x v="6"/>
    <x v="11"/>
    <x v="1234"/>
    <d v="2015-07-23T20:18:55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x v="0"/>
    <s v="USD"/>
    <n v="1312578338"/>
    <n v="1309986338"/>
    <b v="0"/>
    <n v="56"/>
    <b v="1"/>
    <s v="music/indie rock"/>
    <n v="1.127715"/>
    <n v="80.551071428571419"/>
    <x v="7"/>
    <x v="12"/>
    <x v="1235"/>
    <d v="2011-07-06T21:05:38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x v="11"/>
    <s v="CAD"/>
    <n v="1419224340"/>
    <n v="1416363886"/>
    <b v="0"/>
    <n v="43"/>
    <b v="1"/>
    <s v="music/rock"/>
    <n v="1"/>
    <n v="104.65116279069767"/>
    <x v="7"/>
    <x v="15"/>
    <x v="1236"/>
    <d v="2014-11-19T02:24:46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x v="4"/>
    <s v="EUR"/>
    <n v="1472936229"/>
    <n v="1467752229"/>
    <b v="0"/>
    <n v="31"/>
    <b v="1"/>
    <s v="theater/plays"/>
    <n v="1"/>
    <n v="145.16129032258064"/>
    <x v="6"/>
    <x v="11"/>
    <x v="1237"/>
    <d v="2016-07-05T20:57:09"/>
  </r>
  <r>
    <n v="183"/>
    <s v="Three Little Words"/>
    <s v="Don't kill me until I meet my Dad"/>
    <x v="66"/>
    <n v="4482"/>
    <x v="2"/>
    <x v="1"/>
    <s v="GBP"/>
    <n v="1417033610"/>
    <n v="1414438010"/>
    <b v="0"/>
    <n v="12"/>
    <b v="0"/>
    <s v="film &amp; video/drama"/>
    <n v="0.35855999999999999"/>
    <n v="373.5"/>
    <x v="5"/>
    <x v="10"/>
    <x v="1238"/>
    <d v="2014-10-27T19:26:5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x v="0"/>
    <s v="USD"/>
    <n v="1334424960"/>
    <n v="1329442510"/>
    <b v="0"/>
    <n v="72"/>
    <b v="1"/>
    <s v="music/electronic music"/>
    <n v="1.11425"/>
    <n v="61.902777777777779"/>
    <x v="7"/>
    <x v="13"/>
    <x v="1239"/>
    <d v="2012-02-17T01:35:10"/>
  </r>
  <r>
    <n v="3466"/>
    <s v="Spotlight Youth Theater Production of Wizard"/>
    <s v="The Spotlight Youth Theater is a program where every participant has a moment in the spotlight."/>
    <x v="113"/>
    <n v="4450"/>
    <x v="0"/>
    <x v="0"/>
    <s v="USD"/>
    <n v="1461108450"/>
    <n v="1455928050"/>
    <b v="0"/>
    <n v="61"/>
    <b v="1"/>
    <s v="theater/plays"/>
    <n v="1.2714285714285714"/>
    <n v="72.950819672131146"/>
    <x v="6"/>
    <x v="11"/>
    <x v="1240"/>
    <d v="2016-02-20T00:27:30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x v="0"/>
    <s v="USD"/>
    <n v="1416589200"/>
    <n v="1414605776"/>
    <b v="0"/>
    <n v="65"/>
    <b v="1"/>
    <s v="theater/plays"/>
    <n v="1.1107499999999999"/>
    <n v="68.353846153846149"/>
    <x v="6"/>
    <x v="11"/>
    <x v="1241"/>
    <d v="2014-10-29T18:02:56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x v="12"/>
    <s v="EUR"/>
    <n v="1449162000"/>
    <n v="1446570315"/>
    <b v="1"/>
    <n v="63"/>
    <b v="1"/>
    <s v="theater/plays"/>
    <n v="1.64"/>
    <n v="70.285714285714292"/>
    <x v="6"/>
    <x v="11"/>
    <x v="1242"/>
    <d v="2015-11-03T17:05:15"/>
  </r>
  <r>
    <n v="3759"/>
    <s v="Pared Down Productions"/>
    <s v="A production company specializing in small-scale musicals"/>
    <x v="38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6"/>
    <x v="19"/>
    <x v="1243"/>
    <d v="2015-06-27T02:35:53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x v="1"/>
    <s v="GBP"/>
    <n v="1462402800"/>
    <n v="1459856860"/>
    <b v="0"/>
    <n v="89"/>
    <b v="1"/>
    <s v="theater/plays"/>
    <n v="1.0254767441860466"/>
    <n v="49.545505617977533"/>
    <x v="6"/>
    <x v="11"/>
    <x v="1244"/>
    <d v="2016-04-05T11:47:40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x v="1"/>
    <s v="GBP"/>
    <n v="1462519041"/>
    <n v="1459927041"/>
    <b v="0"/>
    <n v="89"/>
    <b v="1"/>
    <s v="theater/plays"/>
    <n v="1.1000000000000001"/>
    <n v="49.438202247191015"/>
    <x v="6"/>
    <x v="11"/>
    <x v="1245"/>
    <d v="2016-04-06T07:17:21"/>
  </r>
  <r>
    <n v="3033"/>
    <s v="Stagelights Studio by Pam Kinter, Greensboro"/>
    <s v="Finally Stagelights will have a space of our very own!  Be a part of this exciting new adventure in Greensboro!!"/>
    <x v="121"/>
    <n v="4396"/>
    <x v="0"/>
    <x v="0"/>
    <s v="USD"/>
    <n v="1471487925"/>
    <n v="1468895925"/>
    <b v="0"/>
    <n v="23"/>
    <b v="1"/>
    <s v="theater/spaces"/>
    <n v="1.4653333333333334"/>
    <n v="191.13043478260869"/>
    <x v="6"/>
    <x v="9"/>
    <x v="1246"/>
    <d v="2016-07-19T02:38:45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x v="0"/>
    <s v="USD"/>
    <n v="1337194800"/>
    <n v="1334429646"/>
    <b v="1"/>
    <n v="77"/>
    <b v="1"/>
    <s v="film &amp; video/documentary"/>
    <n v="1.2557142857142858"/>
    <n v="57.077922077922075"/>
    <x v="5"/>
    <x v="8"/>
    <x v="1247"/>
    <d v="2012-04-14T18:54:06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x v="16"/>
    <x v="1248"/>
    <d v="2016-07-12T22:23:27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4"/>
    <x v="1249"/>
    <d v="2014-09-20T20:59:11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  <x v="1250"/>
    <d v="2014-07-24T18:31:23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x v="0"/>
    <s v="USD"/>
    <n v="1428390000"/>
    <n v="1425224391"/>
    <b v="0"/>
    <n v="42"/>
    <b v="1"/>
    <s v="theater/plays"/>
    <n v="1.4570000000000001"/>
    <n v="104.07142857142857"/>
    <x v="6"/>
    <x v="11"/>
    <x v="1251"/>
    <d v="2015-03-01T15:39:51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26"/>
    <x v="1252"/>
    <d v="2015-07-13T13:25:39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x v="0"/>
    <s v="USD"/>
    <n v="1436117922"/>
    <n v="1433525922"/>
    <b v="0"/>
    <n v="63"/>
    <b v="1"/>
    <s v="music/rock"/>
    <n v="1.2408571428571429"/>
    <n v="68.936507936507937"/>
    <x v="7"/>
    <x v="15"/>
    <x v="1253"/>
    <d v="2015-06-05T17:38:42"/>
  </r>
  <r>
    <n v="1462"/>
    <s v="Unbound: Fiction on the Radio"/>
    <s v="A new radio show focused on short fiction produced by Louisville Public Media"/>
    <x v="38"/>
    <n v="4340.7"/>
    <x v="0"/>
    <x v="0"/>
    <s v="USD"/>
    <n v="1365609271"/>
    <n v="1363017271"/>
    <b v="1"/>
    <n v="150"/>
    <b v="1"/>
    <s v="publishing/radio &amp; podcasts"/>
    <n v="1.085175"/>
    <n v="28.937999999999999"/>
    <x v="1"/>
    <x v="2"/>
    <x v="1254"/>
    <d v="2013-03-11T15:54:31"/>
  </r>
  <r>
    <n v="1299"/>
    <s v="The (out)Siders Project"/>
    <s v="A new work inspired by the classic novel and created by Dallas teens under the direction of professional artists."/>
    <x v="113"/>
    <n v="4340"/>
    <x v="0"/>
    <x v="0"/>
    <s v="USD"/>
    <n v="1436902359"/>
    <n v="1434310359"/>
    <b v="0"/>
    <n v="32"/>
    <b v="1"/>
    <s v="theater/plays"/>
    <n v="1.24"/>
    <n v="135.625"/>
    <x v="6"/>
    <x v="11"/>
    <x v="1255"/>
    <d v="2015-06-14T19:32:39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x v="0"/>
    <s v="USD"/>
    <n v="1335153600"/>
    <n v="1332199618"/>
    <b v="0"/>
    <n v="43"/>
    <b v="1"/>
    <s v="music/rock"/>
    <n v="1.728"/>
    <n v="100.46511627906976"/>
    <x v="7"/>
    <x v="15"/>
    <x v="1256"/>
    <d v="2012-03-19T23:26:58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x v="0"/>
    <s v="USD"/>
    <n v="1348849134"/>
    <n v="1344961134"/>
    <b v="0"/>
    <n v="39"/>
    <b v="0"/>
    <s v="film &amp; video/animation"/>
    <n v="0.21575"/>
    <n v="110.64102564102564"/>
    <x v="5"/>
    <x v="23"/>
    <x v="1257"/>
    <d v="2012-08-14T16:18:54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x v="0"/>
    <s v="USD"/>
    <n v="1394521140"/>
    <n v="1392169298"/>
    <b v="0"/>
    <n v="82"/>
    <b v="1"/>
    <s v="music/pop"/>
    <n v="1.2685294117647059"/>
    <n v="52.597560975609753"/>
    <x v="7"/>
    <x v="22"/>
    <x v="1258"/>
    <d v="2014-02-12T01:41:38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24"/>
    <x v="1259"/>
    <d v="2015-03-20T21:29:34"/>
  </r>
  <r>
    <n v="2058"/>
    <s v="Raspberry Pi Debug Clip"/>
    <s v="Making using the serial terminal on the Raspberry Pi as easy as Pi!"/>
    <x v="208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  <x v="1260"/>
    <d v="2015-01-22T08:53:5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6"/>
    <x v="19"/>
    <x v="1261"/>
    <d v="2014-05-13T17:28:10"/>
  </r>
  <r>
    <n v="1920"/>
    <s v="Brightside - Side lighting for cyclists"/>
    <s v="A new concept in bike light safety, protecting cyclists from being hit in the side. Bright, amber sideways."/>
    <x v="26"/>
    <n v="4303"/>
    <x v="2"/>
    <x v="1"/>
    <s v="GBP"/>
    <n v="1445468400"/>
    <n v="1443042061"/>
    <b v="0"/>
    <n v="105"/>
    <b v="0"/>
    <s v="technology/gadgets"/>
    <n v="0.43030000000000002"/>
    <n v="40.980952380952381"/>
    <x v="0"/>
    <x v="6"/>
    <x v="1262"/>
    <d v="2015-09-23T21:01:01"/>
  </r>
  <r>
    <n v="3273"/>
    <s v="Toscana, or What I Remember"/>
    <s v="We're bringing Tuscany to the Cherry Lane Theatre with a new play about memory and how we deal with people we love but we can't stand."/>
    <x v="38"/>
    <n v="4296"/>
    <x v="0"/>
    <x v="0"/>
    <s v="USD"/>
    <n v="1473879600"/>
    <n v="1472498042"/>
    <b v="1"/>
    <n v="21"/>
    <b v="1"/>
    <s v="theater/plays"/>
    <n v="1.0740000000000001"/>
    <n v="204.57142857142858"/>
    <x v="6"/>
    <x v="11"/>
    <x v="1263"/>
    <d v="2016-08-29T19:14:02"/>
  </r>
  <r>
    <n v="2528"/>
    <s v="Three Voices"/>
    <s v="I've been offered a contract with HatHut to record Feldman's 'Three Voices', which would be my first solo disc. I need your help!"/>
    <x v="38"/>
    <n v="4289.99"/>
    <x v="0"/>
    <x v="1"/>
    <s v="GBP"/>
    <n v="1440068400"/>
    <n v="1438459303"/>
    <b v="0"/>
    <n v="81"/>
    <b v="1"/>
    <s v="music/classical music"/>
    <n v="1.0724974999999999"/>
    <n v="52.962839506172834"/>
    <x v="7"/>
    <x v="25"/>
    <x v="1264"/>
    <d v="2015-08-01T20:01:43"/>
  </r>
  <r>
    <n v="815"/>
    <s v="Some Late Help for The Early Reset"/>
    <s v="Be a part of helping The Early Reset finish their new 7 song EP."/>
    <x v="38"/>
    <n v="4280"/>
    <x v="0"/>
    <x v="0"/>
    <s v="USD"/>
    <n v="1414879303"/>
    <n v="1412287303"/>
    <b v="0"/>
    <n v="43"/>
    <b v="1"/>
    <s v="music/rock"/>
    <n v="1.07"/>
    <n v="99.534883720930239"/>
    <x v="7"/>
    <x v="15"/>
    <x v="1265"/>
    <d v="2014-10-02T22:01:43"/>
  </r>
  <r>
    <n v="3308"/>
    <s v="A Hand of Talons"/>
    <s v="Descend into the dark world of steampunk noir in this thrilling new play, written by Maggie Lee and directed by Amy Poisson!"/>
    <x v="113"/>
    <n v="4280"/>
    <x v="0"/>
    <x v="0"/>
    <s v="USD"/>
    <n v="1460581365"/>
    <n v="1458766965"/>
    <b v="0"/>
    <n v="57"/>
    <b v="1"/>
    <s v="theater/plays"/>
    <n v="1.2228571428571429"/>
    <n v="75.087719298245617"/>
    <x v="6"/>
    <x v="11"/>
    <x v="1266"/>
    <d v="2016-03-23T21:02:45"/>
  </r>
  <r>
    <n v="1247"/>
    <s v="BRAIN DEAD to record debut EP with SLAYER producer!"/>
    <s v="BRAIN DEAD is going to record their debut EP and they need your help, Bozos!"/>
    <x v="113"/>
    <n v="4275"/>
    <x v="0"/>
    <x v="0"/>
    <s v="USD"/>
    <n v="1367823655"/>
    <n v="1365231655"/>
    <b v="1"/>
    <n v="50"/>
    <b v="1"/>
    <s v="music/rock"/>
    <n v="1.2214285714285715"/>
    <n v="85.5"/>
    <x v="7"/>
    <x v="15"/>
    <x v="1267"/>
    <d v="2013-04-06T07:00:55"/>
  </r>
  <r>
    <n v="2109"/>
    <s v="Skyline Sounds - First Studio Album (and Merch!)"/>
    <s v="We are ready to make our first full-length album, and with your help, we can make it happen!"/>
    <x v="38"/>
    <n v="4261"/>
    <x v="0"/>
    <x v="0"/>
    <s v="USD"/>
    <n v="1436115617"/>
    <n v="1433523617"/>
    <b v="0"/>
    <n v="40"/>
    <b v="1"/>
    <s v="music/indie rock"/>
    <n v="1.06525"/>
    <n v="106.52500000000001"/>
    <x v="7"/>
    <x v="12"/>
    <x v="1268"/>
    <d v="2015-06-05T17:00:17"/>
  </r>
  <r>
    <n v="3359"/>
    <s v="BEIRUT, LADY OF LEBANON"/>
    <s v="A Theatrical Production Celebrating the Lebanese Culture and the Human Spirit in Time of War."/>
    <x v="38"/>
    <n v="4250"/>
    <x v="0"/>
    <x v="0"/>
    <s v="USD"/>
    <n v="1487985734"/>
    <n v="1484097734"/>
    <b v="0"/>
    <n v="23"/>
    <b v="1"/>
    <s v="theater/plays"/>
    <n v="1.0625"/>
    <n v="184.78260869565219"/>
    <x v="6"/>
    <x v="11"/>
    <x v="1269"/>
    <d v="2017-01-11T01:22:14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x v="1"/>
    <s v="GBP"/>
    <n v="1438531200"/>
    <n v="1435921992"/>
    <b v="0"/>
    <n v="169"/>
    <b v="1"/>
    <s v="theater/plays"/>
    <n v="1.4156666666666666"/>
    <n v="25.130177514792898"/>
    <x v="6"/>
    <x v="11"/>
    <x v="1270"/>
    <d v="2015-07-03T11:13:12"/>
  </r>
  <r>
    <n v="2171"/>
    <s v="Brainspoonâ€™s New Record"/>
    <s v="Like records? We do, too! Help this Los Angeles based rock 'n' roll band get their new album out on vinyl!"/>
    <x v="38"/>
    <n v="4243"/>
    <x v="0"/>
    <x v="0"/>
    <s v="USD"/>
    <n v="1434949200"/>
    <n v="1431903495"/>
    <b v="0"/>
    <n v="47"/>
    <b v="1"/>
    <s v="music/rock"/>
    <n v="1.0607500000000001"/>
    <n v="90.276595744680847"/>
    <x v="7"/>
    <x v="15"/>
    <x v="1271"/>
    <d v="2015-05-17T22:58:15"/>
  </r>
  <r>
    <n v="3018"/>
    <s v="Why Theatre"/>
    <s v="Le projet vise la crÃ©ation dâ€™un lieu de rÃ©sidence, recherche et formation dÃ©diÃ© Ã  l'art vivant, l'image et la narration."/>
    <x v="192"/>
    <n v="4230"/>
    <x v="0"/>
    <x v="16"/>
    <s v="EUR"/>
    <n v="1437429600"/>
    <n v="1433747376"/>
    <b v="0"/>
    <n v="41"/>
    <b v="1"/>
    <s v="theater/spaces"/>
    <n v="1.0071428571428571"/>
    <n v="103.17073170731707"/>
    <x v="6"/>
    <x v="9"/>
    <x v="1272"/>
    <d v="2015-06-08T07:09:36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  <x v="1273"/>
    <d v="2014-03-21T21:18:37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x v="0"/>
    <s v="USD"/>
    <n v="1330916400"/>
    <n v="1327969730"/>
    <b v="0"/>
    <n v="72"/>
    <b v="1"/>
    <s v="music/indie rock"/>
    <n v="1.2054285714285715"/>
    <n v="58.597222222222221"/>
    <x v="7"/>
    <x v="12"/>
    <x v="1274"/>
    <d v="2012-01-31T00:28:50"/>
  </r>
  <r>
    <n v="3502"/>
    <s v="Dickhead"/>
    <s v="Dickhead is a play about one man's struggle with the dicks in his head. If you want to know more stop being a twat and put out...please"/>
    <x v="38"/>
    <n v="4216"/>
    <x v="0"/>
    <x v="0"/>
    <s v="USD"/>
    <n v="1458100740"/>
    <n v="1456862924"/>
    <b v="0"/>
    <n v="31"/>
    <b v="1"/>
    <s v="theater/plays"/>
    <n v="1.054"/>
    <n v="136"/>
    <x v="6"/>
    <x v="11"/>
    <x v="1275"/>
    <d v="2016-03-01T20:08:44"/>
  </r>
  <r>
    <n v="807"/>
    <s v="Sic Vita - New EP Release - 2017"/>
    <s v="Join the Sic Vita family and lend a hand as we create a new album!"/>
    <x v="38"/>
    <n v="4205"/>
    <x v="0"/>
    <x v="0"/>
    <s v="USD"/>
    <n v="1488333600"/>
    <n v="1485270311"/>
    <b v="0"/>
    <n v="57"/>
    <b v="1"/>
    <s v="music/rock"/>
    <n v="1.05125"/>
    <n v="73.771929824561397"/>
    <x v="7"/>
    <x v="15"/>
    <x v="1276"/>
    <d v="2017-01-24T15:05:11"/>
  </r>
  <r>
    <n v="1796"/>
    <s v="Kenema"/>
    <s v="Kenema is a stunning portrait photography book by British Photographer, Peter Dibdin, capturing community life in Kenema, Sierra Leone."/>
    <x v="73"/>
    <n v="4190"/>
    <x v="2"/>
    <x v="1"/>
    <s v="GBP"/>
    <n v="1469356366"/>
    <n v="1464172366"/>
    <b v="1"/>
    <n v="86"/>
    <b v="0"/>
    <s v="photography/photobooks"/>
    <n v="0.22052631578947368"/>
    <n v="48.720930232558139"/>
    <x v="2"/>
    <x v="3"/>
    <x v="1277"/>
    <d v="2016-05-25T10:32:46"/>
  </r>
  <r>
    <n v="859"/>
    <s v="Rise With Us Campaign"/>
    <s v="We are heading to the studio to create our second album and we want you to be right there with us!"/>
    <x v="38"/>
    <n v="4187"/>
    <x v="0"/>
    <x v="0"/>
    <s v="USD"/>
    <n v="1433376000"/>
    <n v="1430768468"/>
    <b v="0"/>
    <n v="98"/>
    <b v="1"/>
    <s v="music/metal"/>
    <n v="1.0467500000000001"/>
    <n v="42.724489795918366"/>
    <x v="7"/>
    <x v="20"/>
    <x v="1278"/>
    <d v="2015-05-04T19:41:08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x v="0"/>
    <s v="USD"/>
    <n v="1298343600"/>
    <n v="1295624113"/>
    <b v="0"/>
    <n v="93"/>
    <b v="1"/>
    <s v="music/pop"/>
    <n v="1.1945714285714286"/>
    <n v="44.956989247311824"/>
    <x v="7"/>
    <x v="22"/>
    <x v="1279"/>
    <d v="2011-01-21T15:35:13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7"/>
    <x v="12"/>
    <x v="1280"/>
    <d v="2011-08-16T22:00:03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x v="0"/>
    <s v="USD"/>
    <n v="1402901940"/>
    <n v="1399998418"/>
    <b v="0"/>
    <n v="67"/>
    <b v="1"/>
    <s v="theater/plays"/>
    <n v="1.3919999999999999"/>
    <n v="62.328358208955223"/>
    <x v="6"/>
    <x v="11"/>
    <x v="1281"/>
    <d v="2014-05-13T16:26:58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x v="0"/>
    <s v="USD"/>
    <n v="1418769129"/>
    <n v="1416954729"/>
    <b v="0"/>
    <n v="24"/>
    <b v="0"/>
    <s v="theater/musical"/>
    <n v="0.59657142857142853"/>
    <n v="174"/>
    <x v="6"/>
    <x v="19"/>
    <x v="1282"/>
    <d v="2014-11-25T22:32:09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x v="0"/>
    <s v="USD"/>
    <n v="1291131815"/>
    <n v="1287071015"/>
    <b v="1"/>
    <n v="66"/>
    <b v="1"/>
    <s v="music/rock"/>
    <n v="1.1914771428571429"/>
    <n v="63.184393939393942"/>
    <x v="7"/>
    <x v="15"/>
    <x v="1283"/>
    <d v="2010-10-14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x v="0"/>
    <s v="USD"/>
    <n v="1275368340"/>
    <n v="1272692732"/>
    <b v="0"/>
    <n v="89"/>
    <b v="1"/>
    <s v="music/indie rock"/>
    <n v="1.6608000000000001"/>
    <n v="46.651685393258425"/>
    <x v="7"/>
    <x v="12"/>
    <x v="1284"/>
    <d v="2010-05-01T05:45:32"/>
  </r>
  <r>
    <n v="809"/>
    <s v="Peter's New Album!!"/>
    <s v="Acknowledged songwriter looking to record album of new songs to secure a Publishing Contract"/>
    <x v="38"/>
    <n v="4151"/>
    <x v="0"/>
    <x v="0"/>
    <s v="USD"/>
    <n v="1390161630"/>
    <n v="1387569630"/>
    <b v="0"/>
    <n v="52"/>
    <b v="1"/>
    <s v="music/rock"/>
    <n v="1.03775"/>
    <n v="79.82692307692308"/>
    <x v="7"/>
    <x v="15"/>
    <x v="1285"/>
    <d v="2013-12-20T20:00:30"/>
  </r>
  <r>
    <n v="3482"/>
    <s v="Old Trunk - Edinburgh 2014"/>
    <s v="Critically-acclaimed new-writing company Old Trunk make their Edinburgh debut alternating their two darkly comic plays."/>
    <x v="121"/>
    <n v="4150"/>
    <x v="0"/>
    <x v="1"/>
    <s v="GBP"/>
    <n v="1404671466"/>
    <n v="1402079466"/>
    <b v="0"/>
    <n v="80"/>
    <b v="1"/>
    <s v="theater/plays"/>
    <n v="1.3833333333333333"/>
    <n v="51.875"/>
    <x v="6"/>
    <x v="11"/>
    <x v="1286"/>
    <d v="2014-06-06T18:31:06"/>
  </r>
  <r>
    <n v="3340"/>
    <s v="King Lear"/>
    <s v="The Eno River Players is a community theater in Durham, North Carolina. We are trying to raise money to get our second show on its feet"/>
    <x v="121"/>
    <n v="4145"/>
    <x v="0"/>
    <x v="0"/>
    <s v="USD"/>
    <n v="1481066554"/>
    <n v="1478906554"/>
    <b v="0"/>
    <n v="38"/>
    <b v="1"/>
    <s v="theater/plays"/>
    <n v="1.3816666666666666"/>
    <n v="109.07894736842105"/>
    <x v="6"/>
    <x v="11"/>
    <x v="1287"/>
    <d v="2016-11-11T23:22:34"/>
  </r>
  <r>
    <n v="1273"/>
    <s v="Run Coyote &quot;Youth Haunts&quot; - Vinyl LP and CD"/>
    <s v="Run Coyote is raising funds to produce their debut album - &quot;Youth Haunts&quot; - on vinyl LP and CD"/>
    <x v="38"/>
    <n v="4140"/>
    <x v="0"/>
    <x v="11"/>
    <s v="CAD"/>
    <n v="1409506291"/>
    <n v="1406914291"/>
    <b v="1"/>
    <n v="54"/>
    <b v="1"/>
    <s v="music/rock"/>
    <n v="1.0349999999999999"/>
    <n v="76.666666666666671"/>
    <x v="7"/>
    <x v="15"/>
    <x v="1288"/>
    <d v="2014-08-01T17:31:31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x v="1"/>
    <s v="GBP"/>
    <n v="1436114603"/>
    <n v="1433090603"/>
    <b v="1"/>
    <n v="113"/>
    <b v="1"/>
    <s v="theater/plays"/>
    <n v="1.0342499999999999"/>
    <n v="36.610619469026545"/>
    <x v="6"/>
    <x v="11"/>
    <x v="1289"/>
    <d v="2015-05-31T16:43:23"/>
  </r>
  <r>
    <n v="1531"/>
    <s v="Smell the [City of] Roses"/>
    <s v="A street level, film, photographic representation of the character of the City of Roses, from a native Portlander's honest perspective."/>
    <x v="210"/>
    <n v="4135"/>
    <x v="0"/>
    <x v="0"/>
    <s v="USD"/>
    <n v="1417402800"/>
    <n v="1414610126"/>
    <b v="1"/>
    <n v="73"/>
    <b v="1"/>
    <s v="photography/photobooks"/>
    <n v="1.7595744680851064"/>
    <n v="56.643835616438359"/>
    <x v="2"/>
    <x v="3"/>
    <x v="1290"/>
    <d v="2014-10-29T19:15:26"/>
  </r>
  <r>
    <n v="2321"/>
    <s v="WienerWÃ¼rze"/>
    <s v="Universal organic liquid seasoning brewed all natural from lupine, oat, salt and water for soups, salads, stews and more"/>
    <x v="211"/>
    <n v="4130"/>
    <x v="3"/>
    <x v="3"/>
    <s v="EUR"/>
    <n v="1491282901"/>
    <n v="1488694501"/>
    <b v="0"/>
    <n v="64"/>
    <b v="0"/>
    <s v="food/small batch"/>
    <n v="0.39120962394619685"/>
    <n v="64.53125"/>
    <x v="4"/>
    <x v="7"/>
    <x v="1291"/>
    <d v="2017-03-05T06:15:01"/>
  </r>
  <r>
    <n v="303"/>
    <s v="The Forest for the Trees"/>
    <s v="The story of Jadab Payeng, an Indian man who single handedly planted nearly 1400 acres of forest to save his island, Majuli."/>
    <x v="121"/>
    <n v="4124"/>
    <x v="0"/>
    <x v="0"/>
    <s v="USD"/>
    <n v="1338601346"/>
    <n v="1336009346"/>
    <b v="1"/>
    <n v="82"/>
    <b v="1"/>
    <s v="film &amp; video/documentary"/>
    <n v="1.3746666666666667"/>
    <n v="50.292682926829265"/>
    <x v="5"/>
    <x v="8"/>
    <x v="1292"/>
    <d v="2012-05-03T01:42:26"/>
  </r>
  <r>
    <n v="2174"/>
    <s v="Chivo Funge and the Extensions"/>
    <s v="Chivo and his band of miscreants present their debut album _x000a_'Blind Energy' ...we think you are going to like it."/>
    <x v="38"/>
    <n v="4119"/>
    <x v="0"/>
    <x v="1"/>
    <s v="GBP"/>
    <n v="1462453307"/>
    <n v="1459861307"/>
    <b v="0"/>
    <n v="63"/>
    <b v="1"/>
    <s v="music/rock"/>
    <n v="1.0297499999999999"/>
    <n v="65.38095238095238"/>
    <x v="7"/>
    <x v="15"/>
    <x v="1293"/>
    <d v="2016-04-05T13:01:47"/>
  </r>
  <r>
    <n v="1403"/>
    <s v="Gregorian Rock"/>
    <s v="Gregorian Rock merges Gregorian chant with modern music. It is serene, yet pummeling. It's not for everyone, but it might be for you."/>
    <x v="38"/>
    <n v="4103"/>
    <x v="0"/>
    <x v="0"/>
    <s v="USD"/>
    <n v="1374802235"/>
    <n v="1372210235"/>
    <b v="0"/>
    <n v="66"/>
    <b v="1"/>
    <s v="music/rock"/>
    <n v="1.0257499999999999"/>
    <n v="62.166666666666664"/>
    <x v="7"/>
    <x v="15"/>
    <x v="1294"/>
    <d v="2013-06-26T01:30:35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x v="1"/>
    <s v="GBP"/>
    <n v="1459700741"/>
    <n v="1457112341"/>
    <b v="0"/>
    <n v="92"/>
    <b v="0"/>
    <s v="photography/places"/>
    <n v="0.29228571428571426"/>
    <n v="44.478260869565219"/>
    <x v="2"/>
    <x v="34"/>
    <x v="1295"/>
    <d v="2016-03-04T17:25:4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x v="0"/>
    <s v="USD"/>
    <n v="1426044383"/>
    <n v="1423455983"/>
    <b v="0"/>
    <n v="48"/>
    <b v="1"/>
    <s v="theater/plays"/>
    <n v="1.0225"/>
    <n v="85.208333333333329"/>
    <x v="6"/>
    <x v="11"/>
    <x v="1296"/>
    <d v="2015-02-09T04:26:23"/>
  </r>
  <r>
    <n v="2527"/>
    <s v="Britten in Song: A Centennial Celebration"/>
    <s v="Five Programs of Benjamin Britten's vocal works featuring over 20 extraordinary vocalists and pianists."/>
    <x v="38"/>
    <n v="4085"/>
    <x v="0"/>
    <x v="0"/>
    <s v="USD"/>
    <n v="1382068740"/>
    <n v="1380477691"/>
    <b v="0"/>
    <n v="71"/>
    <b v="1"/>
    <s v="music/classical music"/>
    <n v="1.02125"/>
    <n v="57.535211267605632"/>
    <x v="7"/>
    <x v="25"/>
    <x v="1297"/>
    <d v="2013-09-29T18:01:31"/>
  </r>
  <r>
    <n v="3300"/>
    <s v="MAX &amp; ELSA: NO MUSIC. NO CHILDREN."/>
    <s v="A subversive parody about the two people for whom the hills were NOT alive with THE SOUND OF MUSIC."/>
    <x v="121"/>
    <n v="4085"/>
    <x v="0"/>
    <x v="0"/>
    <s v="USD"/>
    <n v="1430329862"/>
    <n v="1428515462"/>
    <b v="0"/>
    <n v="88"/>
    <b v="1"/>
    <s v="theater/plays"/>
    <n v="1.3616666666666666"/>
    <n v="46.420454545454547"/>
    <x v="6"/>
    <x v="11"/>
    <x v="1298"/>
    <d v="2015-04-08T17:51:02"/>
  </r>
  <r>
    <n v="3305"/>
    <s v="The Judgment of Paris"/>
    <s v="The Judgement of Paris is an exciting, inspirational poem set to run Oct. 2, 3 &amp; 4 at Plays &amp; Players, but we need funding and fans."/>
    <x v="38"/>
    <n v="4081"/>
    <x v="0"/>
    <x v="0"/>
    <s v="USD"/>
    <n v="1438374748"/>
    <n v="1435782748"/>
    <b v="0"/>
    <n v="20"/>
    <b v="1"/>
    <s v="theater/plays"/>
    <n v="1.0202500000000001"/>
    <n v="204.05"/>
    <x v="6"/>
    <x v="11"/>
    <x v="1299"/>
    <d v="2015-07-01T20:32:28"/>
  </r>
  <r>
    <n v="2334"/>
    <s v="Picnic Pops in Your Grocery Store!"/>
    <s v="Help us get our delicious, organic, artisanal frozen pops on grocery store shelves in the Baltimore &amp; DC areas."/>
    <x v="38"/>
    <n v="4078"/>
    <x v="0"/>
    <x v="0"/>
    <s v="USD"/>
    <n v="1415208840"/>
    <n v="1412611498"/>
    <b v="1"/>
    <n v="67"/>
    <b v="1"/>
    <s v="food/small batch"/>
    <n v="1.0195000000000001"/>
    <n v="60.865671641791046"/>
    <x v="4"/>
    <x v="7"/>
    <x v="1300"/>
    <d v="2014-10-06T16:04:58"/>
  </r>
  <r>
    <n v="3626"/>
    <s v="These are your lives."/>
    <s v="The first four-week performance run for our dance-theatre company, Geste Records, to be performed at The Yard Theatre in September."/>
    <x v="38"/>
    <n v="4073"/>
    <x v="0"/>
    <x v="1"/>
    <s v="GBP"/>
    <n v="1408204857"/>
    <n v="1406390457"/>
    <b v="0"/>
    <n v="48"/>
    <b v="1"/>
    <s v="theater/plays"/>
    <n v="1.0182500000000001"/>
    <n v="84.854166666666671"/>
    <x v="6"/>
    <x v="11"/>
    <x v="1301"/>
    <d v="2014-07-26T16:00:57"/>
  </r>
  <r>
    <n v="1378"/>
    <s v="SIX BY SEVEN"/>
    <s v="A psychedelic post rock masterpiece!"/>
    <x v="151"/>
    <n v="4067"/>
    <x v="0"/>
    <x v="1"/>
    <s v="GBP"/>
    <n v="1470075210"/>
    <n v="1468779210"/>
    <b v="0"/>
    <n v="133"/>
    <b v="1"/>
    <s v="music/rock"/>
    <n v="2.0335000000000001"/>
    <n v="30.578947368421051"/>
    <x v="7"/>
    <x v="15"/>
    <x v="1302"/>
    <d v="2016-07-17T18:13:30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x v="0"/>
    <s v="USD"/>
    <n v="1401778740"/>
    <n v="1399474134"/>
    <b v="1"/>
    <n v="50"/>
    <b v="0"/>
    <s v="theater/plays"/>
    <n v="0.41489795918367345"/>
    <n v="81.319999999999993"/>
    <x v="6"/>
    <x v="11"/>
    <x v="1303"/>
    <d v="2014-05-07T14:48:54"/>
  </r>
  <r>
    <n v="1632"/>
    <s v="Culprit needs a van!"/>
    <s v="Hey everyone! If you don't already know, we're Culprit, a 4-piece rock band from Los Angeles &amp; we are in dire need of a new tour van!"/>
    <x v="38"/>
    <n v="4065"/>
    <x v="0"/>
    <x v="0"/>
    <s v="USD"/>
    <n v="1316851854"/>
    <n v="1311667854"/>
    <b v="0"/>
    <n v="47"/>
    <b v="1"/>
    <s v="music/rock"/>
    <n v="1.0162500000000001"/>
    <n v="86.489361702127653"/>
    <x v="7"/>
    <x v="15"/>
    <x v="1304"/>
    <d v="2011-07-26T08:10:54"/>
  </r>
  <r>
    <n v="2938"/>
    <s v="Keep It Spinning."/>
    <s v="Keep It Spinning! Is an after-school, six week workshop, during which students create an musical based on on an overarching theme."/>
    <x v="38"/>
    <n v="4055"/>
    <x v="0"/>
    <x v="0"/>
    <s v="USD"/>
    <n v="1422636814"/>
    <n v="1420044814"/>
    <b v="0"/>
    <n v="32"/>
    <b v="1"/>
    <s v="theater/musical"/>
    <n v="1.0137499999999999"/>
    <n v="126.71875"/>
    <x v="6"/>
    <x v="19"/>
    <x v="1305"/>
    <d v="2014-12-31T16:53:34"/>
  </r>
  <r>
    <n v="3426"/>
    <s v="Holocene"/>
    <s v="Part ghost story, part cautionary tale, Holocene is a play about the end of our world, and the beginning of another."/>
    <x v="212"/>
    <n v="4055"/>
    <x v="0"/>
    <x v="0"/>
    <s v="USD"/>
    <n v="1411264800"/>
    <n v="1409620903"/>
    <b v="0"/>
    <n v="87"/>
    <b v="1"/>
    <s v="theater/plays"/>
    <n v="1.0813333333333333"/>
    <n v="46.609195402298852"/>
    <x v="6"/>
    <x v="11"/>
    <x v="1306"/>
    <d v="2014-09-02T01:21:43"/>
  </r>
  <r>
    <n v="30"/>
    <s v="Introverts Web Series"/>
    <s v="Comedy series about three introverted roommates coping with single life, secret resentments, and loudmouthed extroverts."/>
    <x v="38"/>
    <n v="4051.99"/>
    <x v="0"/>
    <x v="0"/>
    <s v="USD"/>
    <n v="1408604515"/>
    <n v="1406012515"/>
    <b v="0"/>
    <n v="53"/>
    <b v="1"/>
    <s v="film &amp; video/television"/>
    <n v="1.0129975"/>
    <n v="76.45264150943396"/>
    <x v="5"/>
    <x v="16"/>
    <x v="1307"/>
    <d v="2014-07-22T07:01:55"/>
  </r>
  <r>
    <n v="1300"/>
    <s v="Before The Lights Go Up"/>
    <s v="What would you do with the time ticking and the pressure building to make a choice?! Find out what happens in this hilarious new play!!"/>
    <x v="121"/>
    <n v="4050"/>
    <x v="0"/>
    <x v="0"/>
    <s v="USD"/>
    <n v="1464807420"/>
    <n v="1461427938"/>
    <b v="0"/>
    <n v="24"/>
    <b v="1"/>
    <s v="theater/plays"/>
    <n v="1.35"/>
    <n v="168.75"/>
    <x v="6"/>
    <x v="11"/>
    <x v="1308"/>
    <d v="2016-04-23T16:12:18"/>
  </r>
  <r>
    <n v="3585"/>
    <s v="The Lost Boy (a play)"/>
    <s v="The world premiere of a play, a true story about love, loss, and a man reaching back in time as the only way to move forward."/>
    <x v="166"/>
    <n v="4050"/>
    <x v="0"/>
    <x v="0"/>
    <s v="USD"/>
    <n v="1419181890"/>
    <n v="1416589890"/>
    <b v="0"/>
    <n v="23"/>
    <b v="1"/>
    <s v="theater/plays"/>
    <n v="1.1911764705882353"/>
    <n v="176.08695652173913"/>
    <x v="6"/>
    <x v="11"/>
    <x v="1309"/>
    <d v="2014-11-21T17:11:30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x v="20"/>
    <s v="EUR"/>
    <n v="1477210801"/>
    <n v="1472026801"/>
    <b v="1"/>
    <n v="71"/>
    <b v="1"/>
    <s v="photography/photobooks"/>
    <n v="1.0789146666666667"/>
    <n v="56.98492957746479"/>
    <x v="2"/>
    <x v="3"/>
    <x v="1310"/>
    <d v="2016-08-24T08:20:01"/>
  </r>
  <r>
    <n v="75"/>
    <s v="&quot;DAD&quot; - A USC Short Film"/>
    <s v="A teenager named Charlie discovers something new about himself while coping with the loss of his father."/>
    <x v="113"/>
    <n v="4040"/>
    <x v="0"/>
    <x v="0"/>
    <s v="USD"/>
    <n v="1366693272"/>
    <n v="1364101272"/>
    <b v="0"/>
    <n v="47"/>
    <b v="1"/>
    <s v="film &amp; video/shorts"/>
    <n v="1.1542857142857144"/>
    <n v="85.957446808510639"/>
    <x v="5"/>
    <x v="27"/>
    <x v="1311"/>
    <d v="2013-03-24T05:01:12"/>
  </r>
  <r>
    <n v="3157"/>
    <s v="Summer FourPlay"/>
    <s v="Four Directors.  Four One Acts.  Four Genres.  For You."/>
    <x v="38"/>
    <n v="4040"/>
    <x v="0"/>
    <x v="0"/>
    <s v="USD"/>
    <n v="1405746000"/>
    <n v="1404932105"/>
    <b v="1"/>
    <n v="41"/>
    <b v="1"/>
    <s v="theater/plays"/>
    <n v="1.01"/>
    <n v="98.536585365853654"/>
    <x v="6"/>
    <x v="11"/>
    <x v="1312"/>
    <d v="2014-07-09T18:55:05"/>
  </r>
  <r>
    <n v="1628"/>
    <s v="&quot;Songs for Tsippora&quot; Byronâ€™s DEBUT EP"/>
    <s v="Original Jewish rock music on human relationships and identity"/>
    <x v="38"/>
    <n v="4037"/>
    <x v="0"/>
    <x v="0"/>
    <s v="USD"/>
    <n v="1403026882"/>
    <n v="1400175682"/>
    <b v="0"/>
    <n v="88"/>
    <b v="1"/>
    <s v="music/rock"/>
    <n v="1.00925"/>
    <n v="45.875"/>
    <x v="7"/>
    <x v="15"/>
    <x v="1313"/>
    <d v="2014-05-15T17:41:2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x v="0"/>
    <s v="USD"/>
    <n v="1400875307"/>
    <n v="1398283307"/>
    <b v="0"/>
    <n v="56"/>
    <b v="1"/>
    <s v="theater/plays"/>
    <n v="1.00875"/>
    <n v="72.053571428571431"/>
    <x v="6"/>
    <x v="11"/>
    <x v="1314"/>
    <d v="2014-04-23T20:01:47"/>
  </r>
  <r>
    <n v="3717"/>
    <s v="Told Look Younger at Jermyn Street Theatre"/>
    <s v="A heart-warming comedy by award-winning writer about Love, Sex, Friendship of three old gay men in their 60s'!"/>
    <x v="38"/>
    <n v="4030"/>
    <x v="0"/>
    <x v="1"/>
    <s v="GBP"/>
    <n v="1431204449"/>
    <n v="1428526049"/>
    <b v="0"/>
    <n v="13"/>
    <b v="1"/>
    <s v="theater/plays"/>
    <n v="1.0075000000000001"/>
    <n v="310"/>
    <x v="6"/>
    <x v="11"/>
    <x v="1315"/>
    <d v="2015-04-08T20:47:29"/>
  </r>
  <r>
    <n v="2086"/>
    <s v="Adam Sullivan - Recording 4 New EPs for 2012!"/>
    <s v="I am in the process of completing 4 new EPs to be released in Winter, Spring, Summer, and Fall of 2012."/>
    <x v="38"/>
    <n v="4028"/>
    <x v="0"/>
    <x v="0"/>
    <s v="USD"/>
    <n v="1323838740"/>
    <n v="1321200332"/>
    <b v="0"/>
    <n v="35"/>
    <b v="1"/>
    <s v="music/indie rock"/>
    <n v="1.0069999999999999"/>
    <n v="115.08571428571429"/>
    <x v="7"/>
    <x v="12"/>
    <x v="1316"/>
    <d v="2011-11-13T16:05:32"/>
  </r>
  <r>
    <n v="1666"/>
    <s v="Venus On Fire + Extraordinary Producer = Legendary New EP"/>
    <s v="Play a KEY role in Venus On Fire's success - Working with a World Class Producer to make a memorable EP."/>
    <x v="60"/>
    <n v="4022"/>
    <x v="0"/>
    <x v="0"/>
    <s v="USD"/>
    <n v="1364447073"/>
    <n v="1361858673"/>
    <b v="0"/>
    <n v="98"/>
    <b v="1"/>
    <s v="music/pop"/>
    <n v="1.6088"/>
    <n v="41.04081632653061"/>
    <x v="7"/>
    <x v="22"/>
    <x v="1317"/>
    <d v="2013-02-26T06:04:33"/>
  </r>
  <r>
    <n v="798"/>
    <s v="Eric Stuart Band 4 Song EP &quot;Character&quot;"/>
    <s v="We have some great new songs and want to record a special edition 4 song EP as our next Eric Stuart Band release"/>
    <x v="113"/>
    <n v="4021"/>
    <x v="0"/>
    <x v="0"/>
    <s v="USD"/>
    <n v="1412086187"/>
    <n v="1409494187"/>
    <b v="0"/>
    <n v="87"/>
    <b v="1"/>
    <s v="music/rock"/>
    <n v="1.1488571428571428"/>
    <n v="46.218390804597703"/>
    <x v="7"/>
    <x v="15"/>
    <x v="1318"/>
    <d v="2014-08-31T14:09:47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x v="0"/>
    <s v="USD"/>
    <n v="1470801600"/>
    <n v="1468122163"/>
    <b v="0"/>
    <n v="61"/>
    <b v="1"/>
    <s v="theater/plays"/>
    <n v="1.0044999999999999"/>
    <n v="65.868852459016395"/>
    <x v="6"/>
    <x v="11"/>
    <x v="1319"/>
    <d v="2016-07-10T03:42:43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x v="1"/>
    <s v="GBP"/>
    <n v="1485991860"/>
    <n v="1483124208"/>
    <b v="0"/>
    <n v="115"/>
    <b v="1"/>
    <s v="theater/plays"/>
    <n v="1.0039275000000001"/>
    <n v="34.91921739130435"/>
    <x v="6"/>
    <x v="11"/>
    <x v="1320"/>
    <d v="2016-12-30T18:56:48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x v="0"/>
    <s v="USD"/>
    <n v="1337144340"/>
    <n v="1333597555"/>
    <b v="0"/>
    <n v="55"/>
    <b v="1"/>
    <s v="music/indie rock"/>
    <n v="1.1457142857142857"/>
    <n v="72.909090909090907"/>
    <x v="7"/>
    <x v="12"/>
    <x v="1321"/>
    <d v="2012-04-05T03:45:55"/>
  </r>
  <r>
    <n v="3695"/>
    <s v="The History Boys at USC"/>
    <s v="Tony-Award Winning Play, The History Boys brought to you by the Independent Student Production Company Narrative Series: Page to Stage!"/>
    <x v="38"/>
    <n v="4005"/>
    <x v="0"/>
    <x v="0"/>
    <s v="USD"/>
    <n v="1421009610"/>
    <n v="1419281610"/>
    <b v="0"/>
    <n v="33"/>
    <b v="1"/>
    <s v="theater/plays"/>
    <n v="1.00125"/>
    <n v="121.36363636363636"/>
    <x v="6"/>
    <x v="11"/>
    <x v="1322"/>
    <d v="2014-12-22T20:53:30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x v="0"/>
    <s v="USD"/>
    <n v="1470034740"/>
    <n v="1466185176"/>
    <b v="0"/>
    <n v="70"/>
    <b v="1"/>
    <s v="theater/plays"/>
    <n v="1.3346666666666667"/>
    <n v="57.2"/>
    <x v="6"/>
    <x v="11"/>
    <x v="1323"/>
    <d v="2016-06-17T17:39:36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x v="0"/>
    <s v="USD"/>
    <n v="1463520479"/>
    <n v="1458336479"/>
    <b v="0"/>
    <n v="49"/>
    <b v="1"/>
    <s v="theater/plays"/>
    <n v="1.0004999999999999"/>
    <n v="81.673469387755105"/>
    <x v="6"/>
    <x v="11"/>
    <x v="1324"/>
    <d v="2016-03-18T21:27:59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x v="0"/>
    <s v="USD"/>
    <n v="1318189261"/>
    <n v="1315597261"/>
    <b v="0"/>
    <n v="100"/>
    <b v="1"/>
    <s v="film &amp; video/shorts"/>
    <n v="1.0001249999999999"/>
    <n v="40.005000000000003"/>
    <x v="5"/>
    <x v="27"/>
    <x v="1325"/>
    <d v="2011-09-09T19:41:01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x v="0"/>
    <s v="USD"/>
    <n v="1445818397"/>
    <n v="1442794397"/>
    <b v="0"/>
    <n v="35"/>
    <b v="1"/>
    <s v="theater/plays"/>
    <n v="1.0526894736842105"/>
    <n v="114.29199999999999"/>
    <x v="6"/>
    <x v="11"/>
    <x v="1326"/>
    <d v="2015-09-21T00:13:17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x v="0"/>
    <s v="USD"/>
    <n v="1481957940"/>
    <n v="1478050429"/>
    <b v="0"/>
    <n v="31"/>
    <b v="1"/>
    <s v="theater/plays"/>
    <n v="1"/>
    <n v="129.03225806451613"/>
    <x v="6"/>
    <x v="11"/>
    <x v="1327"/>
    <d v="2016-11-02T01:33:49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x v="0"/>
    <s v="USD"/>
    <n v="1434241255"/>
    <n v="1431649255"/>
    <b v="0"/>
    <n v="54"/>
    <b v="1"/>
    <s v="theater/spaces"/>
    <n v="1.0666666666666667"/>
    <n v="74.074074074074076"/>
    <x v="6"/>
    <x v="9"/>
    <x v="1328"/>
    <d v="2015-05-15T00:20:55"/>
  </r>
  <r>
    <n v="3517"/>
    <s v="A Bright Room Called Day by Tony Kushner"/>
    <s v="Support an outstanding cast of actors to take on a professional production of a masterpiece of modern theatre"/>
    <x v="38"/>
    <n v="4000"/>
    <x v="0"/>
    <x v="1"/>
    <s v="GBP"/>
    <n v="1404471600"/>
    <n v="1401910634"/>
    <b v="0"/>
    <n v="13"/>
    <b v="1"/>
    <s v="theater/plays"/>
    <n v="1"/>
    <n v="307.69230769230768"/>
    <x v="6"/>
    <x v="11"/>
    <x v="1329"/>
    <d v="2014-06-04T19:37:14"/>
  </r>
  <r>
    <n v="1779"/>
    <s v="Ozymandias : a photo book"/>
    <s v="Publication of an award-winning photographic series that explores the endless and beautiful dance between creation and destruction."/>
    <x v="14"/>
    <n v="3986"/>
    <x v="2"/>
    <x v="0"/>
    <s v="USD"/>
    <n v="1472834180"/>
    <n v="1470242180"/>
    <b v="1"/>
    <n v="38"/>
    <b v="0"/>
    <s v="photography/photobooks"/>
    <n v="0.36236363636363639"/>
    <n v="104.89473684210526"/>
    <x v="2"/>
    <x v="3"/>
    <x v="1330"/>
    <d v="2016-08-03T16:36:20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5"/>
    <x v="8"/>
    <x v="1331"/>
    <d v="2010-02-04T07:45:59"/>
  </r>
  <r>
    <n v="116"/>
    <s v="Villanelle"/>
    <s v="Villanelle is a feature film that blends elements of classic, hardboiled Film Noir, with classic Horror and tells a great story to boot"/>
    <x v="113"/>
    <n v="3978"/>
    <x v="0"/>
    <x v="0"/>
    <s v="USD"/>
    <n v="1302260155"/>
    <n v="1298289355"/>
    <b v="0"/>
    <n v="57"/>
    <b v="1"/>
    <s v="film &amp; video/shorts"/>
    <n v="1.1365714285714286"/>
    <n v="69.78947368421052"/>
    <x v="5"/>
    <x v="27"/>
    <x v="1332"/>
    <d v="2011-02-21T11:55:55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x v="0"/>
    <s v="USD"/>
    <n v="1367588645"/>
    <n v="1364996645"/>
    <b v="0"/>
    <n v="74"/>
    <b v="1"/>
    <s v="publishing/nonfiction"/>
    <n v="1.7909909909909909"/>
    <n v="53.729729729729726"/>
    <x v="1"/>
    <x v="17"/>
    <x v="1333"/>
    <d v="2013-04-03T13:44:05"/>
  </r>
  <r>
    <n v="2099"/>
    <s v="Roosevelt Died."/>
    <s v="Our tour van died, we need help!"/>
    <x v="121"/>
    <n v="3971"/>
    <x v="0"/>
    <x v="0"/>
    <s v="USD"/>
    <n v="1435808400"/>
    <n v="1434650084"/>
    <b v="0"/>
    <n v="63"/>
    <b v="1"/>
    <s v="music/indie rock"/>
    <n v="1.3236666666666668"/>
    <n v="63.031746031746032"/>
    <x v="7"/>
    <x v="12"/>
    <x v="1334"/>
    <d v="2015-06-18T17:54:44"/>
  </r>
  <r>
    <n v="1859"/>
    <s v="Queen Kwong Tour to London and Paris"/>
    <s v="Queen Kwong is going ON TOUR to London and Paris!"/>
    <x v="121"/>
    <n v="3955"/>
    <x v="0"/>
    <x v="0"/>
    <s v="USD"/>
    <n v="1316716129"/>
    <n v="1314124129"/>
    <b v="0"/>
    <n v="56"/>
    <b v="1"/>
    <s v="music/rock"/>
    <n v="1.3183333333333334"/>
    <n v="70.625"/>
    <x v="7"/>
    <x v="15"/>
    <x v="1335"/>
    <d v="2011-08-23T18:28:49"/>
  </r>
  <r>
    <n v="2711"/>
    <s v="The Red Shoes"/>
    <s v="We're aiming to launch a production involving circus performers, musicians and artists in a new space, creating a night of live art."/>
    <x v="215"/>
    <n v="3938"/>
    <x v="0"/>
    <x v="1"/>
    <s v="GBP"/>
    <n v="1403301660"/>
    <n v="1400694790"/>
    <b v="1"/>
    <n v="73"/>
    <b v="1"/>
    <s v="theater/spaces"/>
    <n v="1.007161125319693"/>
    <n v="53.945205479452056"/>
    <x v="6"/>
    <x v="9"/>
    <x v="1336"/>
    <d v="2014-05-21T17:53:10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x v="0"/>
    <s v="USD"/>
    <n v="1388473200"/>
    <n v="1385585434"/>
    <b v="1"/>
    <n v="85"/>
    <b v="1"/>
    <s v="music/indie rock"/>
    <n v="1.7065217391304348"/>
    <n v="46.176470588235297"/>
    <x v="7"/>
    <x v="12"/>
    <x v="1337"/>
    <d v="2013-11-27T20:50:34"/>
  </r>
  <r>
    <n v="1395"/>
    <s v="Quiet Oaks Full Length Album"/>
    <s v="Help Quiet Oaks record their debut album!!!"/>
    <x v="113"/>
    <n v="3916"/>
    <x v="0"/>
    <x v="0"/>
    <s v="USD"/>
    <n v="1484430481"/>
    <n v="1481838481"/>
    <b v="0"/>
    <n v="82"/>
    <b v="1"/>
    <s v="music/rock"/>
    <n v="1.1188571428571428"/>
    <n v="47.756097560975611"/>
    <x v="7"/>
    <x v="15"/>
    <x v="1338"/>
    <d v="2016-12-15T21:48:01"/>
  </r>
  <r>
    <n v="2546"/>
    <s v="Cor Cantiamo's First Commercially Released Recording"/>
    <s v="We want to release an album of choral music by acclaimed Finnish composer Jaakko MÃ¤ntyjÃ¤rvi in 2014"/>
    <x v="113"/>
    <n v="3910"/>
    <x v="0"/>
    <x v="0"/>
    <s v="USD"/>
    <n v="1380949200"/>
    <n v="1378586179"/>
    <b v="0"/>
    <n v="65"/>
    <b v="1"/>
    <s v="music/classical music"/>
    <n v="1.1171428571428572"/>
    <n v="60.153846153846153"/>
    <x v="7"/>
    <x v="25"/>
    <x v="1339"/>
    <d v="2013-09-07T20:36:19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x v="1"/>
    <s v="GBP"/>
    <n v="1471185057"/>
    <n v="1468593057"/>
    <b v="0"/>
    <n v="64"/>
    <b v="1"/>
    <s v="theater/plays"/>
    <n v="1.3026666666666666"/>
    <n v="61.0625"/>
    <x v="6"/>
    <x v="11"/>
    <x v="1340"/>
    <d v="2016-07-15T14:30:57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x v="0"/>
    <s v="USD"/>
    <n v="1424997000"/>
    <n v="1421983138"/>
    <b v="0"/>
    <n v="61"/>
    <b v="1"/>
    <s v="music/classical music"/>
    <n v="1.9530000000000001"/>
    <n v="64.032786885245898"/>
    <x v="7"/>
    <x v="25"/>
    <x v="1341"/>
    <d v="2015-01-23T03:18:58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x v="0"/>
    <s v="USD"/>
    <n v="1462766400"/>
    <n v="1460219110"/>
    <b v="0"/>
    <n v="37"/>
    <b v="0"/>
    <s v="theater/plays"/>
    <n v="0.78100000000000003"/>
    <n v="105.54054054054055"/>
    <x v="6"/>
    <x v="11"/>
    <x v="1342"/>
    <d v="2016-04-09T16:25:10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x v="1"/>
    <s v="GBP"/>
    <n v="1438624800"/>
    <n v="1435133807"/>
    <b v="0"/>
    <n v="39"/>
    <b v="1"/>
    <s v="theater/plays"/>
    <n v="1.1825757575757576"/>
    <n v="100.06410256410257"/>
    <x v="6"/>
    <x v="11"/>
    <x v="1343"/>
    <d v="2015-06-24T08:16:47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x v="0"/>
    <s v="USD"/>
    <n v="1408942740"/>
    <n v="1406958354"/>
    <b v="0"/>
    <n v="31"/>
    <b v="1"/>
    <s v="theater/plays"/>
    <n v="1.1142857142857143"/>
    <n v="125.80645161290323"/>
    <x v="6"/>
    <x v="11"/>
    <x v="1344"/>
    <d v="2014-08-02T05:45:54"/>
  </r>
  <r>
    <n v="3683"/>
    <s v="A Krumpus Story - World Premiere"/>
    <s v="A Krumpus Story is a dark holiday comedy for anyone who wants a little more spice in their holiday fare."/>
    <x v="113"/>
    <n v="3880"/>
    <x v="0"/>
    <x v="0"/>
    <s v="USD"/>
    <n v="1476931696"/>
    <n v="1474339696"/>
    <b v="0"/>
    <n v="66"/>
    <b v="1"/>
    <s v="theater/plays"/>
    <n v="1.1085714285714285"/>
    <n v="58.787878787878789"/>
    <x v="6"/>
    <x v="11"/>
    <x v="1345"/>
    <d v="2016-09-20T02:48:16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x v="0"/>
    <s v="USD"/>
    <n v="1400569140"/>
    <n v="1397854356"/>
    <b v="0"/>
    <n v="46"/>
    <b v="0"/>
    <s v="theater/plays"/>
    <n v="0.34802513464991025"/>
    <n v="84.282608695652172"/>
    <x v="6"/>
    <x v="11"/>
    <x v="1346"/>
    <d v="2014-04-18T20:52:36"/>
  </r>
  <r>
    <n v="1527"/>
    <s v="Island - Japan, from the view point of many"/>
    <s v="Eight creatives visited Japan. This is a unique photo-book of their separate but collected experiences."/>
    <x v="113"/>
    <n v="3865.55"/>
    <x v="0"/>
    <x v="0"/>
    <s v="USD"/>
    <n v="1489497886"/>
    <n v="1487082286"/>
    <b v="1"/>
    <n v="70"/>
    <b v="1"/>
    <s v="photography/photobooks"/>
    <n v="1.1044428571428573"/>
    <n v="55.222142857142863"/>
    <x v="2"/>
    <x v="3"/>
    <x v="1347"/>
    <d v="2017-02-14T14:24:46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5"/>
    <x v="8"/>
    <x v="1348"/>
    <d v="2013-01-30T19:59:48"/>
  </r>
  <r>
    <n v="1649"/>
    <s v="Sam Lyons New Album - 2014"/>
    <s v="This is it! The new Sam Lyons album #3. Help me make it happen by pledging today - pre-order the CD and other cool stuff right here."/>
    <x v="213"/>
    <n v="3822.33"/>
    <x v="0"/>
    <x v="0"/>
    <s v="USD"/>
    <n v="1400862355"/>
    <n v="1396974355"/>
    <b v="0"/>
    <n v="81"/>
    <b v="1"/>
    <s v="music/pop"/>
    <n v="1.0058763157894737"/>
    <n v="47.189259259259259"/>
    <x v="7"/>
    <x v="22"/>
    <x v="1349"/>
    <d v="2014-04-08T16:25:55"/>
  </r>
  <r>
    <n v="524"/>
    <s v="Zero Down"/>
    <s v="Angel on the Corner need YOUR help to raise Â£3,500 to take Zero Down by Sarah Hehir to the Edinburgh Fringe Festival this August!"/>
    <x v="113"/>
    <n v="3803.55"/>
    <x v="0"/>
    <x v="1"/>
    <s v="GBP"/>
    <n v="1464801169"/>
    <n v="1462209169"/>
    <b v="0"/>
    <n v="130"/>
    <b v="1"/>
    <s v="theater/plays"/>
    <n v="1.0867285714285715"/>
    <n v="29.258076923076924"/>
    <x v="6"/>
    <x v="11"/>
    <x v="1350"/>
    <d v="2016-05-02T17:12:49"/>
  </r>
  <r>
    <n v="1290"/>
    <s v="I Died... I Came Back, ... Whatever"/>
    <s v="Sometimes your Heart has to STOP for your Life to START."/>
    <x v="113"/>
    <n v="3800"/>
    <x v="0"/>
    <x v="0"/>
    <s v="USD"/>
    <n v="1429772340"/>
    <n v="1427121931"/>
    <b v="0"/>
    <n v="86"/>
    <b v="1"/>
    <s v="theater/plays"/>
    <n v="1.0857142857142856"/>
    <n v="44.186046511627907"/>
    <x v="6"/>
    <x v="11"/>
    <x v="1351"/>
    <d v="2015-03-23T14:45:31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x v="0"/>
    <s v="USD"/>
    <n v="1417465515"/>
    <n v="1415737515"/>
    <b v="0"/>
    <n v="50"/>
    <b v="1"/>
    <s v="theater/musical"/>
    <n v="1.0851428571428572"/>
    <n v="75.959999999999994"/>
    <x v="6"/>
    <x v="19"/>
    <x v="1352"/>
    <d v="2014-11-11T20:25:15"/>
  </r>
  <r>
    <n v="1248"/>
    <s v="The Vandies // Full length album!"/>
    <s v="The Vandies make pop rock in glorious Portland, Oregon. Help us fund our first full length album!"/>
    <x v="60"/>
    <n v="3791"/>
    <x v="0"/>
    <x v="0"/>
    <s v="USD"/>
    <n v="1402642740"/>
    <n v="1399563953"/>
    <b v="1"/>
    <n v="59"/>
    <b v="1"/>
    <s v="music/rock"/>
    <n v="1.5164"/>
    <n v="64.254237288135599"/>
    <x v="7"/>
    <x v="15"/>
    <x v="1353"/>
    <d v="2014-05-08T15:45:53"/>
  </r>
  <r>
    <n v="2028"/>
    <s v="Building the Open Source Bussard Fusion Reactor "/>
    <s v="Building an open source Bussard fusion reactor, aka the Polywell."/>
    <x v="121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  <x v="1354"/>
    <d v="2010-02-06T22:03:26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x v="0"/>
    <s v="USD"/>
    <n v="1438451580"/>
    <n v="1434609424"/>
    <b v="0"/>
    <n v="28"/>
    <b v="0"/>
    <s v="technology/web"/>
    <n v="5.0413333333333331E-2"/>
    <n v="135.03571428571428"/>
    <x v="0"/>
    <x v="26"/>
    <x v="1355"/>
    <d v="2015-06-18T06:37:04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x v="0"/>
    <s v="USD"/>
    <n v="1332362880"/>
    <n v="1329890585"/>
    <b v="0"/>
    <n v="56"/>
    <b v="1"/>
    <s v="music/classical music"/>
    <n v="1.0273469387755103"/>
    <n v="67.419642857142861"/>
    <x v="7"/>
    <x v="25"/>
    <x v="1356"/>
    <d v="2012-02-22T06:03:05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x v="0"/>
    <s v="USD"/>
    <n v="1338523140"/>
    <n v="1334442519"/>
    <b v="1"/>
    <n v="60"/>
    <b v="1"/>
    <s v="theater/plays"/>
    <n v="1.2576666666666667"/>
    <n v="62.883333333333333"/>
    <x v="6"/>
    <x v="11"/>
    <x v="1357"/>
    <d v="2012-04-14T22:28:39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x v="0"/>
    <s v="USD"/>
    <n v="1465178400"/>
    <n v="1461985967"/>
    <b v="0"/>
    <n v="60"/>
    <b v="1"/>
    <s v="theater/plays"/>
    <n v="1.0742857142857143"/>
    <n v="62.666666666666664"/>
    <x v="6"/>
    <x v="11"/>
    <x v="1358"/>
    <d v="2016-04-30T03:12:47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x v="0"/>
    <s v="USD"/>
    <n v="1393445620"/>
    <n v="1390853620"/>
    <b v="1"/>
    <n v="74"/>
    <b v="1"/>
    <s v="music/rock"/>
    <n v="1.1366666666666667"/>
    <n v="50.689189189189186"/>
    <x v="7"/>
    <x v="15"/>
    <x v="1359"/>
    <d v="2014-01-27T20:13:40"/>
  </r>
  <r>
    <n v="2926"/>
    <s v="Mirror Image - An Original Musical"/>
    <s v="A musical, by Louis Lagalante and Patty Hamilton, that explores loss and the different ways we can choose to move on from it."/>
    <x v="121"/>
    <n v="3750"/>
    <x v="0"/>
    <x v="0"/>
    <s v="USD"/>
    <n v="1424715779"/>
    <n v="1423506179"/>
    <b v="0"/>
    <n v="50"/>
    <b v="1"/>
    <s v="theater/musical"/>
    <n v="1.25"/>
    <n v="75"/>
    <x v="6"/>
    <x v="19"/>
    <x v="1360"/>
    <d v="2015-02-09T18:22:59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x v="1"/>
    <s v="GBP"/>
    <n v="1380192418"/>
    <n v="1375008418"/>
    <b v="0"/>
    <n v="63"/>
    <b v="1"/>
    <s v="music/classical music"/>
    <n v="1.0702857142857143"/>
    <n v="59.460317460317462"/>
    <x v="7"/>
    <x v="25"/>
    <x v="1361"/>
    <d v="2013-07-28T10:46:58"/>
  </r>
  <r>
    <n v="2306"/>
    <s v="Cook Up a Record with Dewveall"/>
    <s v="Indie rockers, Dewveall, are recording new music. Take a seat at the table; let them cook you a meal and sing you some songs."/>
    <x v="113"/>
    <n v="3736.55"/>
    <x v="0"/>
    <x v="0"/>
    <s v="USD"/>
    <n v="1331352129"/>
    <n v="1328760129"/>
    <b v="1"/>
    <n v="73"/>
    <b v="1"/>
    <s v="music/indie rock"/>
    <n v="1.0675857142857144"/>
    <n v="51.185616438356163"/>
    <x v="7"/>
    <x v="12"/>
    <x v="1362"/>
    <d v="2012-02-09T04:02:09"/>
  </r>
  <r>
    <n v="341"/>
    <s v="Video of Connections: A Mural"/>
    <s v="Documentary: Creation of large-scale outdoor mural by young artists. Time lapse. From blank concrete wall to colorful, visual story."/>
    <x v="113"/>
    <n v="3735"/>
    <x v="0"/>
    <x v="0"/>
    <s v="USD"/>
    <n v="1412135940"/>
    <n v="1410555998"/>
    <b v="1"/>
    <n v="55"/>
    <b v="1"/>
    <s v="film &amp; video/documentary"/>
    <n v="1.0671428571428572"/>
    <n v="67.909090909090907"/>
    <x v="5"/>
    <x v="8"/>
    <x v="1363"/>
    <d v="2014-09-12T21:06:38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x v="0"/>
    <s v="USD"/>
    <n v="1473625166"/>
    <n v="1470169166"/>
    <b v="0"/>
    <n v="78"/>
    <b v="1"/>
    <s v="theater/plays"/>
    <n v="1.244"/>
    <n v="47.846153846153847"/>
    <x v="6"/>
    <x v="11"/>
    <x v="1364"/>
    <d v="2016-08-02T20:19:26"/>
  </r>
  <r>
    <n v="3374"/>
    <s v="HELP BUILD &quot;THE CASTLE&quot;"/>
    <s v="A rare  production of World acclaimed playwright Howard Barker's groundbreaking &amp; provocative 'The Castle'."/>
    <x v="113"/>
    <n v="3730"/>
    <x v="0"/>
    <x v="11"/>
    <s v="CAD"/>
    <n v="1446053616"/>
    <n v="1443461616"/>
    <b v="0"/>
    <n v="52"/>
    <b v="1"/>
    <s v="theater/plays"/>
    <n v="1.0657142857142856"/>
    <n v="71.730769230769226"/>
    <x v="6"/>
    <x v="11"/>
    <x v="1365"/>
    <d v="2015-09-28T17:33:36"/>
  </r>
  <r>
    <n v="2968"/>
    <s v="The Curse of the Babywoman @ FringeNYC"/>
    <s v="The Curse of the Babywoman is real â€” and it is coming to FringeNYC this August."/>
    <x v="113"/>
    <n v="3710"/>
    <x v="0"/>
    <x v="0"/>
    <s v="USD"/>
    <n v="1471406340"/>
    <n v="1470227660"/>
    <b v="0"/>
    <n v="47"/>
    <b v="1"/>
    <s v="theater/plays"/>
    <n v="1.06"/>
    <n v="78.936170212765958"/>
    <x v="6"/>
    <x v="11"/>
    <x v="1366"/>
    <d v="2016-08-03T12:34:20"/>
  </r>
  <r>
    <n v="29"/>
    <s v="The JOB Prelude."/>
    <s v="Genuine, no cliche Cop dramedy. Stories based on Adam's time as a Constable. What really goes on? Think you know the Police? Find out."/>
    <x v="121"/>
    <n v="3700"/>
    <x v="0"/>
    <x v="1"/>
    <s v="GBP"/>
    <n v="1406045368"/>
    <n v="1403453368"/>
    <b v="0"/>
    <n v="117"/>
    <b v="1"/>
    <s v="film &amp; video/television"/>
    <n v="1.2333333333333334"/>
    <n v="31.623931623931625"/>
    <x v="5"/>
    <x v="16"/>
    <x v="1367"/>
    <d v="2014-06-22T16:09:28"/>
  </r>
  <r>
    <n v="108"/>
    <s v="GLASS: A Love Story"/>
    <s v="When a man can't find love, his Google GLASS does the searching for him. A short film shot with Google Glass."/>
    <x v="186"/>
    <n v="3700"/>
    <x v="0"/>
    <x v="0"/>
    <s v="USD"/>
    <n v="1370011370"/>
    <n v="1364827370"/>
    <b v="0"/>
    <n v="47"/>
    <b v="1"/>
    <s v="film &amp; video/shorts"/>
    <n v="2.4666666666666668"/>
    <n v="78.723404255319153"/>
    <x v="5"/>
    <x v="27"/>
    <x v="1368"/>
    <d v="2013-04-01T14:42:50"/>
  </r>
  <r>
    <n v="4035"/>
    <s v="The Lost Boy"/>
    <s v="&quot;Stories are where you go to look for the truth of your own life.&quot; (Frank Delaney)"/>
    <x v="26"/>
    <n v="3685"/>
    <x v="2"/>
    <x v="0"/>
    <s v="USD"/>
    <n v="1413925887"/>
    <n v="1411333887"/>
    <b v="0"/>
    <n v="25"/>
    <b v="0"/>
    <s v="theater/plays"/>
    <n v="0.36849999999999999"/>
    <n v="147.4"/>
    <x v="6"/>
    <x v="11"/>
    <x v="1369"/>
    <d v="2014-09-21T21:11:27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x v="0"/>
    <s v="USD"/>
    <n v="1433131140"/>
    <n v="1430445163"/>
    <b v="0"/>
    <n v="67"/>
    <b v="1"/>
    <s v="music/classical music"/>
    <n v="1.228"/>
    <n v="54.985074626865675"/>
    <x v="7"/>
    <x v="25"/>
    <x v="1370"/>
    <d v="2015-05-01T01:52:43"/>
  </r>
  <r>
    <n v="852"/>
    <s v="Covers Album - Limited Vinyl Pressing"/>
    <s v="Limited edition 2x12&quot; vinyl pressing of our latest album &quot;Who Do You Think We Are?&quot;"/>
    <x v="113"/>
    <n v="3674"/>
    <x v="0"/>
    <x v="0"/>
    <s v="USD"/>
    <n v="1477342800"/>
    <n v="1476386395"/>
    <b v="0"/>
    <n v="62"/>
    <b v="1"/>
    <s v="music/metal"/>
    <n v="1.0497142857142858"/>
    <n v="59.258064516129032"/>
    <x v="7"/>
    <x v="20"/>
    <x v="1371"/>
    <d v="2016-10-13T19:19:55"/>
  </r>
  <r>
    <n v="530"/>
    <s v="Corners Grove"/>
    <s v="Corners Grove is a coming-of-age play about leaving home, gender identity and the death of Whitney Houston; will benefit Win NYC."/>
    <x v="219"/>
    <n v="3670"/>
    <x v="0"/>
    <x v="0"/>
    <s v="USD"/>
    <n v="1435111200"/>
    <n v="1433254268"/>
    <b v="0"/>
    <n v="29"/>
    <b v="1"/>
    <s v="theater/plays"/>
    <n v="1.0778267254038179"/>
    <n v="126.55172413793103"/>
    <x v="6"/>
    <x v="11"/>
    <x v="1372"/>
    <d v="2015-06-02T14:11:08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x v="0"/>
    <s v="USD"/>
    <n v="1434384880"/>
    <n v="1432484080"/>
    <b v="0"/>
    <n v="111"/>
    <b v="1"/>
    <s v="theater/plays"/>
    <n v="1.0457142857142858"/>
    <n v="32.972972972972975"/>
    <x v="6"/>
    <x v="11"/>
    <x v="1373"/>
    <d v="2015-05-24T16:14:40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x v="0"/>
    <s v="USD"/>
    <n v="1451881207"/>
    <n v="1449116407"/>
    <b v="0"/>
    <n v="46"/>
    <b v="1"/>
    <s v="theater/plays"/>
    <n v="1.0454285714285714"/>
    <n v="79.543478260869563"/>
    <x v="6"/>
    <x v="11"/>
    <x v="1374"/>
    <d v="2015-12-03T04:20:07"/>
  </r>
  <r>
    <n v="3350"/>
    <s v="Visions"/>
    <s v="Nora Wageners TheaterstÃ¼ck lÃ¤dt den Zuschauer ein auf eine teils lustige, teils dÃ¼stere Reise ins Wohnzimmer der jungen, arbeitslosen K"/>
    <x v="113"/>
    <n v="3655"/>
    <x v="0"/>
    <x v="17"/>
    <s v="EUR"/>
    <n v="1448838000"/>
    <n v="1445791811"/>
    <b v="0"/>
    <n v="51"/>
    <b v="1"/>
    <s v="theater/plays"/>
    <n v="1.0442857142857143"/>
    <n v="71.666666666666671"/>
    <x v="6"/>
    <x v="11"/>
    <x v="1375"/>
    <d v="2015-10-25T16:50:11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x v="0"/>
    <s v="USD"/>
    <n v="1340944043"/>
    <n v="1338352043"/>
    <b v="0"/>
    <n v="79"/>
    <b v="1"/>
    <s v="music/rock"/>
    <n v="1.2136666666666667"/>
    <n v="46.088607594936711"/>
    <x v="7"/>
    <x v="15"/>
    <x v="1376"/>
    <d v="2012-05-30T04:27:2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x v="0"/>
    <s v="USD"/>
    <n v="1460141521"/>
    <n v="1457553121"/>
    <b v="1"/>
    <n v="29"/>
    <b v="1"/>
    <s v="film &amp; video/documentary"/>
    <n v="1.0394285714285714"/>
    <n v="125.44827586206897"/>
    <x v="5"/>
    <x v="8"/>
    <x v="1377"/>
    <d v="2016-03-09T19:52:0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x v="0"/>
    <s v="USD"/>
    <n v="1429286400"/>
    <n v="1427221560"/>
    <b v="0"/>
    <n v="29"/>
    <b v="1"/>
    <s v="theater/plays"/>
    <n v="1.212"/>
    <n v="125.37931034482759"/>
    <x v="6"/>
    <x v="11"/>
    <x v="1378"/>
    <d v="2015-03-24T18:26:00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x v="0"/>
    <s v="USD"/>
    <n v="1403452131"/>
    <n v="1401205731"/>
    <b v="0"/>
    <n v="60"/>
    <b v="1"/>
    <s v="film &amp; video/shorts"/>
    <n v="1.0285714285714285"/>
    <n v="60"/>
    <x v="5"/>
    <x v="27"/>
    <x v="1379"/>
    <d v="2014-05-27T15:48:51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x v="0"/>
    <s v="USD"/>
    <n v="1305625164"/>
    <n v="1300354764"/>
    <b v="0"/>
    <n v="46"/>
    <b v="1"/>
    <s v="film &amp; video/shorts"/>
    <n v="1.2"/>
    <n v="78.260869565217391"/>
    <x v="5"/>
    <x v="27"/>
    <x v="1380"/>
    <d v="2011-03-17T09:39:24"/>
  </r>
  <r>
    <n v="776"/>
    <s v="Run Ragged"/>
    <s v="Would anything change if women were in charge? Book Clubs, readers, and critics herald the latest by award-winning author, Aguila."/>
    <x v="40"/>
    <n v="3598"/>
    <x v="2"/>
    <x v="0"/>
    <s v="USD"/>
    <n v="1444539600"/>
    <n v="1441297645"/>
    <b v="0"/>
    <n v="57"/>
    <b v="0"/>
    <s v="publishing/fiction"/>
    <n v="0.51400000000000001"/>
    <n v="63.122807017543863"/>
    <x v="1"/>
    <x v="35"/>
    <x v="1381"/>
    <d v="2015-09-03T16:27:25"/>
  </r>
  <r>
    <n v="3715"/>
    <s v="The Inspectors Call"/>
    <s v="Vibrant contemporary political theatre, exploring the professional and human impact of the growing corporate culture in education."/>
    <x v="113"/>
    <n v="3590"/>
    <x v="0"/>
    <x v="1"/>
    <s v="GBP"/>
    <n v="1427806320"/>
    <n v="1422834819"/>
    <b v="0"/>
    <n v="27"/>
    <b v="1"/>
    <s v="theater/plays"/>
    <n v="1.0257142857142858"/>
    <n v="132.96296296296296"/>
    <x v="6"/>
    <x v="11"/>
    <x v="1382"/>
    <d v="2015-02-01T23:53:39"/>
  </r>
  <r>
    <n v="822"/>
    <s v="Soul Easy - Making music for our friends."/>
    <s v="Soul Easy recording our first full length CD.  Inspired by lots of friends and lots of good times."/>
    <x v="121"/>
    <n v="3575"/>
    <x v="0"/>
    <x v="0"/>
    <s v="USD"/>
    <n v="1349477050"/>
    <n v="1346885050"/>
    <b v="0"/>
    <n v="69"/>
    <b v="1"/>
    <s v="music/rock"/>
    <n v="1.1916666666666667"/>
    <n v="51.811594202898547"/>
    <x v="7"/>
    <x v="15"/>
    <x v="1383"/>
    <d v="2012-09-05T22:44:10"/>
  </r>
  <r>
    <n v="2813"/>
    <s v="Hi, Are You Single? by Ryan J. Haddad"/>
    <s v="Ryan has a higher sex drive than you. He also has cerebral palsy. Join him for his hilarious and poignant new solo show!"/>
    <x v="124"/>
    <n v="3572.12"/>
    <x v="0"/>
    <x v="0"/>
    <s v="USD"/>
    <n v="1481737761"/>
    <n v="1479577761"/>
    <b v="0"/>
    <n v="96"/>
    <b v="1"/>
    <s v="theater/plays"/>
    <n v="1.2757571428571428"/>
    <n v="37.209583333333335"/>
    <x v="6"/>
    <x v="11"/>
    <x v="1384"/>
    <d v="2016-11-19T17:49:21"/>
  </r>
  <r>
    <n v="967"/>
    <s v="Better Beanie"/>
    <s v="Better Beanie is the new therapeutic wearable designed to assist you while keeping your hands free."/>
    <x v="16"/>
    <n v="3562"/>
    <x v="2"/>
    <x v="0"/>
    <s v="USD"/>
    <n v="1461301574"/>
    <n v="1456121174"/>
    <b v="0"/>
    <n v="81"/>
    <b v="0"/>
    <s v="technology/wearables"/>
    <n v="0.17810000000000001"/>
    <n v="43.97530864197531"/>
    <x v="0"/>
    <x v="1"/>
    <x v="1385"/>
    <d v="2016-02-22T06:06:14"/>
  </r>
  <r>
    <n v="751"/>
    <s v="Surviving the Journey: Letters from the Railroad"/>
    <s v="A young cancer survivor embarks on a cross country railroad adventure while writing her memoir through letters."/>
    <x v="121"/>
    <n v="3555"/>
    <x v="0"/>
    <x v="0"/>
    <s v="USD"/>
    <n v="1312470475"/>
    <n v="1308496075"/>
    <b v="0"/>
    <n v="62"/>
    <b v="1"/>
    <s v="publishing/nonfiction"/>
    <n v="1.1850000000000001"/>
    <n v="57.338709677419352"/>
    <x v="1"/>
    <x v="17"/>
    <x v="1386"/>
    <d v="2011-06-19T15:07:55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x v="14"/>
    <s v="MXN"/>
    <n v="1486317653"/>
    <n v="1481133653"/>
    <b v="0"/>
    <n v="6"/>
    <b v="0"/>
    <s v="technology/wearables"/>
    <n v="3.5499999999999997E-2"/>
    <n v="591.66666666666663"/>
    <x v="0"/>
    <x v="1"/>
    <x v="1387"/>
    <d v="2016-12-07T18:00:53"/>
  </r>
  <r>
    <n v="3689"/>
    <s v="Random Us"/>
    <s v="A humorous, touching play about the joys and challenges of a married couple's tender, yet intense relationship &quot;Love is never random&quot;"/>
    <x v="121"/>
    <n v="3550"/>
    <x v="0"/>
    <x v="0"/>
    <s v="USD"/>
    <n v="1434925500"/>
    <n v="1432410639"/>
    <b v="0"/>
    <n v="62"/>
    <b v="1"/>
    <s v="theater/plays"/>
    <n v="1.1833333333333333"/>
    <n v="57.258064516129032"/>
    <x v="6"/>
    <x v="11"/>
    <x v="1388"/>
    <d v="2015-05-23T19:50:39"/>
  </r>
  <r>
    <n v="2220"/>
    <s v="Be Part of Darkpine's Debut EP"/>
    <s v="Darkpine is recording and releasing a 5-track EP within the coming months this summer and hopes for your support."/>
    <x v="113"/>
    <n v="3540"/>
    <x v="0"/>
    <x v="0"/>
    <s v="USD"/>
    <n v="1374888436"/>
    <n v="1372296436"/>
    <b v="0"/>
    <n v="69"/>
    <b v="1"/>
    <s v="music/electronic music"/>
    <n v="1.0114285714285713"/>
    <n v="51.304347826086953"/>
    <x v="7"/>
    <x v="13"/>
    <x v="1389"/>
    <d v="2013-06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x v="0"/>
    <s v="USD"/>
    <n v="1295928000"/>
    <n v="1288160403"/>
    <b v="1"/>
    <n v="104"/>
    <b v="1"/>
    <s v="theater/plays"/>
    <n v="1.01"/>
    <n v="33.990384615384613"/>
    <x v="6"/>
    <x v="11"/>
    <x v="1390"/>
    <d v="2010-10-27T06:20:03"/>
  </r>
  <r>
    <n v="2935"/>
    <s v="Fresco presents SNOW WHITE - GARAGE OPERA!"/>
    <s v="Fresco brings a full scale operatic production to your neighborhood - SNOW WHITE, set to the world's greatest music!"/>
    <x v="113"/>
    <n v="3531"/>
    <x v="0"/>
    <x v="0"/>
    <s v="USD"/>
    <n v="1472490000"/>
    <n v="1467468008"/>
    <b v="0"/>
    <n v="39"/>
    <b v="1"/>
    <s v="theater/musical"/>
    <n v="1.0088571428571429"/>
    <n v="90.538461538461533"/>
    <x v="6"/>
    <x v="19"/>
    <x v="1391"/>
    <d v="2016-07-02T14:00:08"/>
  </r>
  <r>
    <n v="3671"/>
    <s v="Kylie for President"/>
    <s v="Bring a touring character education play about making wise choices to elementary students in Kentuckiana. Vote Kylie for President!"/>
    <x v="113"/>
    <n v="3530"/>
    <x v="0"/>
    <x v="0"/>
    <s v="USD"/>
    <n v="1405915140"/>
    <n v="1404140667"/>
    <b v="0"/>
    <n v="40"/>
    <b v="1"/>
    <s v="theater/plays"/>
    <n v="1.0085714285714287"/>
    <n v="88.25"/>
    <x v="6"/>
    <x v="11"/>
    <x v="1392"/>
    <d v="2014-06-30T15:04:27"/>
  </r>
  <r>
    <n v="4106"/>
    <s v="David Facer, Paradox Magic"/>
    <s v="No magic show has ever integrated theatre arts like this.  World of Paradox is designed for all audiences and is interactive in nature."/>
    <x v="1"/>
    <n v="3530"/>
    <x v="2"/>
    <x v="0"/>
    <s v="USD"/>
    <n v="1427936400"/>
    <n v="1424221866"/>
    <b v="0"/>
    <n v="33"/>
    <b v="0"/>
    <s v="theater/plays"/>
    <n v="0.70599999999999996"/>
    <n v="106.96969696969697"/>
    <x v="6"/>
    <x v="11"/>
    <x v="1393"/>
    <d v="2015-02-18T01:11:06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x v="1"/>
    <s v="GBP"/>
    <n v="1470092340"/>
    <n v="1467973256"/>
    <b v="0"/>
    <n v="46"/>
    <b v="1"/>
    <s v="theater/plays"/>
    <n v="1.0074285714285713"/>
    <n v="76.652173913043484"/>
    <x v="6"/>
    <x v="11"/>
    <x v="1394"/>
    <d v="2016-07-08T10:20:56"/>
  </r>
  <r>
    <n v="3151"/>
    <s v="&quot;The Holiday Bug&quot; 2014 Puppet Show"/>
    <s v="A Multi-Media Puppet Show, with large cable control puppets to tell a hilarious story for all ages."/>
    <x v="113"/>
    <n v="3514"/>
    <x v="0"/>
    <x v="0"/>
    <s v="USD"/>
    <n v="1410379774"/>
    <n v="1407787774"/>
    <b v="1"/>
    <n v="34"/>
    <b v="1"/>
    <s v="theater/plays"/>
    <n v="1.004"/>
    <n v="103.35294117647059"/>
    <x v="6"/>
    <x v="11"/>
    <x v="1395"/>
    <d v="2014-08-11T20:09:34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x v="0"/>
    <s v="USD"/>
    <n v="1306296000"/>
    <n v="1301950070"/>
    <b v="1"/>
    <n v="61"/>
    <b v="1"/>
    <s v="film &amp; video/documentary"/>
    <n v="1.5260869565217392"/>
    <n v="57.540983606557376"/>
    <x v="5"/>
    <x v="8"/>
    <x v="1396"/>
    <d v="2011-04-04T20:47:50"/>
  </r>
  <r>
    <n v="3015"/>
    <s v="A Sign for 34 West"/>
    <s v="We're turning an old yogurt shop into a live theater in downtown Charleston.   Please help us hang our sign!"/>
    <x v="166"/>
    <n v="3508"/>
    <x v="0"/>
    <x v="0"/>
    <s v="USD"/>
    <n v="1402459200"/>
    <n v="1401125238"/>
    <b v="0"/>
    <n v="40"/>
    <b v="1"/>
    <s v="theater/spaces"/>
    <n v="1.0317647058823529"/>
    <n v="87.7"/>
    <x v="6"/>
    <x v="9"/>
    <x v="1397"/>
    <d v="2014-05-26T17:27:18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x v="0"/>
    <s v="USD"/>
    <n v="1418581088"/>
    <n v="1415125088"/>
    <b v="0"/>
    <n v="35"/>
    <b v="1"/>
    <s v="theater/plays"/>
    <n v="1.1686666666666667"/>
    <n v="100.17142857142858"/>
    <x v="6"/>
    <x v="11"/>
    <x v="1398"/>
    <d v="2014-11-04T18:18:08"/>
  </r>
  <r>
    <n v="8"/>
    <s v="Sizzling in the Kitchen Flynn Style"/>
    <s v="Help us raise the funds to film our pilot episode!"/>
    <x v="113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5"/>
    <x v="16"/>
    <x v="1399"/>
    <d v="2016-04-08T22:40:12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x v="0"/>
    <s v="USD"/>
    <n v="1359052710"/>
    <n v="1356979110"/>
    <b v="0"/>
    <n v="35"/>
    <b v="1"/>
    <s v="film &amp; video/shorts"/>
    <n v="1"/>
    <n v="100"/>
    <x v="5"/>
    <x v="27"/>
    <x v="1400"/>
    <d v="2012-12-31T18:38:30"/>
  </r>
  <r>
    <n v="831"/>
    <s v="Let The 7Horse Run!"/>
    <s v="7Horse is a new band with a self-funded album and a show they want to rock in your town!"/>
    <x v="186"/>
    <n v="3500"/>
    <x v="0"/>
    <x v="0"/>
    <s v="USD"/>
    <n v="1335540694"/>
    <n v="1332948694"/>
    <b v="0"/>
    <n v="20"/>
    <b v="1"/>
    <s v="music/rock"/>
    <n v="2.3333333333333335"/>
    <n v="175"/>
    <x v="7"/>
    <x v="15"/>
    <x v="1401"/>
    <d v="2012-03-28T15:31:34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x v="0"/>
    <s v="USD"/>
    <n v="1311298745"/>
    <n v="1309311545"/>
    <b v="0"/>
    <n v="56"/>
    <b v="1"/>
    <s v="music/pop"/>
    <n v="1.75"/>
    <n v="62.5"/>
    <x v="7"/>
    <x v="22"/>
    <x v="1402"/>
    <d v="2011-06-29T01:39:05"/>
  </r>
  <r>
    <n v="649"/>
    <s v="VIVO Solar Bag"/>
    <s v="A backpack with a built in solar panel to charge any USB device. Includes removable battery pack, USB cable, and 7 different adapters!"/>
    <x v="60"/>
    <n v="3499"/>
    <x v="0"/>
    <x v="0"/>
    <s v="USD"/>
    <n v="1410904413"/>
    <n v="1409090013"/>
    <b v="0"/>
    <n v="82"/>
    <b v="1"/>
    <s v="technology/wearables"/>
    <n v="1.3996"/>
    <n v="42.670731707317074"/>
    <x v="0"/>
    <x v="1"/>
    <x v="1403"/>
    <d v="2014-08-26T21:53:33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x v="0"/>
    <s v="USD"/>
    <n v="1444860063"/>
    <n v="1442268063"/>
    <b v="0"/>
    <n v="63"/>
    <b v="1"/>
    <s v="theater/plays"/>
    <n v="1.1619999999999999"/>
    <n v="55.333333333333336"/>
    <x v="6"/>
    <x v="11"/>
    <x v="1404"/>
    <d v="2015-09-14T22:01:03"/>
  </r>
  <r>
    <n v="3167"/>
    <s v="Destiny is Judd Nelson: a new play at FringeNYC"/>
    <s v="What is destiny? Explore it with us this August at FringeNYC."/>
    <x v="121"/>
    <n v="3485"/>
    <x v="0"/>
    <x v="0"/>
    <s v="USD"/>
    <n v="1406952781"/>
    <n v="1405743181"/>
    <b v="1"/>
    <n v="55"/>
    <b v="1"/>
    <s v="theater/plays"/>
    <n v="1.1616666666666666"/>
    <n v="63.363636363636367"/>
    <x v="6"/>
    <x v="11"/>
    <x v="1405"/>
    <d v="2014-07-19T04:13:01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x v="11"/>
    <s v="CAD"/>
    <n v="1432694700"/>
    <n v="1429651266"/>
    <b v="0"/>
    <n v="74"/>
    <b v="1"/>
    <s v="theater/plays"/>
    <n v="1.0843750000000001"/>
    <n v="46.891891891891895"/>
    <x v="6"/>
    <x v="11"/>
    <x v="1406"/>
    <d v="2015-04-21T21:21:06"/>
  </r>
  <r>
    <n v="2165"/>
    <s v="Le Temps Nous Est ComtÃ©"/>
    <s v="Vous aimez le rock fort ? Aidez les Beat Cheese Ã  produire leur premier album ! Do you like cheese? Help us produce our first album!"/>
    <x v="60"/>
    <n v="3466"/>
    <x v="0"/>
    <x v="16"/>
    <s v="EUR"/>
    <n v="1460127635"/>
    <n v="1457539235"/>
    <b v="0"/>
    <n v="117"/>
    <b v="1"/>
    <s v="music/rock"/>
    <n v="1.3864000000000001"/>
    <n v="29.623931623931625"/>
    <x v="7"/>
    <x v="15"/>
    <x v="1407"/>
    <d v="2016-03-09T16:00:35"/>
  </r>
  <r>
    <n v="2600"/>
    <s v="Help Buttz Return From the Ashes"/>
    <s v="On Sunday November 8, 2015 our food truck burned to the ground. Please help us get rebuilt."/>
    <x v="6"/>
    <n v="3466"/>
    <x v="2"/>
    <x v="0"/>
    <s v="USD"/>
    <n v="1458938200"/>
    <n v="1453757800"/>
    <b v="0"/>
    <n v="30"/>
    <b v="0"/>
    <s v="food/food trucks"/>
    <n v="6.9320000000000007E-2"/>
    <n v="115.53333333333333"/>
    <x v="4"/>
    <x v="29"/>
    <x v="1408"/>
    <d v="2016-01-25T21:36:4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x v="0"/>
    <s v="USD"/>
    <n v="1284177540"/>
    <n v="1281028152"/>
    <b v="0"/>
    <n v="75"/>
    <b v="1"/>
    <s v="music/indie rock"/>
    <n v="1.1551066666666667"/>
    <n v="46.204266666666669"/>
    <x v="7"/>
    <x v="12"/>
    <x v="1409"/>
    <d v="2010-08-05T17:09:12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x v="1"/>
    <s v="GBP"/>
    <n v="1436772944"/>
    <n v="1434180944"/>
    <b v="0"/>
    <n v="112"/>
    <b v="1"/>
    <s v="theater/plays"/>
    <n v="1.155"/>
    <n v="30.9375"/>
    <x v="6"/>
    <x v="11"/>
    <x v="1410"/>
    <d v="2015-06-13T07:35:44"/>
  </r>
  <r>
    <n v="1676"/>
    <s v="Bridge 19 CD Release Tour"/>
    <s v="Help fund Bridge 19's tour in support of their first duo record, to be released in May 2012."/>
    <x v="121"/>
    <n v="3460"/>
    <x v="0"/>
    <x v="0"/>
    <s v="USD"/>
    <n v="1334980740"/>
    <n v="1330968347"/>
    <b v="0"/>
    <n v="42"/>
    <b v="1"/>
    <s v="music/pop"/>
    <n v="1.1533333333333333"/>
    <n v="82.38095238095238"/>
    <x v="7"/>
    <x v="22"/>
    <x v="1411"/>
    <d v="2012-03-05T17:25:47"/>
  </r>
  <r>
    <n v="1881"/>
    <s v="Story Rock by The Jolly Llamas -- Our First Album!"/>
    <s v="We're now raising money to produce a music video. Those who donate get a vote in deciding which song!"/>
    <x v="151"/>
    <n v="3453.69"/>
    <x v="0"/>
    <x v="0"/>
    <s v="USD"/>
    <n v="1425955189"/>
    <n v="1423366789"/>
    <b v="0"/>
    <n v="70"/>
    <b v="1"/>
    <s v="music/indie rock"/>
    <n v="1.726845"/>
    <n v="49.338428571428572"/>
    <x v="7"/>
    <x v="12"/>
    <x v="1412"/>
    <d v="2015-02-08T03:39:49"/>
  </r>
  <r>
    <n v="3720"/>
    <s v="Lakotas and the American Theatre"/>
    <s v="Breaking the American Indian stereotype in the American Theatre."/>
    <x v="196"/>
    <n v="3449"/>
    <x v="0"/>
    <x v="0"/>
    <s v="USD"/>
    <n v="1435881006"/>
    <n v="1433980206"/>
    <b v="0"/>
    <n v="40"/>
    <b v="1"/>
    <s v="theater/plays"/>
    <n v="1.0451515151515152"/>
    <n v="86.224999999999994"/>
    <x v="6"/>
    <x v="11"/>
    <x v="1413"/>
    <d v="2015-06-10T23:50:06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x v="0"/>
    <s v="USD"/>
    <n v="1491416077"/>
    <n v="1488827677"/>
    <b v="1"/>
    <n v="26"/>
    <b v="0"/>
    <s v="theater/spaces"/>
    <n v="0.34410000000000002"/>
    <n v="132.34615384615384"/>
    <x v="6"/>
    <x v="9"/>
    <x v="1414"/>
    <d v="2017-03-06T19:14:37"/>
  </r>
  <r>
    <n v="522"/>
    <s v="COMPASS PLAYERS"/>
    <s v="*** TO MAKE DONATIONS IN THE FUTURE                                   GO TO OUR WEBSITE: www.compassplayers.com ***"/>
    <x v="121"/>
    <n v="3440"/>
    <x v="0"/>
    <x v="0"/>
    <s v="USD"/>
    <n v="1458518325"/>
    <n v="1456793925"/>
    <b v="0"/>
    <n v="31"/>
    <b v="1"/>
    <s v="theater/plays"/>
    <n v="1.1466666666666667"/>
    <n v="110.96774193548387"/>
    <x v="6"/>
    <x v="11"/>
    <x v="1415"/>
    <d v="2016-03-01T00:58:45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x v="0"/>
    <s v="USD"/>
    <n v="1389814380"/>
    <n v="1387390555"/>
    <b v="0"/>
    <n v="33"/>
    <b v="1"/>
    <s v="music/indie rock"/>
    <n v="1.1439999999999999"/>
    <n v="104"/>
    <x v="7"/>
    <x v="12"/>
    <x v="1416"/>
    <d v="2013-12-18T18:15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x v="0"/>
    <s v="USD"/>
    <n v="1332011835"/>
    <n v="1328559435"/>
    <b v="0"/>
    <n v="70"/>
    <b v="1"/>
    <s v="music/rock"/>
    <n v="1.2210714285714286"/>
    <n v="48.842857142857142"/>
    <x v="7"/>
    <x v="15"/>
    <x v="1417"/>
    <d v="2012-02-06T20:17:15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x v="0"/>
    <s v="USD"/>
    <n v="1471435554"/>
    <n v="1468843554"/>
    <b v="0"/>
    <n v="34"/>
    <b v="0"/>
    <s v="technology/wearables"/>
    <n v="1.3668E-2"/>
    <n v="100.5"/>
    <x v="0"/>
    <x v="1"/>
    <x v="1418"/>
    <d v="2016-07-18T12:05:54"/>
  </r>
  <r>
    <n v="2677"/>
    <s v="Tinkr Tech - mobile makerspace"/>
    <s v="A mobile tech lab with cutting edge maker tools that travels to schools to offer free creative workshops for school age kids."/>
    <x v="108"/>
    <n v="3415"/>
    <x v="2"/>
    <x v="0"/>
    <s v="USD"/>
    <n v="1404348143"/>
    <n v="1401756143"/>
    <b v="0"/>
    <n v="27"/>
    <b v="0"/>
    <s v="technology/makerspaces"/>
    <n v="0.17512820512820512"/>
    <n v="126.48148148148148"/>
    <x v="0"/>
    <x v="24"/>
    <x v="1419"/>
    <d v="2014-06-03T00:42:23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x v="0"/>
    <s v="USD"/>
    <n v="1419384585"/>
    <n v="1416360585"/>
    <b v="0"/>
    <n v="22"/>
    <b v="0"/>
    <s v="publishing/art books"/>
    <n v="0.13639999999999999"/>
    <n v="155"/>
    <x v="1"/>
    <x v="32"/>
    <x v="1420"/>
    <d v="2014-11-19T01:29:45"/>
  </r>
  <r>
    <n v="1074"/>
    <s v="Kingdom Espionage"/>
    <s v="An ambitious multiplayer game set in fantastical medieval world where you must defend your castle while attacking others to gain ranks!"/>
    <x v="221"/>
    <n v="3407"/>
    <x v="2"/>
    <x v="0"/>
    <s v="USD"/>
    <n v="1388808545"/>
    <n v="1386216545"/>
    <b v="0"/>
    <n v="30"/>
    <b v="0"/>
    <s v="games/video games"/>
    <n v="6.3092592592592589E-2"/>
    <n v="113.56666666666666"/>
    <x v="3"/>
    <x v="18"/>
    <x v="1421"/>
    <d v="2013-12-05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x v="0"/>
    <s v="USD"/>
    <n v="1427076840"/>
    <n v="1421960934"/>
    <b v="0"/>
    <n v="30"/>
    <b v="1"/>
    <s v="theater/plays"/>
    <n v="1.1356666666666666"/>
    <n v="113.56666666666666"/>
    <x v="6"/>
    <x v="11"/>
    <x v="1422"/>
    <d v="2015-01-22T21:08:5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x v="0"/>
    <s v="USD"/>
    <n v="1407562632"/>
    <n v="1404970632"/>
    <b v="0"/>
    <n v="7"/>
    <b v="0"/>
    <s v="theater/plays"/>
    <n v="0.61909090909090914"/>
    <n v="486.42857142857144"/>
    <x v="6"/>
    <x v="11"/>
    <x v="1423"/>
    <d v="2014-07-10T05:37:12"/>
  </r>
  <r>
    <n v="98"/>
    <s v="CUT OUT"/>
    <s v="&quot;Cut Out&quot; tells the story of a young woman who befriends a neighborhood teen and finds herself involved with gang violence."/>
    <x v="220"/>
    <n v="3400"/>
    <x v="0"/>
    <x v="0"/>
    <s v="USD"/>
    <n v="1354923000"/>
    <n v="1351796674"/>
    <b v="0"/>
    <n v="60"/>
    <b v="1"/>
    <s v="film &amp; video/shorts"/>
    <n v="1.0625"/>
    <n v="56.666666666666664"/>
    <x v="5"/>
    <x v="27"/>
    <x v="1424"/>
    <d v="2012-11-01T19:04:34"/>
  </r>
  <r>
    <n v="3611"/>
    <s v="Xavier Project: Leftovers"/>
    <s v="How do you retain a sense identity after losing your home, your family and your country? Leftovers is a play about refugees in Nairobi."/>
    <x v="60"/>
    <n v="3400"/>
    <x v="0"/>
    <x v="1"/>
    <s v="GBP"/>
    <n v="1428483201"/>
    <n v="1425891201"/>
    <b v="0"/>
    <n v="51"/>
    <b v="1"/>
    <s v="theater/plays"/>
    <n v="1.36"/>
    <n v="66.666666666666671"/>
    <x v="6"/>
    <x v="11"/>
    <x v="1425"/>
    <d v="2015-03-09T08:53:2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x v="0"/>
    <s v="USD"/>
    <n v="1313276400"/>
    <n v="1310693986"/>
    <b v="0"/>
    <n v="37"/>
    <b v="1"/>
    <s v="film &amp; video/shorts"/>
    <n v="1.0455692307692308"/>
    <n v="91.840540540540545"/>
    <x v="5"/>
    <x v="27"/>
    <x v="1426"/>
    <d v="2011-07-15T01:39:46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4"/>
    <x v="1427"/>
    <d v="2016-03-24T11:56:04"/>
  </r>
  <r>
    <n v="3223"/>
    <s v="Good People by David Lindsay-Abaire at Waterfront Playhouse"/>
    <s v="Bringing David Lindsay-Abaire's award-winning story of our times to the East Bay."/>
    <x v="224"/>
    <n v="3395"/>
    <x v="0"/>
    <x v="0"/>
    <s v="USD"/>
    <n v="1440100976"/>
    <n v="1437508976"/>
    <b v="1"/>
    <n v="74"/>
    <b v="1"/>
    <s v="theater/plays"/>
    <n v="1.0951612903225807"/>
    <n v="45.878378378378379"/>
    <x v="6"/>
    <x v="11"/>
    <x v="1428"/>
    <d v="2015-07-21T20:02:56"/>
  </r>
  <r>
    <n v="34"/>
    <s v="#Josh: T.V. Show Sizzle Reel"/>
    <s v="A digitally dependent Josh, is forced to coexist with his promiscuous problematic cousin Wes, and face his fears of a human connection"/>
    <x v="204"/>
    <n v="3392"/>
    <x v="0"/>
    <x v="0"/>
    <s v="USD"/>
    <n v="1407224601"/>
    <n v="1405928601"/>
    <b v="0"/>
    <n v="68"/>
    <b v="1"/>
    <s v="film &amp; video/television"/>
    <n v="1.3046153846153845"/>
    <n v="49.882352941176471"/>
    <x v="5"/>
    <x v="16"/>
    <x v="1429"/>
    <d v="2014-07-21T07:43:21"/>
  </r>
  <r>
    <n v="2696"/>
    <s v="The Military Moms Food Truck"/>
    <s v="The dream to own a food truck, rolling wherever the army sends me, hiring other military spouses and veterans alike! Giving back!"/>
    <x v="24"/>
    <n v="3390"/>
    <x v="2"/>
    <x v="0"/>
    <s v="USD"/>
    <n v="1419538560"/>
    <n v="1416600960"/>
    <b v="0"/>
    <n v="38"/>
    <b v="0"/>
    <s v="food/food trucks"/>
    <n v="5.6500000000000002E-2"/>
    <n v="89.21052631578948"/>
    <x v="4"/>
    <x v="29"/>
    <x v="1430"/>
    <d v="2014-11-21T20:16:00"/>
  </r>
  <r>
    <n v="2115"/>
    <s v="The Violet Tone and the City of Angels!"/>
    <s v="The Violet Tone is heading to California but we need your help!  We've been at this for years and finally have a shot!"/>
    <x v="186"/>
    <n v="3385"/>
    <x v="0"/>
    <x v="0"/>
    <s v="USD"/>
    <n v="1298167001"/>
    <n v="1295575001"/>
    <b v="0"/>
    <n v="36"/>
    <b v="1"/>
    <s v="music/indie rock"/>
    <n v="2.2566666666666668"/>
    <n v="94.027777777777771"/>
    <x v="7"/>
    <x v="12"/>
    <x v="1431"/>
    <d v="2011-01-21T01:56:41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x v="0"/>
    <s v="USD"/>
    <n v="1461913140"/>
    <n v="1461370956"/>
    <b v="0"/>
    <n v="69"/>
    <b v="1"/>
    <s v="theater/plays"/>
    <n v="1.1283333333333334"/>
    <n v="49.05797101449275"/>
    <x v="6"/>
    <x v="11"/>
    <x v="1432"/>
    <d v="2016-04-23T00:22:36"/>
  </r>
  <r>
    <n v="3680"/>
    <s v="Loading Dock Theatre Presents: The Dudleys! A Family Game"/>
    <s v="In The Dudleys! family memories are brought to life as a malfunctioning 8-bit video game. Press Start."/>
    <x v="121"/>
    <n v="3383"/>
    <x v="0"/>
    <x v="0"/>
    <s v="USD"/>
    <n v="1475664834"/>
    <n v="1473850434"/>
    <b v="0"/>
    <n v="34"/>
    <b v="1"/>
    <s v="theater/plays"/>
    <n v="1.1276666666666666"/>
    <n v="99.5"/>
    <x v="6"/>
    <x v="11"/>
    <x v="1433"/>
    <d v="2016-09-14T10:53:54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x v="0"/>
    <s v="USD"/>
    <n v="1341964080"/>
    <n v="1339109212"/>
    <b v="0"/>
    <n v="81"/>
    <b v="1"/>
    <s v="music/indie rock"/>
    <n v="1.008955223880597"/>
    <n v="41.728395061728392"/>
    <x v="7"/>
    <x v="12"/>
    <x v="1434"/>
    <d v="2012-06-07T22:46:52"/>
  </r>
  <r>
    <n v="1821"/>
    <s v="Glass Cloud on the road!"/>
    <s v="Glass Cloud tour dates are already beginning to pile up. They are turning to YOU to help get them from town to town."/>
    <x v="60"/>
    <n v="3372.25"/>
    <x v="0"/>
    <x v="0"/>
    <s v="USD"/>
    <n v="1330760367"/>
    <n v="1326872367"/>
    <b v="0"/>
    <n v="57"/>
    <b v="1"/>
    <s v="music/rock"/>
    <n v="1.3489"/>
    <n v="59.162280701754383"/>
    <x v="7"/>
    <x v="15"/>
    <x v="1435"/>
    <d v="2012-01-18T07:39:27"/>
  </r>
  <r>
    <n v="1474"/>
    <s v="Bring the Seattle Geekly podcast back!"/>
    <s v="We ended the Seattle Geekly podcast back in mid 2011, We've been thinking of bringing it back but we need help monetarily."/>
    <x v="121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"/>
    <x v="2"/>
    <x v="1436"/>
    <d v="2013-08-14T17:28:12"/>
  </r>
  <r>
    <n v="3526"/>
    <s v="Human, Kind Theater Project"/>
    <s v="By day we perform Acts of Kindness, by night we perform free theater, all sustained by the love of our neighbors, not ticket prices."/>
    <x v="196"/>
    <n v="3366"/>
    <x v="0"/>
    <x v="0"/>
    <s v="USD"/>
    <n v="1461823140"/>
    <n v="1459411371"/>
    <b v="0"/>
    <n v="34"/>
    <b v="1"/>
    <s v="theater/plays"/>
    <n v="1.02"/>
    <n v="99"/>
    <x v="6"/>
    <x v="11"/>
    <x v="1437"/>
    <d v="2016-03-31T08:02:51"/>
  </r>
  <r>
    <n v="2806"/>
    <s v="And Now: The World!"/>
    <s v="A one woman show about the challenges of being a feminist in a digital age. Touring 6 UK cities. Now with Stretch Goals!"/>
    <x v="121"/>
    <n v="3363"/>
    <x v="0"/>
    <x v="1"/>
    <s v="GBP"/>
    <n v="1438772400"/>
    <n v="1435645490"/>
    <b v="0"/>
    <n v="76"/>
    <b v="1"/>
    <s v="theater/plays"/>
    <n v="1.121"/>
    <n v="44.25"/>
    <x v="6"/>
    <x v="11"/>
    <x v="1438"/>
    <d v="2015-06-30T06:24:50"/>
  </r>
  <r>
    <n v="2476"/>
    <s v="Arts &amp; Crafts"/>
    <s v="Eleven songs, the accumulation of several memorable occurrences in a sleepy town; stories of fiction &amp; fact."/>
    <x v="220"/>
    <n v="3360.72"/>
    <x v="0"/>
    <x v="0"/>
    <s v="USD"/>
    <n v="1415004770"/>
    <n v="1412149970"/>
    <b v="0"/>
    <n v="55"/>
    <b v="1"/>
    <s v="music/indie rock"/>
    <n v="1.050225"/>
    <n v="61.103999999999999"/>
    <x v="7"/>
    <x v="12"/>
    <x v="1439"/>
    <d v="2014-10-01T07:52:50"/>
  </r>
  <r>
    <n v="378"/>
    <s v="Where is Home?"/>
    <s v="Ugandan Filmmaker and Activist Kamoga Hassan's new documentary follows Ugandan LGBT asylum seekers asking the question &quot;Where is home?&quot;"/>
    <x v="121"/>
    <n v="3353"/>
    <x v="0"/>
    <x v="11"/>
    <s v="CAD"/>
    <n v="1453765920"/>
    <n v="1451655808"/>
    <b v="0"/>
    <n v="83"/>
    <b v="1"/>
    <s v="film &amp; video/documentary"/>
    <n v="1.1176666666666666"/>
    <n v="40.397590361445786"/>
    <x v="5"/>
    <x v="8"/>
    <x v="1440"/>
    <d v="2016-01-01T13:43:28"/>
  </r>
  <r>
    <n v="1358"/>
    <s v="The Masada Story Project"/>
    <s v="I am working on a book about what people do when they visit Masada, an ancient fortress in the Judean desert."/>
    <x v="121"/>
    <n v="3350"/>
    <x v="0"/>
    <x v="0"/>
    <s v="USD"/>
    <n v="1309009323"/>
    <n v="1306417323"/>
    <b v="0"/>
    <n v="49"/>
    <b v="1"/>
    <s v="publishing/nonfiction"/>
    <n v="1.1166666666666667"/>
    <n v="68.367346938775512"/>
    <x v="1"/>
    <x v="17"/>
    <x v="1441"/>
    <d v="2011-05-26T13:42:03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x v="0"/>
    <s v="USD"/>
    <n v="1466567700"/>
    <n v="1464653696"/>
    <b v="0"/>
    <n v="23"/>
    <b v="1"/>
    <s v="theater/plays"/>
    <n v="1.0151515151515151"/>
    <n v="145.65217391304347"/>
    <x v="6"/>
    <x v="11"/>
    <x v="1442"/>
    <d v="2016-05-31T00:14:56"/>
  </r>
  <r>
    <n v="3341"/>
    <s v="Today I Live"/>
    <s v="A London flat, two stories play simultaneously. Irish mapmaker 1821, Iranian artist present day. Each senses the other. Worlds collide."/>
    <x v="191"/>
    <n v="3350"/>
    <x v="0"/>
    <x v="1"/>
    <s v="GBP"/>
    <n v="1465750800"/>
    <n v="1463771421"/>
    <b v="0"/>
    <n v="28"/>
    <b v="1"/>
    <s v="theater/plays"/>
    <n v="1"/>
    <n v="119.64285714285714"/>
    <x v="6"/>
    <x v="11"/>
    <x v="1443"/>
    <d v="2016-05-20T19:10:2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x v="5"/>
    <s v="EUR"/>
    <n v="1449178200"/>
    <n v="1447614732"/>
    <b v="0"/>
    <n v="8"/>
    <b v="1"/>
    <s v="music/indie rock"/>
    <n v="1.1116666666666666"/>
    <n v="416.875"/>
    <x v="7"/>
    <x v="12"/>
    <x v="1444"/>
    <d v="2015-11-15T19:12: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x v="0"/>
    <s v="USD"/>
    <n v="1460260800"/>
    <n v="1458336672"/>
    <b v="0"/>
    <n v="36"/>
    <b v="1"/>
    <s v="theater/plays"/>
    <n v="1.1100000000000001"/>
    <n v="92.5"/>
    <x v="6"/>
    <x v="11"/>
    <x v="1445"/>
    <d v="2016-03-18T21:31:12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x v="0"/>
    <s v="USD"/>
    <n v="1342672096"/>
    <n v="1340944096"/>
    <b v="0"/>
    <n v="115"/>
    <b v="1"/>
    <s v="music/indie rock"/>
    <n v="1.1070833333333334"/>
    <n v="28.880434782608695"/>
    <x v="7"/>
    <x v="12"/>
    <x v="1446"/>
    <d v="2012-06-29T04:28:16"/>
  </r>
  <r>
    <n v="2831"/>
    <s v="Tackett &amp; Pyke put on a Play"/>
    <s v="We each wrote a play and would like to produce them for you for nothing more than art's sake!"/>
    <x v="121"/>
    <n v="3320"/>
    <x v="0"/>
    <x v="0"/>
    <s v="USD"/>
    <n v="1437076070"/>
    <n v="1434484070"/>
    <b v="0"/>
    <n v="52"/>
    <b v="1"/>
    <s v="theater/plays"/>
    <n v="1.1066666666666667"/>
    <n v="63.846153846153847"/>
    <x v="6"/>
    <x v="11"/>
    <x v="1447"/>
    <d v="2015-06-16T19:47:50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x v="0"/>
    <s v="USD"/>
    <n v="1451282400"/>
    <n v="1449436390"/>
    <b v="1"/>
    <n v="47"/>
    <b v="0"/>
    <s v="technology/makerspaces"/>
    <n v="0.33189999999999997"/>
    <n v="70.61702127659575"/>
    <x v="0"/>
    <x v="24"/>
    <x v="1448"/>
    <d v="2015-12-06T21:13:1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x v="0"/>
    <s v="USD"/>
    <n v="1420489560"/>
    <n v="1417469639"/>
    <b v="0"/>
    <n v="43"/>
    <b v="1"/>
    <s v="theater/plays"/>
    <n v="1.1063333333333334"/>
    <n v="77.186046511627907"/>
    <x v="6"/>
    <x v="11"/>
    <x v="1449"/>
    <d v="2014-12-01T21:33:59"/>
  </r>
  <r>
    <n v="746"/>
    <s v="Attention: People With Body Parts"/>
    <s v="This is a book of letters. Letters to our body parts."/>
    <x v="225"/>
    <n v="3318"/>
    <x v="0"/>
    <x v="0"/>
    <s v="USD"/>
    <n v="1348372740"/>
    <n v="1346806909"/>
    <b v="0"/>
    <n v="97"/>
    <b v="1"/>
    <s v="publishing/nonfiction"/>
    <n v="1.1108135252761968"/>
    <n v="34.206185567010309"/>
    <x v="1"/>
    <x v="17"/>
    <x v="1450"/>
    <d v="2012-09-05T01:01:49"/>
  </r>
  <r>
    <n v="1339"/>
    <s v="Linkoo (Canceled)"/>
    <s v="World's Smallest customizable Phone &amp; GPS Watch for kids !"/>
    <x v="6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1"/>
    <x v="1451"/>
    <d v="2014-10-24T15:31:55"/>
  </r>
  <r>
    <n v="3261"/>
    <s v="Scrappy Shakespeare: A Midsummer Night's Dream"/>
    <s v="Six Spartanburg-based professional actors perform A Midsummer Night's Dream outdoors in downtown Spartanburg."/>
    <x v="196"/>
    <n v="3315"/>
    <x v="0"/>
    <x v="0"/>
    <s v="USD"/>
    <n v="1437067476"/>
    <n v="1434475476"/>
    <b v="1"/>
    <n v="49"/>
    <b v="1"/>
    <s v="theater/plays"/>
    <n v="1.0045454545454546"/>
    <n v="67.65306122448979"/>
    <x v="6"/>
    <x v="11"/>
    <x v="1452"/>
    <d v="2015-06-16T17:24:36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x v="0"/>
    <s v="USD"/>
    <n v="1401857940"/>
    <n v="1400725112"/>
    <b v="0"/>
    <n v="44"/>
    <b v="1"/>
    <s v="theater/plays"/>
    <n v="1.1839285714285714"/>
    <n v="75.340909090909093"/>
    <x v="6"/>
    <x v="11"/>
    <x v="1453"/>
    <d v="2014-05-22T02:18:32"/>
  </r>
  <r>
    <n v="2601"/>
    <s v="Launch a TARDIS into SPACE!"/>
    <s v="I'll be launching a small model TARDIS into (near) SPACE and filming the ascension and descension as a mini-documentary for YouTube."/>
    <x v="207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4"/>
    <x v="1454"/>
    <d v="2012-08-29T21:39:09"/>
  </r>
  <r>
    <n v="2163"/>
    <s v="Help MONGREL record our new cd !"/>
    <s v="Mongrel is looking to hit the studio once again in June so we can bring you a new cd later this year and we need your help!"/>
    <x v="60"/>
    <n v="3305"/>
    <x v="0"/>
    <x v="0"/>
    <s v="USD"/>
    <n v="1433735400"/>
    <n v="1429306520"/>
    <b v="0"/>
    <n v="44"/>
    <b v="1"/>
    <s v="music/rock"/>
    <n v="1.3220000000000001"/>
    <n v="75.11363636363636"/>
    <x v="7"/>
    <x v="15"/>
    <x v="1455"/>
    <d v="2015-04-17T21:35:20"/>
  </r>
  <r>
    <n v="1094"/>
    <s v="Sprocket Junkie"/>
    <s v="An action racing game for iOS. Set in a steampunk world, players battle their way to the finish line on customizable rocket engines!"/>
    <x v="53"/>
    <n v="3294.01"/>
    <x v="2"/>
    <x v="0"/>
    <s v="USD"/>
    <n v="1318180033"/>
    <n v="1315588033"/>
    <b v="0"/>
    <n v="27"/>
    <b v="0"/>
    <s v="games/video games"/>
    <n v="0.18300055555555556"/>
    <n v="122.00037037037038"/>
    <x v="3"/>
    <x v="18"/>
    <x v="1456"/>
    <d v="2011-09-09T17:07:13"/>
  </r>
  <r>
    <n v="3621"/>
    <s v="EverScape"/>
    <s v="Bare Theatre and Sonorous Road collaborate on the NC debut of  Allan Maule's gamer fantasy play that was extended in New York."/>
    <x v="121"/>
    <n v="3292"/>
    <x v="0"/>
    <x v="0"/>
    <s v="USD"/>
    <n v="1475269200"/>
    <n v="1473200844"/>
    <b v="0"/>
    <n v="70"/>
    <b v="1"/>
    <s v="theater/plays"/>
    <n v="1.0973333333333333"/>
    <n v="47.028571428571432"/>
    <x v="6"/>
    <x v="11"/>
    <x v="1457"/>
    <d v="2016-09-06T22:27:24"/>
  </r>
  <r>
    <n v="53"/>
    <s v="Rolling out Vegan Mashup's Season 2"/>
    <s v="Delicious TV's Vegan Mashup launching season two on public television"/>
    <x v="121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"/>
    <x v="16"/>
    <x v="1458"/>
    <d v="2014-03-21T13:10:45"/>
  </r>
  <r>
    <n v="2980"/>
    <s v="INDEPENDENCE NYC"/>
    <s v="1 director, 4 actors, and a whole lotta determination. Help us bring this brilliant story to the heart of NYC!"/>
    <x v="121"/>
    <n v="3275"/>
    <x v="0"/>
    <x v="0"/>
    <s v="USD"/>
    <n v="1440381600"/>
    <n v="1438639130"/>
    <b v="0"/>
    <n v="24"/>
    <b v="1"/>
    <s v="theater/plays"/>
    <n v="1.0916666666666666"/>
    <n v="136.45833333333334"/>
    <x v="6"/>
    <x v="11"/>
    <x v="1459"/>
    <d v="2015-08-03T21:58:50"/>
  </r>
  <r>
    <n v="3688"/>
    <s v="The Tulip Tree 2014"/>
    <s v="The Tulip Tree is a project I have been passionate about for 5 years. It is an unforgettable story that has never been told."/>
    <x v="121"/>
    <n v="3275"/>
    <x v="0"/>
    <x v="1"/>
    <s v="GBP"/>
    <n v="1407524004"/>
    <n v="1404932004"/>
    <b v="0"/>
    <n v="39"/>
    <b v="1"/>
    <s v="theater/plays"/>
    <n v="1.0916666666666666"/>
    <n v="83.974358974358978"/>
    <x v="6"/>
    <x v="11"/>
    <x v="1460"/>
    <d v="2014-07-09T18:53:24"/>
  </r>
  <r>
    <n v="3702"/>
    <s v="SANKARA"/>
    <s v="Shakespeare's &quot;Julius Caesar&quot; inspires the unforgettable story of the &quot;African Che Guevara&quot; Thomas Sankara, President of Burkina Faso."/>
    <x v="121"/>
    <n v="3275"/>
    <x v="0"/>
    <x v="1"/>
    <s v="GBP"/>
    <n v="1468191540"/>
    <n v="1464958484"/>
    <b v="0"/>
    <n v="21"/>
    <b v="1"/>
    <s v="theater/plays"/>
    <n v="1.0916666666666666"/>
    <n v="155.95238095238096"/>
    <x v="6"/>
    <x v="11"/>
    <x v="1461"/>
    <d v="2016-06-03T12:54:44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x v="1"/>
    <s v="GBP"/>
    <n v="1450051200"/>
    <n v="1447594176"/>
    <b v="0"/>
    <n v="46"/>
    <b v="1"/>
    <s v="theater/plays"/>
    <n v="1.091"/>
    <n v="71.152173913043484"/>
    <x v="6"/>
    <x v="11"/>
    <x v="807"/>
    <d v="2015-11-15T13:29:36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x v="1"/>
    <s v="GBP"/>
    <n v="1434624067"/>
    <n v="1432032067"/>
    <b v="0"/>
    <n v="57"/>
    <b v="1"/>
    <s v="theater/plays"/>
    <n v="1.0903333333333334"/>
    <n v="57.385964912280699"/>
    <x v="6"/>
    <x v="11"/>
    <x v="1462"/>
    <d v="2015-05-19T10:41:07"/>
  </r>
  <r>
    <n v="3186"/>
    <s v="Honest"/>
    <s v="Honest is an exciting and dark new play by Bristol based writer Alice Nicholas, touring the South of England and London this October."/>
    <x v="220"/>
    <n v="3270"/>
    <x v="0"/>
    <x v="1"/>
    <s v="GBP"/>
    <n v="1410901200"/>
    <n v="1408313438"/>
    <b v="1"/>
    <n v="70"/>
    <b v="1"/>
    <s v="theater/plays"/>
    <n v="1.0218750000000001"/>
    <n v="46.714285714285715"/>
    <x v="6"/>
    <x v="11"/>
    <x v="1463"/>
    <d v="2014-08-17T22:10:38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x v="0"/>
    <s v="USD"/>
    <n v="1464199591"/>
    <n v="1461607591"/>
    <b v="0"/>
    <n v="61"/>
    <b v="1"/>
    <s v="food/small batch"/>
    <n v="1.0860000000000001"/>
    <n v="53.409836065573771"/>
    <x v="4"/>
    <x v="7"/>
    <x v="1464"/>
    <d v="2016-04-25T18:06:3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x v="8"/>
    <s v="AUD"/>
    <n v="1424516400"/>
    <n v="1421812637"/>
    <b v="0"/>
    <n v="38"/>
    <b v="1"/>
    <s v="theater/musical"/>
    <n v="1.0509677419354839"/>
    <n v="85.736842105263165"/>
    <x v="6"/>
    <x v="19"/>
    <x v="1465"/>
    <d v="2015-01-21T03:57:17"/>
  </r>
  <r>
    <n v="3410"/>
    <s v="the southland company - LAUNCH LOS ANGELES"/>
    <s v="Join us in a campaign benefitting the southland company and its interdisciplinary artistic efforts in Los Angeles."/>
    <x v="121"/>
    <n v="3255"/>
    <x v="0"/>
    <x v="0"/>
    <s v="USD"/>
    <n v="1465196400"/>
    <n v="1462841990"/>
    <b v="0"/>
    <n v="40"/>
    <b v="1"/>
    <s v="theater/plays"/>
    <n v="1.085"/>
    <n v="81.375"/>
    <x v="6"/>
    <x v="11"/>
    <x v="1466"/>
    <d v="2016-05-10T00:59:50"/>
  </r>
  <r>
    <n v="3583"/>
    <s v="The Tragedy of Mario and Juliet"/>
    <s v="Bumbling architect Romeo and handsome contractor Mario meet their match while building a balcony for Verona, NJ siren, Juliet."/>
    <x v="121"/>
    <n v="3255"/>
    <x v="0"/>
    <x v="0"/>
    <s v="USD"/>
    <n v="1460970805"/>
    <n v="1455790405"/>
    <b v="0"/>
    <n v="24"/>
    <b v="1"/>
    <s v="theater/plays"/>
    <n v="1.085"/>
    <n v="135.625"/>
    <x v="6"/>
    <x v="11"/>
    <x v="1467"/>
    <d v="2016-02-18T10:13:25"/>
  </r>
  <r>
    <n v="2084"/>
    <s v="Project: Ballerina Black UK Tour"/>
    <s v="Los Angeles based Ballerina Black are on their way to tour the UK in May. Join our club &amp; help make it happen."/>
    <x v="121"/>
    <n v="3250"/>
    <x v="0"/>
    <x v="0"/>
    <s v="USD"/>
    <n v="1399186740"/>
    <n v="1396468782"/>
    <b v="0"/>
    <n v="46"/>
    <b v="1"/>
    <s v="music/indie rock"/>
    <n v="1.0833333333333333"/>
    <n v="70.652173913043484"/>
    <x v="7"/>
    <x v="12"/>
    <x v="1468"/>
    <d v="2014-04-02T19:59:42"/>
  </r>
  <r>
    <n v="2312"/>
    <s v="DINOWALRUS: 3RD RECORD ON VINYL"/>
    <s v="Help Brooklyn psychedelic synth rockers DINOWALRUS release their 3rd Record, COMPLEXION, on vinyl!"/>
    <x v="121"/>
    <n v="3236"/>
    <x v="0"/>
    <x v="0"/>
    <s v="USD"/>
    <n v="1397862000"/>
    <n v="1395155478"/>
    <b v="1"/>
    <n v="79"/>
    <b v="1"/>
    <s v="music/indie rock"/>
    <n v="1.0786666666666667"/>
    <n v="40.962025316455694"/>
    <x v="7"/>
    <x v="12"/>
    <x v="1469"/>
    <d v="2014-03-18T15:11:18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x v="0"/>
    <s v="USD"/>
    <n v="1387072685"/>
    <n v="1384480685"/>
    <b v="1"/>
    <n v="77"/>
    <b v="1"/>
    <s v="music/indie rock"/>
    <n v="1.077"/>
    <n v="41.961038961038959"/>
    <x v="7"/>
    <x v="12"/>
    <x v="1470"/>
    <d v="2013-11-15T01:58:05"/>
  </r>
  <r>
    <n v="797"/>
    <s v="Lust Control NEW CD!!!"/>
    <s v="Help Lust Control Kickstart their first cd in 20 years!!  To be mixed by Rocky Gray (Living Sacrifice, Soul Embraced, Evanescence)!!"/>
    <x v="121"/>
    <n v="3226"/>
    <x v="0"/>
    <x v="0"/>
    <s v="USD"/>
    <n v="1335672000"/>
    <n v="1332978688"/>
    <b v="0"/>
    <n v="71"/>
    <b v="1"/>
    <s v="music/rock"/>
    <n v="1.0753333333333333"/>
    <n v="45.436619718309856"/>
    <x v="7"/>
    <x v="15"/>
    <x v="1471"/>
    <d v="2012-03-28T23:51:28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x v="0"/>
    <s v="USD"/>
    <n v="1448586000"/>
    <n v="1447195695"/>
    <b v="0"/>
    <n v="83"/>
    <b v="1"/>
    <s v="photography/photobooks"/>
    <n v="1.2904"/>
    <n v="38.867469879518069"/>
    <x v="2"/>
    <x v="3"/>
    <x v="1472"/>
    <d v="2015-11-10T22:48:15"/>
  </r>
  <r>
    <n v="3040"/>
    <s v="Jayhawk Makeover"/>
    <s v="48 hours of deck screws, dry wall, hard hats and needed renovation to help the Jayhawk rise from the ashes."/>
    <x v="121"/>
    <n v="3225"/>
    <x v="0"/>
    <x v="0"/>
    <s v="USD"/>
    <n v="1435359600"/>
    <n v="1434999621"/>
    <b v="0"/>
    <n v="42"/>
    <b v="1"/>
    <s v="theater/spaces"/>
    <n v="1.075"/>
    <n v="76.785714285714292"/>
    <x v="6"/>
    <x v="9"/>
    <x v="1473"/>
    <d v="2015-06-22T19:00:21"/>
  </r>
  <r>
    <n v="2258"/>
    <s v="A Sundered World"/>
    <s v="A Dungeon World campaign setting that takes place after the end of the worlds."/>
    <x v="200"/>
    <n v="3223"/>
    <x v="0"/>
    <x v="0"/>
    <s v="USD"/>
    <n v="1434045687"/>
    <n v="1431453687"/>
    <b v="0"/>
    <n v="205"/>
    <b v="1"/>
    <s v="games/tabletop games"/>
    <n v="1.4650000000000001"/>
    <n v="15.721951219512196"/>
    <x v="3"/>
    <x v="5"/>
    <x v="1474"/>
    <d v="2015-05-12T18:01:27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x v="0"/>
    <s v="USD"/>
    <n v="1434857482"/>
    <n v="1433647882"/>
    <b v="0"/>
    <n v="19"/>
    <b v="1"/>
    <s v="publishing/nonfiction"/>
    <n v="1.0740000000000001"/>
    <n v="169.57894736842104"/>
    <x v="1"/>
    <x v="17"/>
    <x v="1475"/>
    <d v="2015-06-07T03:31:22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x v="0"/>
    <s v="USD"/>
    <n v="1312095540"/>
    <n v="1306608888"/>
    <b v="0"/>
    <n v="24"/>
    <b v="1"/>
    <s v="music/rock"/>
    <n v="1.0736666666666668"/>
    <n v="134.20833333333334"/>
    <x v="7"/>
    <x v="15"/>
    <x v="1476"/>
    <d v="2011-05-28T18:54:48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x v="16"/>
    <s v="EUR"/>
    <n v="1489680061"/>
    <n v="1487091661"/>
    <b v="0"/>
    <n v="15"/>
    <b v="0"/>
    <s v="technology/wearables"/>
    <n v="0.16055"/>
    <n v="214.06666666666666"/>
    <x v="0"/>
    <x v="1"/>
    <x v="1477"/>
    <d v="2017-02-14T17:01:01"/>
  </r>
  <r>
    <n v="1188"/>
    <s v="Because Dance."/>
    <s v="A photobook of young dancers and their inspiring stories, photographed in beautiful and unique locations."/>
    <x v="151"/>
    <n v="3211"/>
    <x v="0"/>
    <x v="11"/>
    <s v="CAD"/>
    <n v="1482943740"/>
    <n v="1481129340"/>
    <b v="0"/>
    <n v="85"/>
    <b v="1"/>
    <s v="photography/photobooks"/>
    <n v="1.6054999999999999"/>
    <n v="37.776470588235291"/>
    <x v="2"/>
    <x v="3"/>
    <x v="1478"/>
    <d v="2016-12-07T16:49:00"/>
  </r>
  <r>
    <n v="1929"/>
    <s v="Surplus 1980 album funds for release on CD/LP."/>
    <s v="Trying to raise funds to release a full-length album on LP and CD by my post-punk studio project, Surplus 1980."/>
    <x v="220"/>
    <n v="3210"/>
    <x v="0"/>
    <x v="0"/>
    <s v="USD"/>
    <n v="1309825866"/>
    <n v="1306197066"/>
    <b v="0"/>
    <n v="75"/>
    <b v="1"/>
    <s v="music/indie rock"/>
    <n v="1.003125"/>
    <n v="42.8"/>
    <x v="7"/>
    <x v="12"/>
    <x v="1479"/>
    <d v="2011-05-24T00:31:0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x v="0"/>
    <s v="USD"/>
    <n v="1409500078"/>
    <n v="1406908078"/>
    <b v="0"/>
    <n v="43"/>
    <b v="1"/>
    <s v="theater/plays"/>
    <n v="1.0015624999999999"/>
    <n v="74.534883720930239"/>
    <x v="6"/>
    <x v="11"/>
    <x v="1480"/>
    <d v="2014-08-01T15:47:58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x v="0"/>
    <s v="USD"/>
    <n v="1321459908"/>
    <n v="1318864308"/>
    <b v="0"/>
    <n v="65"/>
    <b v="1"/>
    <s v="music/indie rock"/>
    <n v="1.0669999999999999"/>
    <n v="49.246153846153845"/>
    <x v="7"/>
    <x v="12"/>
    <x v="1481"/>
    <d v="2011-10-17T15:11:48"/>
  </r>
  <r>
    <n v="896"/>
    <s v="Hardsoul Poets New Album!"/>
    <s v="The people have spoken...the stars have aligned...Hardsoul Poets are making a new record and we want our fans on the front lines."/>
    <x v="36"/>
    <n v="3200"/>
    <x v="2"/>
    <x v="0"/>
    <s v="USD"/>
    <n v="1440734400"/>
    <n v="1438549026"/>
    <b v="0"/>
    <n v="72"/>
    <b v="0"/>
    <s v="music/indie rock"/>
    <n v="0.4"/>
    <n v="44.444444444444443"/>
    <x v="7"/>
    <x v="12"/>
    <x v="1482"/>
    <d v="2015-08-02T20:57:06"/>
  </r>
  <r>
    <n v="1179"/>
    <s v="El Camion Roja"/>
    <s v="Mexican Style Food Truck, run by a Red Seal Chef, in a town with NO MEXICAN FOOD! That is a culinary emergency situation!"/>
    <x v="24"/>
    <n v="3200"/>
    <x v="2"/>
    <x v="11"/>
    <s v="CAD"/>
    <n v="1446052627"/>
    <n v="1443460627"/>
    <b v="0"/>
    <n v="5"/>
    <b v="0"/>
    <s v="food/food trucks"/>
    <n v="5.3333333333333337E-2"/>
    <n v="640"/>
    <x v="4"/>
    <x v="29"/>
    <x v="1483"/>
    <d v="2015-09-28T17:17:07"/>
  </r>
  <r>
    <n v="2552"/>
    <s v="DAVID, The Oratorio"/>
    <s v="World Premiere of a new oratorio with chorus, soloists, and orchestra, based on the Old Testament king and prophet, DAVID"/>
    <x v="121"/>
    <n v="3195"/>
    <x v="0"/>
    <x v="0"/>
    <s v="USD"/>
    <n v="1488741981"/>
    <n v="1486149981"/>
    <b v="0"/>
    <n v="18"/>
    <b v="1"/>
    <s v="music/classical music"/>
    <n v="1.0649999999999999"/>
    <n v="177.5"/>
    <x v="7"/>
    <x v="25"/>
    <x v="1484"/>
    <d v="2017-02-03T19:26:21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x v="0"/>
    <s v="USD"/>
    <n v="1416545700"/>
    <n v="1415392666"/>
    <b v="0"/>
    <n v="33"/>
    <b v="1"/>
    <s v="theater/plays"/>
    <n v="1.0633333333333332"/>
    <n v="96.666666666666671"/>
    <x v="6"/>
    <x v="11"/>
    <x v="1485"/>
    <d v="2014-11-07T20:37:46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x v="11"/>
    <s v="CAD"/>
    <n v="1433206020"/>
    <n v="1430617209"/>
    <b v="0"/>
    <n v="30"/>
    <b v="1"/>
    <s v="music/electronic music"/>
    <n v="2.0554838709677421"/>
    <n v="106.2"/>
    <x v="7"/>
    <x v="13"/>
    <x v="1486"/>
    <d v="2015-05-03T01:40:09"/>
  </r>
  <r>
    <n v="3634"/>
    <s v="Alice - A New Musical"/>
    <s v="Alice is an original musical for all ages with a unique new story based on Alice's Adventures in Wonderland, premiering in summer 2017."/>
    <x v="35"/>
    <n v="3185"/>
    <x v="2"/>
    <x v="11"/>
    <s v="CAD"/>
    <n v="1484366340"/>
    <n v="1480219174"/>
    <b v="0"/>
    <n v="18"/>
    <b v="0"/>
    <s v="theater/musical"/>
    <n v="4.2466666666666666E-2"/>
    <n v="176.94444444444446"/>
    <x v="6"/>
    <x v="19"/>
    <x v="1487"/>
    <d v="2016-11-27T03:59:34"/>
  </r>
  <r>
    <n v="3364"/>
    <s v="Cancel The Sunshine"/>
    <s v="Cancel The SunshineÂ is a new play that explores living with a mental health condition in an honest, witty and articulate way."/>
    <x v="121"/>
    <n v="3178"/>
    <x v="0"/>
    <x v="1"/>
    <s v="GBP"/>
    <n v="1458075600"/>
    <n v="1456183649"/>
    <b v="0"/>
    <n v="72"/>
    <b v="1"/>
    <s v="theater/plays"/>
    <n v="1.0593333333333332"/>
    <n v="44.138888888888886"/>
    <x v="6"/>
    <x v="11"/>
    <x v="492"/>
    <d v="2016-02-22T23:27:29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x v="0"/>
    <s v="USD"/>
    <n v="1461857045"/>
    <n v="1459265045"/>
    <b v="0"/>
    <n v="63"/>
    <b v="1"/>
    <s v="theater/plays"/>
    <n v="1.1339285714285714"/>
    <n v="50.396825396825399"/>
    <x v="6"/>
    <x v="11"/>
    <x v="1488"/>
    <d v="2016-03-29T15:24:05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x v="0"/>
    <s v="USD"/>
    <n v="1417377481"/>
    <n v="1412189881"/>
    <b v="0"/>
    <n v="7"/>
    <b v="0"/>
    <s v="photography/people"/>
    <n v="0.21146666666666666"/>
    <n v="453.14285714285717"/>
    <x v="2"/>
    <x v="36"/>
    <x v="1489"/>
    <d v="2014-10-01T18:58:01"/>
  </r>
  <r>
    <n v="412"/>
    <s v="Southern Oregon VS. LNG"/>
    <s v="A short film about property rights, salmon, and ratepayers in the controversy over exporting natural gas through southern Oregon"/>
    <x v="60"/>
    <n v="3171"/>
    <x v="0"/>
    <x v="0"/>
    <s v="USD"/>
    <n v="1343238578"/>
    <n v="1341856178"/>
    <b v="0"/>
    <n v="55"/>
    <b v="1"/>
    <s v="film &amp; video/documentary"/>
    <n v="1.2684"/>
    <n v="57.654545454545456"/>
    <x v="5"/>
    <x v="8"/>
    <x v="1490"/>
    <d v="2012-07-09T17:49:38"/>
  </r>
  <r>
    <n v="2640"/>
    <s v="Save the Astronomy Van"/>
    <s v="Hi,_x000a_My Name is David Frey and I Provide Free Public Astronomy programs in San Francisco, Mt. Tamalpias, Yosemite and Novato CA."/>
    <x v="121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4"/>
    <x v="1491"/>
    <d v="2015-04-09T03:51:1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x v="0"/>
    <s v="USD"/>
    <n v="1423693903"/>
    <n v="1421101903"/>
    <b v="0"/>
    <n v="66"/>
    <b v="1"/>
    <s v="theater/plays"/>
    <n v="1.0533333333333332"/>
    <n v="47.878787878787875"/>
    <x v="6"/>
    <x v="11"/>
    <x v="1492"/>
    <d v="2015-01-12T22:31:43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x v="8"/>
    <s v="AUD"/>
    <n v="1467280800"/>
    <n v="1464921112"/>
    <b v="0"/>
    <n v="81"/>
    <b v="1"/>
    <s v="technology/space exploration"/>
    <n v="1.579"/>
    <n v="38.987654320987652"/>
    <x v="0"/>
    <x v="4"/>
    <x v="1493"/>
    <d v="2016-06-03T02:31:52"/>
  </r>
  <r>
    <n v="2655"/>
    <s v="Balloons (Canceled)"/>
    <s v="Thank you for your support!"/>
    <x v="51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4"/>
    <x v="1494"/>
    <d v="2016-01-12T20:47:27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x v="0"/>
    <s v="USD"/>
    <n v="1310857200"/>
    <n v="1306525512"/>
    <b v="0"/>
    <n v="54"/>
    <b v="1"/>
    <s v="music/rock"/>
    <n v="1.05"/>
    <n v="58.333333333333336"/>
    <x v="7"/>
    <x v="15"/>
    <x v="1495"/>
    <d v="2011-05-27T19:45:12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x v="0"/>
    <s v="USD"/>
    <n v="1471977290"/>
    <n v="1466793290"/>
    <b v="0"/>
    <n v="39"/>
    <b v="1"/>
    <s v="theater/plays"/>
    <n v="1.0493333333333332"/>
    <n v="80.717948717948715"/>
    <x v="6"/>
    <x v="11"/>
    <x v="1496"/>
    <d v="2016-06-24T18:34:50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x v="1"/>
    <s v="GBP"/>
    <n v="1435752898"/>
    <n v="1433160898"/>
    <b v="1"/>
    <n v="79"/>
    <b v="1"/>
    <s v="theater/plays"/>
    <n v="1.1232142857142857"/>
    <n v="39.810126582278478"/>
    <x v="6"/>
    <x v="11"/>
    <x v="1497"/>
    <d v="2015-06-01T12:14:58"/>
  </r>
  <r>
    <n v="2992"/>
    <s v="Th'underGrounds"/>
    <s v="Creating a non-profit CAFE &amp; VILLAGE COMMONS in SE Portland, in service to Neighbors, Kids, Artists &amp; the Underserved"/>
    <x v="121"/>
    <n v="3135"/>
    <x v="0"/>
    <x v="0"/>
    <s v="USD"/>
    <n v="1476037510"/>
    <n v="1473445510"/>
    <b v="0"/>
    <n v="64"/>
    <b v="1"/>
    <s v="theater/spaces"/>
    <n v="1.0449999999999999"/>
    <n v="48.984375"/>
    <x v="6"/>
    <x v="9"/>
    <x v="1498"/>
    <d v="2016-09-09T18:25:10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x v="0"/>
    <s v="USD"/>
    <n v="1417305178"/>
    <n v="1414277578"/>
    <b v="0"/>
    <n v="28"/>
    <b v="1"/>
    <s v="theater/plays"/>
    <n v="1.0443333333333333"/>
    <n v="111.89285714285714"/>
    <x v="6"/>
    <x v="11"/>
    <x v="1499"/>
    <d v="2014-10-25T22:52:58"/>
  </r>
  <r>
    <n v="1276"/>
    <s v="MR. DREAM GOES TO JAIL"/>
    <s v="Sponsor this Brooklyn punk band's debut seven-inch, MR. DREAM GOES TO JAIL."/>
    <x v="121"/>
    <n v="3132.63"/>
    <x v="0"/>
    <x v="0"/>
    <s v="USD"/>
    <n v="1251777600"/>
    <n v="1247504047"/>
    <b v="1"/>
    <n v="68"/>
    <b v="1"/>
    <s v="music/rock"/>
    <n v="1.0442100000000001"/>
    <n v="46.06808823529412"/>
    <x v="7"/>
    <x v="15"/>
    <x v="1500"/>
    <d v="2009-07-13T16:54:07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x v="0"/>
    <s v="USD"/>
    <n v="1491855300"/>
    <n v="1488935245"/>
    <b v="0"/>
    <n v="39"/>
    <b v="0"/>
    <s v="music/faith"/>
    <n v="0.3125"/>
    <n v="80.128205128205124"/>
    <x v="7"/>
    <x v="14"/>
    <x v="1501"/>
    <d v="2017-03-08T01:07:25"/>
  </r>
  <r>
    <n v="1752"/>
    <s v="Adfectus Book"/>
    <s v="A little book of calm, in picture form, that will soothe the soul and un-furrow the brow."/>
    <x v="181"/>
    <n v="3122"/>
    <x v="0"/>
    <x v="1"/>
    <s v="GBP"/>
    <n v="1476425082"/>
    <n v="1473833082"/>
    <b v="0"/>
    <n v="90"/>
    <b v="1"/>
    <s v="photography/photobooks"/>
    <n v="2.6016666666666666"/>
    <n v="34.68888888888889"/>
    <x v="2"/>
    <x v="3"/>
    <x v="1502"/>
    <d v="2016-09-14T06:04:42"/>
  </r>
  <r>
    <n v="3222"/>
    <s v="Shakespeare in ASL - and FREE for everyone"/>
    <s v="Shakespeare's classic re-imagined as a spoken and signed production for deaf and hearing audiences"/>
    <x v="60"/>
    <n v="3120"/>
    <x v="0"/>
    <x v="0"/>
    <s v="USD"/>
    <n v="1445722140"/>
    <n v="1443016697"/>
    <b v="1"/>
    <n v="84"/>
    <b v="1"/>
    <s v="theater/plays"/>
    <n v="1.248"/>
    <n v="37.142857142857146"/>
    <x v="6"/>
    <x v="11"/>
    <x v="1503"/>
    <d v="2015-09-23T13:58:17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x v="1"/>
    <s v="GBP"/>
    <n v="1426801664"/>
    <n v="1424213264"/>
    <b v="0"/>
    <n v="45"/>
    <b v="1"/>
    <s v="theater/plays"/>
    <n v="1.248"/>
    <n v="69.333333333333329"/>
    <x v="6"/>
    <x v="11"/>
    <x v="1504"/>
    <d v="2015-02-17T22:47:44"/>
  </r>
  <r>
    <n v="3168"/>
    <s v="Cosmicomics"/>
    <s v="A dazzling aerial show that brings to life the whimsical and romantic short stories of beloved fantasy author Italo Calvino."/>
    <x v="60"/>
    <n v="3105"/>
    <x v="0"/>
    <x v="0"/>
    <s v="USD"/>
    <n v="1402696800"/>
    <n v="1399948353"/>
    <b v="1"/>
    <n v="61"/>
    <b v="1"/>
    <s v="theater/plays"/>
    <n v="1.242"/>
    <n v="50.901639344262293"/>
    <x v="6"/>
    <x v="11"/>
    <x v="1505"/>
    <d v="2014-05-13T02:32:33"/>
  </r>
  <r>
    <n v="3414"/>
    <s v="PCSF PlayOffs 2016"/>
    <s v="A new twist on our annual festival of fully-produced plays by member playwrights, performed by a talented ensemble cast!"/>
    <x v="121"/>
    <n v="3105"/>
    <x v="0"/>
    <x v="0"/>
    <s v="USD"/>
    <n v="1480579140"/>
    <n v="1478030325"/>
    <b v="0"/>
    <n v="44"/>
    <b v="1"/>
    <s v="theater/plays"/>
    <n v="1.0349999999999999"/>
    <n v="70.568181818181813"/>
    <x v="6"/>
    <x v="11"/>
    <x v="1506"/>
    <d v="2016-11-01T19:58:45"/>
  </r>
  <r>
    <n v="114"/>
    <s v="l'esprit d'escalier-a senior film"/>
    <s v="This film explores the complicated nature that exists in all human relationships. A mother and a daughter seek to find happiness."/>
    <x v="121"/>
    <n v="3100"/>
    <x v="0"/>
    <x v="0"/>
    <s v="USD"/>
    <n v="1326436488"/>
    <n v="1321252488"/>
    <b v="0"/>
    <n v="35"/>
    <b v="1"/>
    <s v="film &amp; video/shorts"/>
    <n v="1.0333333333333334"/>
    <n v="88.571428571428569"/>
    <x v="5"/>
    <x v="27"/>
    <x v="1507"/>
    <d v="2011-11-14T06:34:48"/>
  </r>
  <r>
    <n v="1310"/>
    <s v="k5-jkt.by kiger (Canceled)"/>
    <s v="An essential hoodie that holds all sized smart phones and keep your headphone wires tangle free."/>
    <x v="16"/>
    <n v="3100"/>
    <x v="1"/>
    <x v="0"/>
    <s v="USD"/>
    <n v="1471622450"/>
    <n v="1467734450"/>
    <b v="0"/>
    <n v="24"/>
    <b v="0"/>
    <s v="technology/wearables"/>
    <n v="0.155"/>
    <n v="129.16666666666666"/>
    <x v="0"/>
    <x v="1"/>
    <x v="1508"/>
    <d v="2016-07-05T16:00:50"/>
  </r>
  <r>
    <n v="2825"/>
    <s v="The Night Before Christmas"/>
    <s v="Help Saltmine Theatre Company tell the exciting story of St Nicholas and the importance of gratefulness in their new Christmas show."/>
    <x v="121"/>
    <n v="3100"/>
    <x v="0"/>
    <x v="1"/>
    <s v="GBP"/>
    <n v="1449255686"/>
    <n v="1446663686"/>
    <b v="0"/>
    <n v="51"/>
    <b v="1"/>
    <s v="theater/plays"/>
    <n v="1.0333333333333334"/>
    <n v="60.784313725490193"/>
    <x v="6"/>
    <x v="11"/>
    <x v="1509"/>
    <d v="2015-11-04T19:01:26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x v="1"/>
    <s v="GBP"/>
    <n v="1423838916"/>
    <n v="1418654916"/>
    <b v="0"/>
    <n v="78"/>
    <b v="1"/>
    <s v="theater/plays"/>
    <n v="1.55"/>
    <n v="39.743589743589745"/>
    <x v="6"/>
    <x v="11"/>
    <x v="1510"/>
    <d v="2014-12-15T14:48:36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x v="1"/>
    <s v="GBP"/>
    <n v="1437261419"/>
    <n v="1434669419"/>
    <b v="0"/>
    <n v="58"/>
    <b v="1"/>
    <s v="theater/plays"/>
    <n v="1.0317033333333334"/>
    <n v="53.363965517241382"/>
    <x v="6"/>
    <x v="11"/>
    <x v="1511"/>
    <d v="2015-06-18T23:16:59"/>
  </r>
  <r>
    <n v="3573"/>
    <s v="Licensed To Ill"/>
    <s v="London based theatre makers collaborating to create a new show about the history of HipHop."/>
    <x v="121"/>
    <n v="3084"/>
    <x v="0"/>
    <x v="1"/>
    <s v="GBP"/>
    <n v="1415440846"/>
    <n v="1412845246"/>
    <b v="0"/>
    <n v="78"/>
    <b v="1"/>
    <s v="theater/plays"/>
    <n v="1.028"/>
    <n v="39.53846153846154"/>
    <x v="6"/>
    <x v="11"/>
    <x v="1512"/>
    <d v="2014-10-09T09:00:46"/>
  </r>
  <r>
    <n v="3595"/>
    <s v="The Flu Season"/>
    <s v="A new theatre company staging Will Eno's The Flu Season in Seattle"/>
    <x v="204"/>
    <n v="3081"/>
    <x v="0"/>
    <x v="0"/>
    <s v="USD"/>
    <n v="1426229940"/>
    <n v="1423959123"/>
    <b v="0"/>
    <n v="62"/>
    <b v="1"/>
    <s v="theater/plays"/>
    <n v="1.1850000000000001"/>
    <n v="49.693548387096776"/>
    <x v="6"/>
    <x v="11"/>
    <x v="1513"/>
    <d v="2015-02-15T00:12:03"/>
  </r>
  <r>
    <n v="3515"/>
    <s v="Twelfth Night by William Shakespeare"/>
    <s v="We are casting an all-inclusive production of Shakespeare's Twelfth Night in a non-traditional performance space."/>
    <x v="121"/>
    <n v="3080"/>
    <x v="0"/>
    <x v="0"/>
    <s v="USD"/>
    <n v="1433097171"/>
    <n v="1430505171"/>
    <b v="0"/>
    <n v="46"/>
    <b v="1"/>
    <s v="theater/plays"/>
    <n v="1.0266666666666666"/>
    <n v="66.956521739130437"/>
    <x v="6"/>
    <x v="11"/>
    <x v="1514"/>
    <d v="2015-05-01T18:32:5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x v="1"/>
    <s v="GBP"/>
    <n v="1435851577"/>
    <n v="1433259577"/>
    <b v="0"/>
    <n v="78"/>
    <b v="1"/>
    <s v="theater/plays"/>
    <n v="1.0266666666666666"/>
    <n v="39.487179487179489"/>
    <x v="6"/>
    <x v="11"/>
    <x v="1515"/>
    <d v="2015-06-02T15:39:37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x v="1"/>
    <s v="GBP"/>
    <n v="1354269600"/>
    <n v="1351663605"/>
    <b v="0"/>
    <n v="121"/>
    <b v="1"/>
    <s v="publishing/nonfiction"/>
    <n v="1.2267999999999999"/>
    <n v="25.347107438016529"/>
    <x v="1"/>
    <x v="17"/>
    <x v="1516"/>
    <d v="2012-10-31T06:06:45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x v="0"/>
    <s v="USD"/>
    <n v="1487635653"/>
    <n v="1486426053"/>
    <b v="0"/>
    <n v="53"/>
    <b v="1"/>
    <s v="games/tabletop games"/>
    <n v="1.5309999999999999"/>
    <n v="57.773584905660378"/>
    <x v="3"/>
    <x v="5"/>
    <x v="1517"/>
    <d v="2017-02-07T00:07:33"/>
  </r>
  <r>
    <n v="3659"/>
    <s v="Reality of Love Remix (Love in Disguise)"/>
    <s v="We want you to analyze while we dramatize if people who romanticize can recognize true love in a disguise."/>
    <x v="121"/>
    <n v="3061"/>
    <x v="0"/>
    <x v="0"/>
    <s v="USD"/>
    <n v="1426775940"/>
    <n v="1424414350"/>
    <b v="0"/>
    <n v="13"/>
    <b v="1"/>
    <s v="theater/plays"/>
    <n v="1.0203333333333333"/>
    <n v="235.46153846153845"/>
    <x v="6"/>
    <x v="11"/>
    <x v="1518"/>
    <d v="2015-02-20T06:39:10"/>
  </r>
  <r>
    <n v="1664"/>
    <s v="Grace Sings Grace"/>
    <s v="Korean-American Soprano Grace's Debut Album - coming up in June 2012. Come and be part of this exciting project!"/>
    <x v="60"/>
    <n v="3060.22"/>
    <x v="0"/>
    <x v="0"/>
    <s v="USD"/>
    <n v="1331870340"/>
    <n v="1328033818"/>
    <b v="0"/>
    <n v="89"/>
    <b v="1"/>
    <s v="music/pop"/>
    <n v="1.2240879999999998"/>
    <n v="34.384494382022467"/>
    <x v="7"/>
    <x v="22"/>
    <x v="1519"/>
    <d v="2012-01-31T18:16:58"/>
  </r>
  <r>
    <n v="1014"/>
    <s v="CHEMION: The World's First Smart Glasses (Canceled)"/>
    <s v="CHEMION is an eyewear device that lets you show your creativity to the world."/>
    <x v="26"/>
    <n v="3060"/>
    <x v="1"/>
    <x v="0"/>
    <s v="USD"/>
    <n v="1420070615"/>
    <n v="1415750615"/>
    <b v="0"/>
    <n v="16"/>
    <b v="0"/>
    <s v="technology/wearables"/>
    <n v="0.30599999999999999"/>
    <n v="191.25"/>
    <x v="0"/>
    <x v="1"/>
    <x v="1520"/>
    <d v="2014-11-12T00:03:35"/>
  </r>
  <r>
    <n v="3354"/>
    <s v="Strangeloop Theatre - A Focus on New Works"/>
    <s v="Help Strangeloop Theatre create and support new work by sponsoring our 2015-2016 season."/>
    <x v="121"/>
    <n v="3058"/>
    <x v="0"/>
    <x v="0"/>
    <s v="USD"/>
    <n v="1446091260"/>
    <n v="1443029206"/>
    <b v="0"/>
    <n v="55"/>
    <b v="1"/>
    <s v="theater/plays"/>
    <n v="1.0193333333333334"/>
    <n v="55.6"/>
    <x v="6"/>
    <x v="11"/>
    <x v="1521"/>
    <d v="2015-09-23T17:26:46"/>
  </r>
  <r>
    <n v="1390"/>
    <s v="New Music Video/Artist Development"/>
    <s v="Breakout Artist Management will be working with us on a brand new music video and we need your help!"/>
    <x v="124"/>
    <n v="3055"/>
    <x v="0"/>
    <x v="0"/>
    <s v="USD"/>
    <n v="1430154720"/>
    <n v="1427224606"/>
    <b v="0"/>
    <n v="19"/>
    <b v="1"/>
    <s v="music/rock"/>
    <n v="1.0910714285714285"/>
    <n v="160.78947368421052"/>
    <x v="7"/>
    <x v="15"/>
    <x v="1522"/>
    <d v="2015-03-24T19:16:46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x v="1"/>
    <s v="GBP"/>
    <n v="1438875107"/>
    <n v="1436283107"/>
    <b v="0"/>
    <n v="90"/>
    <b v="1"/>
    <s v="theater/plays"/>
    <n v="1.0183333333333333"/>
    <n v="33.944444444444443"/>
    <x v="6"/>
    <x v="11"/>
    <x v="1523"/>
    <d v="2015-07-07T15:31:47"/>
  </r>
  <r>
    <n v="3284"/>
    <s v="Help fund Black Enough!"/>
    <s v="Black Enough is an LSU student-staged performance exploring the effects of white supremacy on the black community."/>
    <x v="121"/>
    <n v="3048"/>
    <x v="0"/>
    <x v="0"/>
    <s v="USD"/>
    <n v="1454047140"/>
    <n v="1452546853"/>
    <b v="0"/>
    <n v="15"/>
    <b v="1"/>
    <s v="theater/plays"/>
    <n v="1.016"/>
    <n v="203.2"/>
    <x v="6"/>
    <x v="11"/>
    <x v="1524"/>
    <d v="2016-01-11T21:14:13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x v="1"/>
    <s v="GBP"/>
    <n v="1411771384"/>
    <n v="1409179384"/>
    <b v="0"/>
    <n v="57"/>
    <b v="1"/>
    <s v="theater/plays"/>
    <n v="1.0153333333333334"/>
    <n v="53.438596491228068"/>
    <x v="6"/>
    <x v="11"/>
    <x v="1525"/>
    <d v="2014-08-27T22:43:04"/>
  </r>
  <r>
    <n v="837"/>
    <s v="Take 147 - Nothin' to Lose CD Project"/>
    <s v="Take 147 is currently in the process of recording the debut album called, &quot;Nothin' to Lose&quot;."/>
    <x v="60"/>
    <n v="3045"/>
    <x v="0"/>
    <x v="0"/>
    <s v="USD"/>
    <n v="1398988662"/>
    <n v="1396396662"/>
    <b v="0"/>
    <n v="62"/>
    <b v="1"/>
    <s v="music/rock"/>
    <n v="1.218"/>
    <n v="49.112903225806448"/>
    <x v="7"/>
    <x v="15"/>
    <x v="1526"/>
    <d v="2014-04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x v="0"/>
    <s v="USD"/>
    <n v="1408815440"/>
    <n v="1404927440"/>
    <b v="0"/>
    <n v="29"/>
    <b v="1"/>
    <s v="theater/plays"/>
    <n v="1.0149999999999999"/>
    <n v="105"/>
    <x v="6"/>
    <x v="11"/>
    <x v="1527"/>
    <d v="2014-07-09T17:37:20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x v="0"/>
    <s v="USD"/>
    <n v="1443408550"/>
    <n v="1439952550"/>
    <b v="0"/>
    <n v="17"/>
    <b v="0"/>
    <s v="theater/plays"/>
    <n v="0.60899999999999999"/>
    <n v="179.11764705882354"/>
    <x v="6"/>
    <x v="11"/>
    <x v="1528"/>
    <d v="2015-08-19T02:49:10"/>
  </r>
  <r>
    <n v="405"/>
    <s v="The Healing Effect Movie"/>
    <s v="Come, join our movie movement.  A new documentary about the healing power of food."/>
    <x v="227"/>
    <n v="3036"/>
    <x v="0"/>
    <x v="0"/>
    <s v="USD"/>
    <n v="1394071339"/>
    <n v="1391479339"/>
    <b v="0"/>
    <n v="55"/>
    <b v="1"/>
    <s v="film &amp; video/documentary"/>
    <n v="1.0765957446808512"/>
    <n v="55.2"/>
    <x v="5"/>
    <x v="8"/>
    <x v="1529"/>
    <d v="2014-02-04T02:02:19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5"/>
    <x v="8"/>
    <x v="1530"/>
    <d v="2015-02-12T03:05:08"/>
  </r>
  <r>
    <n v="2789"/>
    <s v="The Adventurers Club"/>
    <s v="BNT's Biggest Adventure So Far: Our 2015 full length production!"/>
    <x v="121"/>
    <n v="3035"/>
    <x v="0"/>
    <x v="0"/>
    <s v="USD"/>
    <n v="1426132800"/>
    <n v="1424477934"/>
    <b v="0"/>
    <n v="24"/>
    <b v="1"/>
    <s v="theater/plays"/>
    <n v="1.0116666666666667"/>
    <n v="126.45833333333333"/>
    <x v="6"/>
    <x v="11"/>
    <x v="1531"/>
    <d v="2015-02-21T00:18:54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x v="0"/>
    <s v="USD"/>
    <n v="1456811940"/>
    <n v="1454098976"/>
    <b v="0"/>
    <n v="17"/>
    <b v="1"/>
    <s v="theater/spaces"/>
    <n v="1.0116666666666667"/>
    <n v="178.52941176470588"/>
    <x v="6"/>
    <x v="9"/>
    <x v="1532"/>
    <d v="2016-01-29T20:22:56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x v="0"/>
    <s v="USD"/>
    <n v="1453352719"/>
    <n v="1450760719"/>
    <b v="0"/>
    <n v="26"/>
    <b v="1"/>
    <s v="theater/spaces"/>
    <n v="1.0116666666666667"/>
    <n v="116.73076923076923"/>
    <x v="6"/>
    <x v="9"/>
    <x v="1533"/>
    <d v="2015-12-22T05:05:19"/>
  </r>
  <r>
    <n v="3174"/>
    <s v="A Race Redux"/>
    <s v="This adaptation uses the text of Oâ€™Neill to explore race, and asks the audience if stereotypes impact a characters guilt or innocence."/>
    <x v="121"/>
    <n v="3034"/>
    <x v="0"/>
    <x v="0"/>
    <s v="USD"/>
    <n v="1408999508"/>
    <n v="1407789908"/>
    <b v="1"/>
    <n v="23"/>
    <b v="1"/>
    <s v="theater/plays"/>
    <n v="1.0113333333333334"/>
    <n v="131.91304347826087"/>
    <x v="6"/>
    <x v="11"/>
    <x v="1534"/>
    <d v="2014-08-11T20:45:08"/>
  </r>
  <r>
    <n v="210"/>
    <s v="Like Son, Like Father"/>
    <s v="A tender short film about a young man who needs advice from  someone he had no intention of ever meeting, his biological father."/>
    <x v="32"/>
    <n v="3030"/>
    <x v="2"/>
    <x v="0"/>
    <s v="USD"/>
    <n v="1443675600"/>
    <n v="1441157592"/>
    <b v="0"/>
    <n v="33"/>
    <b v="0"/>
    <s v="film &amp; video/drama"/>
    <n v="0.2525"/>
    <n v="91.818181818181813"/>
    <x v="5"/>
    <x v="10"/>
    <x v="1535"/>
    <d v="2015-09-02T01:33:12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x v="0"/>
    <s v="USD"/>
    <n v="1440003820"/>
    <n v="1437411820"/>
    <b v="0"/>
    <n v="36"/>
    <b v="1"/>
    <s v="theater/plays"/>
    <n v="1.01"/>
    <n v="84.166666666666671"/>
    <x v="6"/>
    <x v="11"/>
    <x v="1536"/>
    <d v="2015-07-20T17:03:40"/>
  </r>
  <r>
    <n v="3467"/>
    <s v="Venus in Fur, Los Angeles."/>
    <s v="Venus in Fur, By David Ives."/>
    <x v="121"/>
    <n v="3030"/>
    <x v="0"/>
    <x v="0"/>
    <s v="USD"/>
    <n v="1426864032"/>
    <n v="1424275632"/>
    <b v="0"/>
    <n v="47"/>
    <b v="1"/>
    <s v="theater/plays"/>
    <n v="1.01"/>
    <n v="64.468085106382972"/>
    <x v="6"/>
    <x v="11"/>
    <x v="1537"/>
    <d v="2015-02-18T16:07:12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x v="0"/>
    <s v="USD"/>
    <n v="1336528804"/>
    <n v="1331348404"/>
    <b v="0"/>
    <n v="48"/>
    <b v="1"/>
    <s v="music/rock"/>
    <n v="1.0085533333333332"/>
    <n v="63.03458333333333"/>
    <x v="7"/>
    <x v="15"/>
    <x v="1538"/>
    <d v="2012-03-10T03:00:04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x v="0"/>
    <s v="USD"/>
    <n v="1429594832"/>
    <n v="1427780432"/>
    <b v="0"/>
    <n v="38"/>
    <b v="1"/>
    <s v="music/rock"/>
    <n v="1.2088000000000001"/>
    <n v="79.526315789473685"/>
    <x v="7"/>
    <x v="15"/>
    <x v="1539"/>
    <d v="2015-03-31T05:40:32"/>
  </r>
  <r>
    <n v="659"/>
    <s v="Lulu Watch Designs - Apple Watch"/>
    <s v="Sync up your lifestyle"/>
    <x v="121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1"/>
    <x v="1540"/>
    <d v="2015-07-24T14:14:55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x v="1"/>
    <s v="GBP"/>
    <n v="1487286000"/>
    <n v="1484843948"/>
    <b v="0"/>
    <n v="34"/>
    <b v="1"/>
    <s v="theater/plays"/>
    <n v="1.0056666666666667"/>
    <n v="88.735294117647058"/>
    <x v="6"/>
    <x v="11"/>
    <x v="1541"/>
    <d v="2017-01-19T16:39:08"/>
  </r>
  <r>
    <n v="406"/>
    <s v="The Desert River Bends"/>
    <s v="The Desert River Bends is a short documentary following the alternative lifestyles of three middle-age river guides in Moab UT."/>
    <x v="124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5"/>
    <x v="8"/>
    <x v="1542"/>
    <d v="2011-04-05T03:53:57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x v="0"/>
    <s v="USD"/>
    <n v="1403660279"/>
    <n v="1400636279"/>
    <b v="0"/>
    <n v="19"/>
    <b v="1"/>
    <s v="film &amp; video/television"/>
    <n v="1.0049999999999999"/>
    <n v="158.68421052631578"/>
    <x v="5"/>
    <x v="16"/>
    <x v="1543"/>
    <d v="2014-05-21T01:37:59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x v="1"/>
    <s v="GBP"/>
    <n v="1470132180"/>
    <n v="1467040769"/>
    <b v="0"/>
    <n v="30"/>
    <b v="1"/>
    <s v="theater/musical"/>
    <n v="1.5075000000000001"/>
    <n v="100.5"/>
    <x v="6"/>
    <x v="19"/>
    <x v="1544"/>
    <d v="2016-06-27T15:19:29"/>
  </r>
  <r>
    <n v="652"/>
    <s v="The Zossom Phone Case"/>
    <s v="Zossom is a smart phone case with a strap. Forget the days of shattered screens and scratches. The Zossom case keeps your phone safe."/>
    <x v="121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1"/>
    <x v="1545"/>
    <d v="2016-11-01T16:34:10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x v="1"/>
    <s v="GBP"/>
    <n v="1387533892"/>
    <n v="1384941892"/>
    <b v="0"/>
    <n v="169"/>
    <b v="1"/>
    <s v="publishing/nonfiction"/>
    <n v="1.2048000000000001"/>
    <n v="17.822485207100591"/>
    <x v="1"/>
    <x v="17"/>
    <x v="1546"/>
    <d v="2013-11-20T10:04:52"/>
  </r>
  <r>
    <n v="2089"/>
    <s v="Little Moses EP"/>
    <s v="Little Moses is trying to record their first EP, and we can't do it without your help!"/>
    <x v="60"/>
    <n v="3010.01"/>
    <x v="0"/>
    <x v="0"/>
    <s v="USD"/>
    <n v="1375408194"/>
    <n v="1372384194"/>
    <b v="0"/>
    <n v="62"/>
    <b v="1"/>
    <s v="music/indie rock"/>
    <n v="1.2040040000000001"/>
    <n v="48.54854838709678"/>
    <x v="7"/>
    <x v="12"/>
    <x v="1547"/>
    <d v="2013-06-28T01:49:54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x v="1"/>
    <s v="GBP"/>
    <n v="1459378085"/>
    <n v="1456789685"/>
    <b v="0"/>
    <n v="21"/>
    <b v="1"/>
    <s v="theater/plays"/>
    <n v="1.5331632653061225"/>
    <n v="143.0952380952381"/>
    <x v="6"/>
    <x v="11"/>
    <x v="1548"/>
    <d v="2016-02-29T23:48:05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x v="1"/>
    <s v="GBP"/>
    <n v="1425682174"/>
    <n v="1423090174"/>
    <b v="0"/>
    <n v="21"/>
    <b v="1"/>
    <s v="music/classical music"/>
    <n v="1.0009999999999999"/>
    <n v="143"/>
    <x v="7"/>
    <x v="25"/>
    <x v="1549"/>
    <d v="2015-02-04T22:49:34"/>
  </r>
  <r>
    <n v="1824"/>
    <s v="Tin Man's Broken Wisdom Fund"/>
    <s v="cd fund raiser"/>
    <x v="121"/>
    <n v="3002"/>
    <x v="0"/>
    <x v="0"/>
    <s v="USD"/>
    <n v="1389146880"/>
    <n v="1387403967"/>
    <b v="0"/>
    <n v="40"/>
    <b v="1"/>
    <s v="music/rock"/>
    <n v="1.0006666666666666"/>
    <n v="75.05"/>
    <x v="7"/>
    <x v="15"/>
    <x v="1550"/>
    <d v="2013-12-18T21:59:27"/>
  </r>
  <r>
    <n v="4048"/>
    <s v="Speechless"/>
    <s v="The unspoken story of growing up disabled with cerebral palsy and no speech. This inclusive company fights ignorance using dark humour."/>
    <x v="92"/>
    <n v="3001"/>
    <x v="2"/>
    <x v="1"/>
    <s v="GBP"/>
    <n v="1460373187"/>
    <n v="1457352787"/>
    <b v="0"/>
    <n v="91"/>
    <b v="0"/>
    <s v="theater/plays"/>
    <n v="0.17652941176470588"/>
    <n v="32.978021978021978"/>
    <x v="6"/>
    <x v="11"/>
    <x v="1551"/>
    <d v="2016-03-07T12:13:07"/>
  </r>
  <r>
    <n v="166"/>
    <s v="Pressure"/>
    <s v="A young teen makes a bad decision after joining gang and the film expresses his choices that led him to that point."/>
    <x v="1"/>
    <n v="3000"/>
    <x v="2"/>
    <x v="0"/>
    <s v="USD"/>
    <n v="1484531362"/>
    <n v="1481939362"/>
    <b v="0"/>
    <n v="1"/>
    <b v="0"/>
    <s v="film &amp; video/drama"/>
    <n v="0.6"/>
    <n v="3000"/>
    <x v="5"/>
    <x v="10"/>
    <x v="1552"/>
    <d v="2016-12-17T01:49:22"/>
  </r>
  <r>
    <n v="1857"/>
    <s v="Holy Water Moses - A Hail Dale Project"/>
    <s v="We need to get back to Nashville to record our second record, a full LP this time.  It ain't cheap and we need your help!"/>
    <x v="121"/>
    <n v="3000"/>
    <x v="0"/>
    <x v="0"/>
    <s v="USD"/>
    <n v="1410546413"/>
    <n v="1407954413"/>
    <b v="0"/>
    <n v="22"/>
    <b v="1"/>
    <s v="music/rock"/>
    <n v="1"/>
    <n v="136.36363636363637"/>
    <x v="7"/>
    <x v="15"/>
    <x v="1553"/>
    <d v="2014-08-13T18:26:53"/>
  </r>
  <r>
    <n v="2097"/>
    <s v="Caverns of Sonora"/>
    <s v="Engine is ready to record our sophomore release. The songs are written, the musicians are ready. Help us bring this into existence!"/>
    <x v="121"/>
    <n v="3000"/>
    <x v="0"/>
    <x v="0"/>
    <s v="USD"/>
    <n v="1322751735"/>
    <n v="1317564135"/>
    <b v="0"/>
    <n v="38"/>
    <b v="1"/>
    <s v="music/indie rock"/>
    <n v="1"/>
    <n v="78.94736842105263"/>
    <x v="7"/>
    <x v="12"/>
    <x v="1554"/>
    <d v="2011-10-02T14:02:15"/>
  </r>
  <r>
    <n v="2830"/>
    <s v="Nakhtik and Avalon"/>
    <s v="Avalon is a new South African Township play and Nakhtik is a  danced political lecture."/>
    <x v="121"/>
    <n v="3000"/>
    <x v="0"/>
    <x v="0"/>
    <s v="USD"/>
    <n v="1399867140"/>
    <n v="1398802148"/>
    <b v="0"/>
    <n v="11"/>
    <b v="1"/>
    <s v="theater/plays"/>
    <n v="1"/>
    <n v="272.72727272727275"/>
    <x v="6"/>
    <x v="11"/>
    <x v="1555"/>
    <d v="2014-04-29T20:09:08"/>
  </r>
  <r>
    <n v="3375"/>
    <s v="The Frida Kahlo of Penge West"/>
    <s v="Production of wickedly funny new play for two women, written by iconic songwriter and ex-London's Burning man, Chris Larner"/>
    <x v="121"/>
    <n v="3000"/>
    <x v="0"/>
    <x v="1"/>
    <s v="GBP"/>
    <n v="1400423973"/>
    <n v="1399387173"/>
    <b v="0"/>
    <n v="17"/>
    <b v="1"/>
    <s v="theater/plays"/>
    <n v="1"/>
    <n v="176.47058823529412"/>
    <x v="6"/>
    <x v="11"/>
    <x v="1556"/>
    <d v="2014-05-06T14:39:33"/>
  </r>
  <r>
    <n v="3412"/>
    <s v="Joe Orton's Fred &amp; Madge"/>
    <s v="Rough Haired Pointer present for the first time ever Joe Orton's 'Fred &amp; Madge' at the Hope Theatre, Islington this Sept and Oct"/>
    <x v="121"/>
    <n v="3000"/>
    <x v="0"/>
    <x v="1"/>
    <s v="GBP"/>
    <n v="1411858862"/>
    <n v="1409266862"/>
    <b v="0"/>
    <n v="26"/>
    <b v="1"/>
    <s v="theater/plays"/>
    <n v="1"/>
    <n v="115.38461538461539"/>
    <x v="6"/>
    <x v="11"/>
    <x v="1557"/>
    <d v="2014-08-28T23:01:02"/>
  </r>
  <r>
    <n v="3623"/>
    <s v="Since I've Been Here"/>
    <s v="An original play exploring the complications of romantic relationships in all forms."/>
    <x v="60"/>
    <n v="3000"/>
    <x v="0"/>
    <x v="0"/>
    <s v="USD"/>
    <n v="1406358000"/>
    <n v="1404841270"/>
    <b v="0"/>
    <n v="34"/>
    <b v="1"/>
    <s v="theater/plays"/>
    <n v="1.2"/>
    <n v="88.235294117647058"/>
    <x v="6"/>
    <x v="11"/>
    <x v="1558"/>
    <d v="2014-07-08T17:41:10"/>
  </r>
  <r>
    <n v="3754"/>
    <s v="Little Shop of Horrors"/>
    <s v="CitÃ© des Arts needs your help in funding their fall production of the hit musical comedy &quot;Little Shop of Horrors.&quot;"/>
    <x v="60"/>
    <n v="3000"/>
    <x v="0"/>
    <x v="0"/>
    <s v="USD"/>
    <n v="1406350740"/>
    <n v="1403125737"/>
    <b v="0"/>
    <n v="27"/>
    <b v="1"/>
    <s v="theater/musical"/>
    <n v="1.2"/>
    <n v="111.11111111111111"/>
    <x v="6"/>
    <x v="19"/>
    <x v="1559"/>
    <d v="2014-06-18T21:08:57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x v="0"/>
    <s v="USD"/>
    <n v="1436817960"/>
    <n v="1433999785"/>
    <b v="0"/>
    <n v="30"/>
    <b v="1"/>
    <s v="theater/musical"/>
    <n v="1.2"/>
    <n v="100"/>
    <x v="6"/>
    <x v="19"/>
    <x v="1560"/>
    <d v="2015-06-11T05:16:25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5"/>
    <x v="23"/>
    <x v="1561"/>
    <d v="2011-11-11T18:17:29"/>
  </r>
  <r>
    <n v="3911"/>
    <s v="Ministers of Grace"/>
    <s v="â€˜Ministers of Graceâ€™ imagines what the movie Ghostbusters would be like if written by William Shakespeare."/>
    <x v="36"/>
    <n v="2993"/>
    <x v="2"/>
    <x v="0"/>
    <s v="USD"/>
    <n v="1417033777"/>
    <n v="1414438177"/>
    <b v="0"/>
    <n v="36"/>
    <b v="0"/>
    <s v="theater/plays"/>
    <n v="0.37412499999999999"/>
    <n v="83.138888888888886"/>
    <x v="6"/>
    <x v="11"/>
    <x v="1562"/>
    <d v="2014-10-27T19:29:37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x v="0"/>
    <s v="USD"/>
    <n v="1393156857"/>
    <n v="1390564857"/>
    <b v="0"/>
    <n v="99"/>
    <b v="1"/>
    <s v="games/tabletop games"/>
    <n v="1.196"/>
    <n v="30.202020202020201"/>
    <x v="3"/>
    <x v="5"/>
    <x v="1563"/>
    <d v="2014-01-24T12:00:57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x v="1"/>
    <s v="GBP"/>
    <n v="1402480221"/>
    <n v="1399888221"/>
    <b v="0"/>
    <n v="37"/>
    <b v="0"/>
    <s v="games/video games"/>
    <n v="4.9516666666666667E-2"/>
    <n v="80.297297297297291"/>
    <x v="3"/>
    <x v="18"/>
    <x v="1564"/>
    <d v="2014-05-12T09:50:21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x v="0"/>
    <s v="USD"/>
    <n v="1433395560"/>
    <n v="1430803560"/>
    <b v="0"/>
    <n v="42"/>
    <b v="0"/>
    <s v="technology/gadgets"/>
    <n v="0.59299999999999997"/>
    <n v="70.595238095238102"/>
    <x v="0"/>
    <x v="6"/>
    <x v="1565"/>
    <d v="2015-05-05T05:26:00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1"/>
    <x v="1566"/>
    <d v="2015-11-17T16:25:14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x v="1"/>
    <s v="GBP"/>
    <n v="1438968146"/>
    <n v="1436376146"/>
    <b v="0"/>
    <n v="66"/>
    <b v="1"/>
    <s v="theater/plays"/>
    <n v="1.0186206896551724"/>
    <n v="44.757575757575758"/>
    <x v="6"/>
    <x v="11"/>
    <x v="1567"/>
    <d v="2015-07-08T17:22:26"/>
  </r>
  <r>
    <n v="2786"/>
    <s v="Fierce"/>
    <s v="A heart-melting farce about sex, art and the lovelorn lay-abouts of London-town."/>
    <x v="60"/>
    <n v="2946"/>
    <x v="0"/>
    <x v="1"/>
    <s v="GBP"/>
    <n v="1404913180"/>
    <n v="1403703580"/>
    <b v="0"/>
    <n v="74"/>
    <b v="1"/>
    <s v="theater/plays"/>
    <n v="1.1783999999999999"/>
    <n v="39.810810810810814"/>
    <x v="6"/>
    <x v="11"/>
    <x v="1568"/>
    <d v="2014-06-25T13:39:40"/>
  </r>
  <r>
    <n v="1191"/>
    <s v="Good Morning Japan"/>
    <s v="A photo journal capturing 30 days of sweetness in Kyoto, Tokyo, and more. Join me to see the cutest &amp; prettiest images of Japan :)"/>
    <x v="205"/>
    <n v="2945"/>
    <x v="0"/>
    <x v="0"/>
    <s v="USD"/>
    <n v="1458480560"/>
    <n v="1455892160"/>
    <b v="0"/>
    <n v="33"/>
    <b v="1"/>
    <s v="photography/photobooks"/>
    <n v="1.0907407407407408"/>
    <n v="89.242424242424249"/>
    <x v="2"/>
    <x v="3"/>
    <x v="1569"/>
    <d v="2016-02-19T14:29:20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x v="0"/>
    <s v="USD"/>
    <n v="1403366409"/>
    <n v="1400774409"/>
    <b v="1"/>
    <n v="51"/>
    <b v="1"/>
    <s v="theater/plays"/>
    <n v="1.1739999999999999"/>
    <n v="57.549019607843135"/>
    <x v="6"/>
    <x v="11"/>
    <x v="1570"/>
    <d v="2014-05-22T16:00:09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x v="0"/>
    <s v="USD"/>
    <n v="1417813618"/>
    <n v="1413922018"/>
    <b v="0"/>
    <n v="32"/>
    <b v="1"/>
    <s v="music/rock"/>
    <n v="1.466"/>
    <n v="91.625"/>
    <x v="7"/>
    <x v="15"/>
    <x v="1571"/>
    <d v="2014-10-21T20:06:58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x v="0"/>
    <s v="USD"/>
    <n v="1288657560"/>
    <n v="1286319256"/>
    <b v="0"/>
    <n v="107"/>
    <b v="1"/>
    <s v="music/indie rock"/>
    <n v="1.9537933333333333"/>
    <n v="27.3896261682243"/>
    <x v="7"/>
    <x v="12"/>
    <x v="1572"/>
    <d v="2010-10-05T22:54:16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x v="12"/>
    <s v="EUR"/>
    <n v="1459978200"/>
    <n v="1458416585"/>
    <b v="0"/>
    <n v="46"/>
    <b v="1"/>
    <s v="theater/plays"/>
    <n v="1.0654545454545454"/>
    <n v="63.695652173913047"/>
    <x v="6"/>
    <x v="11"/>
    <x v="1573"/>
    <d v="2016-03-19T19:43:05"/>
  </r>
  <r>
    <n v="306"/>
    <s v="Escape/Artist: The Jason Escape Documentary"/>
    <s v="A feature-length documentary on the life of Boston escape artist Jason Escape."/>
    <x v="114"/>
    <n v="2929"/>
    <x v="0"/>
    <x v="0"/>
    <s v="USD"/>
    <n v="1363806333"/>
    <n v="1362081933"/>
    <b v="1"/>
    <n v="80"/>
    <b v="1"/>
    <s v="film &amp; video/documentary"/>
    <n v="2.9289999999999998"/>
    <n v="36.612499999999997"/>
    <x v="5"/>
    <x v="8"/>
    <x v="1574"/>
    <d v="2013-02-28T20:05:33"/>
  </r>
  <r>
    <n v="3705"/>
    <s v="Pennywinkle: A New Chicago Comedy"/>
    <s v="The play satirizes the Chicago improvisation scene exposing the rules of the craft and the eccentricities of its participants"/>
    <x v="232"/>
    <n v="2925"/>
    <x v="0"/>
    <x v="0"/>
    <s v="USD"/>
    <n v="1403546400"/>
    <n v="1401714114"/>
    <b v="0"/>
    <n v="35"/>
    <b v="1"/>
    <s v="theater/plays"/>
    <n v="1.0346657233816767"/>
    <n v="83.571428571428569"/>
    <x v="6"/>
    <x v="11"/>
    <x v="1575"/>
    <d v="2014-06-02T13:01:54"/>
  </r>
  <r>
    <n v="2833"/>
    <s v="Star Man Rocket Man"/>
    <s v="A new play about exploring outer space"/>
    <x v="205"/>
    <n v="2923"/>
    <x v="0"/>
    <x v="0"/>
    <s v="USD"/>
    <n v="1444528800"/>
    <n v="1442804633"/>
    <b v="0"/>
    <n v="35"/>
    <b v="1"/>
    <s v="theater/plays"/>
    <n v="1.0825925925925926"/>
    <n v="83.51428571428572"/>
    <x v="6"/>
    <x v="11"/>
    <x v="1576"/>
    <d v="2015-09-21T03:03:53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x v="0"/>
    <s v="USD"/>
    <n v="1326835985"/>
    <n v="1324243985"/>
    <b v="0"/>
    <n v="61"/>
    <b v="1"/>
    <s v="music/rock"/>
    <n v="1.454"/>
    <n v="47.672131147540981"/>
    <x v="7"/>
    <x v="15"/>
    <x v="1577"/>
    <d v="2011-12-18T21:33:05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x v="8"/>
    <s v="AUD"/>
    <n v="1439515497"/>
    <n v="1435627497"/>
    <b v="0"/>
    <n v="18"/>
    <b v="0"/>
    <s v="technology/wearables"/>
    <n v="1.9259999999999999E-2"/>
    <n v="160.5"/>
    <x v="0"/>
    <x v="1"/>
    <x v="1578"/>
    <d v="2015-06-30T01:24:57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  <x v="1579"/>
    <d v="2014-04-08T02:20:24"/>
  </r>
  <r>
    <n v="1648"/>
    <s v="Arches - Wide Awake on Vinyl "/>
    <s v="We've finished recording our debut LP &quot;Wide Awake&quot; and would love to have it pressed on vinyl, but we need your help"/>
    <x v="216"/>
    <n v="2881"/>
    <x v="0"/>
    <x v="0"/>
    <s v="USD"/>
    <n v="1300636482"/>
    <n v="1298048082"/>
    <b v="0"/>
    <n v="90"/>
    <b v="1"/>
    <s v="music/pop"/>
    <n v="1.2526086956521738"/>
    <n v="32.011111111111113"/>
    <x v="7"/>
    <x v="22"/>
    <x v="1580"/>
    <d v="2011-02-18T16:54:42"/>
  </r>
  <r>
    <n v="3726"/>
    <s v="Howard's End 3.0"/>
    <s v="A week of rehearsal culminating in a staged reading of our three-actor adaptation of &quot;Howards End,&quot; for potential producers."/>
    <x v="233"/>
    <n v="2879"/>
    <x v="0"/>
    <x v="0"/>
    <s v="USD"/>
    <n v="1461963600"/>
    <n v="1459567371"/>
    <b v="0"/>
    <n v="46"/>
    <b v="1"/>
    <s v="theater/plays"/>
    <n v="3.3870588235294119"/>
    <n v="62.586956521739133"/>
    <x v="6"/>
    <x v="11"/>
    <x v="1581"/>
    <d v="2016-04-02T03:22:51"/>
  </r>
  <r>
    <n v="3252"/>
    <s v="Modern Love"/>
    <s v="How do we navigate the boundaries between friendship, sexual intimacy and obsessive desire?"/>
    <x v="234"/>
    <n v="2876"/>
    <x v="0"/>
    <x v="1"/>
    <s v="GBP"/>
    <n v="1473247240"/>
    <n v="1470655240"/>
    <b v="1"/>
    <n v="50"/>
    <b v="1"/>
    <s v="theater/plays"/>
    <n v="1.2782222222222221"/>
    <n v="57.52"/>
    <x v="6"/>
    <x v="11"/>
    <x v="1582"/>
    <d v="2016-08-08T11:20:40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x v="0"/>
    <s v="USD"/>
    <n v="1435291200"/>
    <n v="1432640342"/>
    <b v="0"/>
    <n v="8"/>
    <b v="0"/>
    <s v="food/food trucks"/>
    <n v="0.19139999999999999"/>
    <n v="358.875"/>
    <x v="4"/>
    <x v="29"/>
    <x v="1583"/>
    <d v="2015-05-26T11:39:02"/>
  </r>
  <r>
    <n v="3582"/>
    <s v="REALLY REALLY"/>
    <s v="A contemporary American play touching on the scorching realities of growing up in the Millennial generation."/>
    <x v="114"/>
    <n v="2870"/>
    <x v="0"/>
    <x v="0"/>
    <s v="USD"/>
    <n v="1459822682"/>
    <n v="1458613082"/>
    <b v="0"/>
    <n v="49"/>
    <b v="1"/>
    <s v="theater/plays"/>
    <n v="2.87"/>
    <n v="58.571428571428569"/>
    <x v="6"/>
    <x v="11"/>
    <x v="1584"/>
    <d v="2016-03-22T02:18:02"/>
  </r>
  <r>
    <n v="2832"/>
    <s v="Secret Diaries"/>
    <s v="Charting the big stuff in life from dance routines to coming out; exploring homophobia, family, friendship &amp; finding your own voice."/>
    <x v="60"/>
    <n v="2867.99"/>
    <x v="0"/>
    <x v="1"/>
    <s v="GBP"/>
    <n v="1416780000"/>
    <n v="1414342894"/>
    <b v="0"/>
    <n v="95"/>
    <b v="1"/>
    <s v="theater/plays"/>
    <n v="1.1471959999999999"/>
    <n v="30.189368421052631"/>
    <x v="6"/>
    <x v="11"/>
    <x v="1585"/>
    <d v="2014-10-26T17:01:34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x v="0"/>
    <s v="USD"/>
    <n v="1411790400"/>
    <n v="1409884821"/>
    <b v="0"/>
    <n v="59"/>
    <b v="1"/>
    <s v="theater/musical"/>
    <n v="1.4319999999999999"/>
    <n v="48.542372881355931"/>
    <x v="6"/>
    <x v="19"/>
    <x v="1586"/>
    <d v="2014-09-05T02:40:21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x v="0"/>
    <s v="USD"/>
    <n v="1412135940"/>
    <n v="1410840126"/>
    <b v="1"/>
    <n v="37"/>
    <b v="1"/>
    <s v="theater/plays"/>
    <n v="1.0988461538461538"/>
    <n v="77.21621621621621"/>
    <x v="6"/>
    <x v="11"/>
    <x v="1363"/>
    <d v="2014-09-16T04:02:06"/>
  </r>
  <r>
    <n v="3484"/>
    <s v="Macbeth in the Basement"/>
    <s v="MACBETH IN THE BASEMENT will premiere at the Capital Fringe Festival in July 2016. A teenage kingâ€™s rise and fall in a vicious game."/>
    <x v="60"/>
    <n v="2856"/>
    <x v="0"/>
    <x v="0"/>
    <s v="USD"/>
    <n v="1466014499"/>
    <n v="1463422499"/>
    <b v="0"/>
    <n v="44"/>
    <b v="1"/>
    <s v="theater/plays"/>
    <n v="1.1424000000000001"/>
    <n v="64.909090909090907"/>
    <x v="6"/>
    <x v="11"/>
    <x v="1587"/>
    <d v="2016-05-16T18:14:59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1"/>
    <x v="1588"/>
    <d v="2016-02-22T02:34:16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x v="0"/>
    <s v="USD"/>
    <n v="1458874388"/>
    <n v="1456285988"/>
    <b v="0"/>
    <n v="66"/>
    <b v="1"/>
    <s v="music/rock"/>
    <n v="1.8946666666666667"/>
    <n v="43.060606060606062"/>
    <x v="7"/>
    <x v="15"/>
    <x v="1589"/>
    <d v="2016-02-24T03:53:08"/>
  </r>
  <r>
    <n v="1392"/>
    <s v="Telesomniac's Debut Album"/>
    <s v="Telesomniac is a rock band from Provo, UT releasing their debut album Thirty-One Flashes in the Dark."/>
    <x v="60"/>
    <n v="2841"/>
    <x v="0"/>
    <x v="0"/>
    <s v="USD"/>
    <n v="1456976586"/>
    <n v="1454298186"/>
    <b v="0"/>
    <n v="104"/>
    <b v="1"/>
    <s v="music/rock"/>
    <n v="1.1364000000000001"/>
    <n v="27.317307692307693"/>
    <x v="7"/>
    <x v="15"/>
    <x v="1590"/>
    <d v="2016-02-01T03:43:06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x v="0"/>
    <s v="USD"/>
    <n v="1419017880"/>
    <n v="1416419916"/>
    <b v="1"/>
    <n v="84"/>
    <b v="0"/>
    <s v="technology/makerspaces"/>
    <n v="0.11344"/>
    <n v="33.761904761904759"/>
    <x v="0"/>
    <x v="24"/>
    <x v="1591"/>
    <d v="2014-11-19T17:58:36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x v="0"/>
    <s v="USD"/>
    <n v="1306630800"/>
    <n v="1304376478"/>
    <b v="0"/>
    <n v="38"/>
    <b v="1"/>
    <s v="music/rock"/>
    <n v="1.232608695652174"/>
    <n v="74.60526315789474"/>
    <x v="7"/>
    <x v="15"/>
    <x v="1592"/>
    <d v="2011-05-02T22:47:58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x v="0"/>
    <s v="USD"/>
    <n v="1446731817"/>
    <n v="1444913817"/>
    <b v="0"/>
    <n v="43"/>
    <b v="1"/>
    <s v="film &amp; video/documentary"/>
    <n v="1.4165000000000001"/>
    <n v="65.883720930232556"/>
    <x v="5"/>
    <x v="8"/>
    <x v="1593"/>
    <d v="2015-10-15T12:56:57"/>
  </r>
  <r>
    <n v="1650"/>
    <s v="The Psalm Praise Project, Vol. 2"/>
    <s v="Help me record a CD that uses pop styling to give a fresh sound to ancient wisdom from scripture!"/>
    <x v="151"/>
    <n v="2831"/>
    <x v="0"/>
    <x v="0"/>
    <s v="USD"/>
    <n v="1381314437"/>
    <n v="1378722437"/>
    <b v="0"/>
    <n v="32"/>
    <b v="1"/>
    <s v="music/pop"/>
    <n v="1.4155"/>
    <n v="88.46875"/>
    <x v="7"/>
    <x v="22"/>
    <x v="1594"/>
    <d v="2013-09-09T10:27:17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x v="0"/>
    <s v="USD"/>
    <n v="1372827540"/>
    <n v="1371491244"/>
    <b v="0"/>
    <n v="32"/>
    <b v="1"/>
    <s v="music/rock"/>
    <n v="1.0277927272727272"/>
    <n v="88.325937499999995"/>
    <x v="7"/>
    <x v="15"/>
    <x v="1595"/>
    <d v="2013-06-17T17:47:24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x v="0"/>
    <s v="USD"/>
    <n v="1404253800"/>
    <n v="1402784964"/>
    <b v="0"/>
    <n v="17"/>
    <b v="0"/>
    <s v="theater/plays"/>
    <n v="0.47049999999999997"/>
    <n v="166.05882352941177"/>
    <x v="6"/>
    <x v="11"/>
    <x v="1596"/>
    <d v="2014-06-14T22:29:24"/>
  </r>
  <r>
    <n v="3263"/>
    <s v="Titus Andronicus (with an all-female cast &amp; crew)"/>
    <s v="Shakespeare's bloodiest tragedy, performed and produced exclusively by women."/>
    <x v="60"/>
    <n v="2804.16"/>
    <x v="0"/>
    <x v="0"/>
    <s v="USD"/>
    <n v="1446238800"/>
    <n v="1444220588"/>
    <b v="1"/>
    <n v="68"/>
    <b v="1"/>
    <s v="theater/plays"/>
    <n v="1.121664"/>
    <n v="41.237647058823526"/>
    <x v="6"/>
    <x v="11"/>
    <x v="1597"/>
    <d v="2015-10-07T12:23:08"/>
  </r>
  <r>
    <n v="3457"/>
    <s v="The Impossible Adventures Of Supernova Jones"/>
    <s v="Robots, Space Battles, Mystery, and Intrigue. Nothing is Impossible..."/>
    <x v="151"/>
    <n v="2804"/>
    <x v="0"/>
    <x v="0"/>
    <s v="USD"/>
    <n v="1423720740"/>
    <n v="1421081857"/>
    <b v="0"/>
    <n v="55"/>
    <b v="1"/>
    <s v="theater/plays"/>
    <n v="1.4019999999999999"/>
    <n v="50.981818181818184"/>
    <x v="6"/>
    <x v="11"/>
    <x v="1598"/>
    <d v="2015-01-12T16:57:37"/>
  </r>
  <r>
    <n v="2626"/>
    <s v="SAGANet STEM Mentoring Lab Accreditation"/>
    <s v="Support the accreditation of our online STEM Mentoring Program with the International Mentoring Association"/>
    <x v="60"/>
    <n v="2800"/>
    <x v="0"/>
    <x v="0"/>
    <s v="USD"/>
    <n v="1433343869"/>
    <n v="1430751869"/>
    <b v="0"/>
    <n v="50"/>
    <b v="1"/>
    <s v="technology/space exploration"/>
    <n v="1.1200000000000001"/>
    <n v="56"/>
    <x v="0"/>
    <x v="4"/>
    <x v="1599"/>
    <d v="2015-05-04T15:04:29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x v="0"/>
    <s v="USD"/>
    <n v="1440090300"/>
    <n v="1436305452"/>
    <b v="0"/>
    <n v="29"/>
    <b v="0"/>
    <s v="theater/plays"/>
    <n v="0.23333333333333334"/>
    <n v="96.551724137931032"/>
    <x v="6"/>
    <x v="11"/>
    <x v="1600"/>
    <d v="2015-07-07T21:44:12"/>
  </r>
  <r>
    <n v="1669"/>
    <s v="Summer Gill 'Stormy Weather' EP"/>
    <s v="Hi guys! I'll be recording a 6-7 song EP this summer and I need your help to make it happen! _x000a_Any support is appreciated!"/>
    <x v="151"/>
    <n v="2795"/>
    <x v="0"/>
    <x v="0"/>
    <s v="USD"/>
    <n v="1464729276"/>
    <n v="1459545276"/>
    <b v="0"/>
    <n v="52"/>
    <b v="1"/>
    <s v="music/pop"/>
    <n v="1.3975"/>
    <n v="53.75"/>
    <x v="7"/>
    <x v="22"/>
    <x v="1601"/>
    <d v="2016-04-01T21:14:3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3"/>
    <x v="28"/>
    <x v="1602"/>
    <d v="2014-04-04T17:11:40"/>
  </r>
  <r>
    <n v="3337"/>
    <s v="Das Ding - A Globetrotting Comedy"/>
    <s v="StoneCrabs is thrilled to bring to the UK the first English production of Philipp LÃ¶hleâ€™s play Das Ding (The Thing)."/>
    <x v="60"/>
    <n v="2755"/>
    <x v="0"/>
    <x v="1"/>
    <s v="GBP"/>
    <n v="1412974800"/>
    <n v="1411109167"/>
    <b v="0"/>
    <n v="34"/>
    <b v="1"/>
    <s v="theater/plays"/>
    <n v="1.1020000000000001"/>
    <n v="81.029411764705884"/>
    <x v="6"/>
    <x v="11"/>
    <x v="1603"/>
    <d v="2014-09-19T06:46:07"/>
  </r>
  <r>
    <n v="38"/>
    <s v="Brewz Brothers TV"/>
    <s v="A television show about three brothers from Chicago on a mission to discover and highlight the best breweries in America."/>
    <x v="60"/>
    <n v="2751"/>
    <x v="0"/>
    <x v="0"/>
    <s v="USD"/>
    <n v="1368235344"/>
    <n v="1365643344"/>
    <b v="0"/>
    <n v="66"/>
    <b v="1"/>
    <s v="film &amp; video/television"/>
    <n v="1.1004"/>
    <n v="41.68181818181818"/>
    <x v="5"/>
    <x v="16"/>
    <x v="1604"/>
    <d v="2013-04-11T01:22:24"/>
  </r>
  <r>
    <n v="3530"/>
    <s v="Far From Fiction"/>
    <s v="â€œFar From Fictionâ€ is a powerful play, written by Sally Willis, offering insights into a new understanding of  female psychology."/>
    <x v="231"/>
    <n v="2750"/>
    <x v="0"/>
    <x v="1"/>
    <s v="GBP"/>
    <n v="1460318400"/>
    <n v="1457881057"/>
    <b v="0"/>
    <n v="22"/>
    <b v="1"/>
    <s v="theater/plays"/>
    <n v="1"/>
    <n v="125"/>
    <x v="6"/>
    <x v="11"/>
    <x v="1605"/>
    <d v="2016-03-13T14:57:37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x v="0"/>
    <s v="USD"/>
    <n v="1354699421"/>
    <n v="1352107421"/>
    <b v="0"/>
    <n v="70"/>
    <b v="0"/>
    <s v="film &amp; video/animation"/>
    <n v="0.22881426547787684"/>
    <n v="39.228571428571428"/>
    <x v="5"/>
    <x v="23"/>
    <x v="1606"/>
    <d v="2012-11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x v="0"/>
    <s v="USD"/>
    <n v="1445065210"/>
    <n v="1442473210"/>
    <b v="0"/>
    <n v="45"/>
    <b v="1"/>
    <s v="theater/plays"/>
    <n v="1.0984"/>
    <n v="61.022222222222226"/>
    <x v="6"/>
    <x v="11"/>
    <x v="1607"/>
    <d v="2015-09-17T07:00:10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x v="0"/>
    <s v="USD"/>
    <n v="1327851291"/>
    <n v="1325432091"/>
    <b v="0"/>
    <n v="41"/>
    <b v="1"/>
    <s v="publishing/nonfiction"/>
    <n v="1.4394736842105262"/>
    <n v="66.707317073170728"/>
    <x v="1"/>
    <x v="17"/>
    <x v="1608"/>
    <d v="2012-01-01T15:34:51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x v="0"/>
    <s v="USD"/>
    <n v="1349517540"/>
    <n v="1347137731"/>
    <b v="0"/>
    <n v="54"/>
    <b v="1"/>
    <s v="music/indie rock"/>
    <n v="1.0936440000000001"/>
    <n v="50.631666666666668"/>
    <x v="7"/>
    <x v="12"/>
    <x v="1609"/>
    <d v="2012-09-08T20:55:31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x v="1"/>
    <s v="GBP"/>
    <n v="1430439411"/>
    <n v="1425259011"/>
    <b v="0"/>
    <n v="113"/>
    <b v="1"/>
    <s v="music/rock"/>
    <n v="1.0915999999999999"/>
    <n v="24.150442477876105"/>
    <x v="7"/>
    <x v="15"/>
    <x v="1610"/>
    <d v="2015-03-02T01:16:51"/>
  </r>
  <r>
    <n v="3202"/>
    <s v="Christmas Ain't A Drag - A Musical"/>
    <s v="Falling in love at Christmas should never be a drag! A rocking musical about four lives intersecting at a nightclub at Christmas."/>
    <x v="1"/>
    <n v="2726"/>
    <x v="2"/>
    <x v="0"/>
    <s v="USD"/>
    <n v="1450072740"/>
    <n v="1445027346"/>
    <b v="0"/>
    <n v="25"/>
    <b v="0"/>
    <s v="theater/musical"/>
    <n v="0.54520000000000002"/>
    <n v="109.04"/>
    <x v="6"/>
    <x v="19"/>
    <x v="1611"/>
    <d v="2015-10-16T20:29:06"/>
  </r>
  <r>
    <n v="587"/>
    <s v="Waitresses.com"/>
    <s v="Waitresses.com is an online community devoted to servers around the world. Learn. Connect. Work. Travel. Share._x000a__x000a_Make a pledge today!"/>
    <x v="0"/>
    <n v="2725"/>
    <x v="2"/>
    <x v="11"/>
    <s v="CAD"/>
    <n v="1429207833"/>
    <n v="1426615833"/>
    <b v="0"/>
    <n v="7"/>
    <b v="0"/>
    <s v="technology/web"/>
    <n v="9.0833333333333335E-2"/>
    <n v="389.28571428571428"/>
    <x v="0"/>
    <x v="26"/>
    <x v="1612"/>
    <d v="2015-03-17T18:10:33"/>
  </r>
  <r>
    <n v="3183"/>
    <s v="The Seagull on The River"/>
    <s v="Anton Chekhov's The Seagull. An outdoor Amphitheater in Manhattan. Trees. A River. Daybreak."/>
    <x v="60"/>
    <n v="2725"/>
    <x v="0"/>
    <x v="0"/>
    <s v="USD"/>
    <n v="1377284669"/>
    <n v="1375729469"/>
    <b v="1"/>
    <n v="68"/>
    <b v="1"/>
    <s v="theater/plays"/>
    <n v="1.0900000000000001"/>
    <n v="40.073529411764703"/>
    <x v="6"/>
    <x v="11"/>
    <x v="1613"/>
    <d v="2013-08-05T19:04:29"/>
  </r>
  <r>
    <n v="2147"/>
    <s v="Johnny Rocketfingers 3"/>
    <s v="A Point and Click Adventure on Steroids."/>
    <x v="21"/>
    <n v="2716"/>
    <x v="2"/>
    <x v="0"/>
    <s v="USD"/>
    <n v="1416125148"/>
    <n v="1413356748"/>
    <b v="0"/>
    <n v="55"/>
    <b v="0"/>
    <s v="games/video games"/>
    <n v="6.9641025641025639E-3"/>
    <n v="49.381818181818183"/>
    <x v="3"/>
    <x v="18"/>
    <x v="1614"/>
    <d v="2014-10-15T07:05:48"/>
  </r>
  <r>
    <n v="2456"/>
    <s v="Beef Sticks to Chomp On!!"/>
    <s v="These beef sticks will make your taste buds dance with happiness. Plus they are healthier than most available today!"/>
    <x v="186"/>
    <n v="2713"/>
    <x v="0"/>
    <x v="0"/>
    <s v="USD"/>
    <n v="1488063839"/>
    <n v="1485471839"/>
    <b v="0"/>
    <n v="67"/>
    <b v="1"/>
    <s v="food/small batch"/>
    <n v="1.8086666666666666"/>
    <n v="40.492537313432834"/>
    <x v="4"/>
    <x v="7"/>
    <x v="1615"/>
    <d v="2017-01-26T23:03:59"/>
  </r>
  <r>
    <n v="1935"/>
    <s v="the last echo AM/PM Project"/>
    <s v="AM/PM is a 20 song dual-disk album that we're trying to record with your help! AM is a pop album and PM is an ambient/intense album!"/>
    <x v="60"/>
    <n v="2710"/>
    <x v="0"/>
    <x v="0"/>
    <s v="USD"/>
    <n v="1403326740"/>
    <n v="1400106171"/>
    <b v="0"/>
    <n v="50"/>
    <b v="1"/>
    <s v="music/indie rock"/>
    <n v="1.0840000000000001"/>
    <n v="54.2"/>
    <x v="7"/>
    <x v="12"/>
    <x v="1616"/>
    <d v="2014-05-14T22:22:51"/>
  </r>
  <r>
    <n v="1601"/>
    <s v="Release Soundzero's Debut Album!"/>
    <s v="We're so close to releasing our long-awaited debut album! A little help will go a long way... let's do this!"/>
    <x v="60"/>
    <n v="2706.23"/>
    <x v="0"/>
    <x v="0"/>
    <s v="USD"/>
    <n v="1304561633"/>
    <n v="1301969633"/>
    <b v="0"/>
    <n v="56"/>
    <b v="1"/>
    <s v="music/rock"/>
    <n v="1.082492"/>
    <n v="48.325535714285714"/>
    <x v="7"/>
    <x v="15"/>
    <x v="1617"/>
    <d v="2011-04-05T02:13:53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x v="0"/>
    <s v="USD"/>
    <n v="1401595140"/>
    <n v="1398828064"/>
    <b v="0"/>
    <n v="57"/>
    <b v="1"/>
    <s v="theater/plays"/>
    <n v="1.0820000000000001"/>
    <n v="47.456140350877192"/>
    <x v="6"/>
    <x v="11"/>
    <x v="1618"/>
    <d v="2014-04-30T03:21:04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7"/>
    <x v="33"/>
    <x v="1619"/>
    <d v="2013-09-24T02:33:58"/>
  </r>
  <r>
    <n v="2934"/>
    <s v="Songs for a New World"/>
    <s v="Powerful community theatre production of Jason Robert Brown's &quot;Songs for a New World&quot; in London, Ontario."/>
    <x v="60"/>
    <n v="2700"/>
    <x v="0"/>
    <x v="11"/>
    <s v="CAD"/>
    <n v="1402845364"/>
    <n v="1400253364"/>
    <b v="0"/>
    <n v="37"/>
    <b v="1"/>
    <s v="theater/musical"/>
    <n v="1.08"/>
    <n v="72.972972972972968"/>
    <x v="6"/>
    <x v="19"/>
    <x v="1620"/>
    <d v="2014-05-16T15:16:04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x v="14"/>
    <s v="MXN"/>
    <n v="1490416380"/>
    <n v="1487485760"/>
    <b v="0"/>
    <n v="6"/>
    <b v="0"/>
    <s v="theater/plays"/>
    <n v="5.3999999999999999E-2"/>
    <n v="450"/>
    <x v="6"/>
    <x v="11"/>
    <x v="1621"/>
    <d v="2017-02-19T06:29:20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x v="1"/>
    <s v="GBP"/>
    <n v="1436380200"/>
    <n v="1433615400"/>
    <b v="0"/>
    <n v="9"/>
    <b v="1"/>
    <s v="photography/photobooks"/>
    <n v="1.0131677953348381"/>
    <n v="299.22222222222223"/>
    <x v="2"/>
    <x v="3"/>
    <x v="1622"/>
    <d v="2015-06-06T18:30:00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x v="0"/>
    <s v="USD"/>
    <n v="1425675892"/>
    <n v="1423083892"/>
    <b v="0"/>
    <n v="59"/>
    <b v="1"/>
    <s v="music/pop"/>
    <n v="1.2809523809523808"/>
    <n v="45.593220338983052"/>
    <x v="7"/>
    <x v="22"/>
    <x v="1623"/>
    <d v="2015-02-04T21:04:52"/>
  </r>
  <r>
    <n v="3503"/>
    <s v="Tarantella"/>
    <s v="A group of Sicilian immigrants in New York struggle to deal with conflict from both within the family and from without."/>
    <x v="60"/>
    <n v="2689"/>
    <x v="0"/>
    <x v="1"/>
    <s v="GBP"/>
    <n v="1469359728"/>
    <n v="1466767728"/>
    <b v="0"/>
    <n v="38"/>
    <b v="1"/>
    <s v="theater/plays"/>
    <n v="1.0755999999999999"/>
    <n v="70.763157894736835"/>
    <x v="6"/>
    <x v="11"/>
    <x v="1624"/>
    <d v="2016-06-24T11:28:48"/>
  </r>
  <r>
    <n v="820"/>
    <s v="Wyatt Lowe &amp; the Ottomatics Summer 2014 Tour!"/>
    <s v="Wyatt Lowe &amp; the Ottomatics will be hitting the road this June on a North and Southwest Summer 2014 tour!"/>
    <x v="151"/>
    <n v="2681"/>
    <x v="0"/>
    <x v="0"/>
    <s v="USD"/>
    <n v="1402290000"/>
    <n v="1399666342"/>
    <b v="0"/>
    <n v="38"/>
    <b v="1"/>
    <s v="music/rock"/>
    <n v="1.3405"/>
    <n v="70.55263157894737"/>
    <x v="7"/>
    <x v="15"/>
    <x v="1625"/>
    <d v="2014-05-09T20:12:22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x v="0"/>
    <s v="USD"/>
    <n v="1421606018"/>
    <n v="1418150018"/>
    <b v="0"/>
    <n v="33"/>
    <b v="1"/>
    <s v="theater/musical"/>
    <n v="1.0724"/>
    <n v="81.242424242424249"/>
    <x v="6"/>
    <x v="19"/>
    <x v="1626"/>
    <d v="2014-12-09T18:33:38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x v="1"/>
    <s v="GBP"/>
    <n v="1432299600"/>
    <n v="1429707729"/>
    <b v="0"/>
    <n v="25"/>
    <b v="0"/>
    <s v="technology/gadgets"/>
    <n v="2.696969696969697E-2"/>
    <n v="106.8"/>
    <x v="0"/>
    <x v="6"/>
    <x v="1627"/>
    <d v="2015-04-22T13:02:09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x v="1"/>
    <s v="GBP"/>
    <n v="1449756896"/>
    <n v="1447164896"/>
    <b v="0"/>
    <n v="72"/>
    <b v="1"/>
    <s v="theater/plays"/>
    <n v="1.0680000000000001"/>
    <n v="37.083333333333336"/>
    <x v="6"/>
    <x v="11"/>
    <x v="1628"/>
    <d v="2015-11-10T14:14:56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x v="0"/>
    <s v="USD"/>
    <n v="1402341615"/>
    <n v="1399490415"/>
    <b v="1"/>
    <n v="71"/>
    <b v="1"/>
    <s v="theater/plays"/>
    <n v="1.0676000000000001"/>
    <n v="37.591549295774648"/>
    <x v="6"/>
    <x v="11"/>
    <x v="1629"/>
    <d v="2014-05-07T19:20:15"/>
  </r>
  <r>
    <n v="2829"/>
    <s v="MUMBURGER by Sarah Kosar"/>
    <s v="In a visceral new play about family, grief and red meat, Sarah Kosar (Royal Court) asks how far we'd go to connect with those we love."/>
    <x v="60"/>
    <n v="2663"/>
    <x v="0"/>
    <x v="1"/>
    <s v="GBP"/>
    <n v="1464863118"/>
    <n v="1462443918"/>
    <b v="0"/>
    <n v="76"/>
    <b v="1"/>
    <s v="theater/plays"/>
    <n v="1.0651999999999999"/>
    <n v="35.039473684210527"/>
    <x v="6"/>
    <x v="11"/>
    <x v="1630"/>
    <d v="2016-05-05T10:25:18"/>
  </r>
  <r>
    <n v="2275"/>
    <s v="Samurai Dwarves (Korobokuru)"/>
    <s v="The aim of this project is to extend our existing Samurai Dwarf range from 6 to 9. The new sculpts will be done by Bob Olley."/>
    <x v="240"/>
    <n v="2650.5"/>
    <x v="0"/>
    <x v="1"/>
    <s v="GBP"/>
    <n v="1419259679"/>
    <n v="1416667679"/>
    <b v="0"/>
    <n v="79"/>
    <b v="1"/>
    <s v="games/tabletop games"/>
    <n v="4.0776923076923079"/>
    <n v="33.550632911392405"/>
    <x v="3"/>
    <x v="5"/>
    <x v="1631"/>
    <d v="2014-11-22T14:47:59"/>
  </r>
  <r>
    <n v="3823"/>
    <s v="FEED"/>
    <s v="Feed, a new play by Garrett Markgraf (based on the novel by M.T. Anderson), Directed by Anna Marck at Oakland University."/>
    <x v="60"/>
    <n v="2650"/>
    <x v="0"/>
    <x v="0"/>
    <s v="USD"/>
    <n v="1437364740"/>
    <n v="1434405044"/>
    <b v="0"/>
    <n v="41"/>
    <b v="1"/>
    <s v="theater/plays"/>
    <n v="1.06"/>
    <n v="64.634146341463421"/>
    <x v="6"/>
    <x v="11"/>
    <x v="1632"/>
    <d v="2015-06-15T21:50:44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x v="1"/>
    <s v="GBP"/>
    <n v="1436696712"/>
    <n v="1434104712"/>
    <b v="1"/>
    <n v="57"/>
    <b v="1"/>
    <s v="theater/plays"/>
    <n v="1.0586"/>
    <n v="46.429824561403507"/>
    <x v="6"/>
    <x v="11"/>
    <x v="1633"/>
    <d v="2015-06-12T10:25:12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x v="0"/>
    <s v="USD"/>
    <n v="1433880605"/>
    <n v="1428696605"/>
    <b v="0"/>
    <n v="25"/>
    <b v="1"/>
    <s v="photography/photobooks"/>
    <n v="1.3180000000000001"/>
    <n v="105.44"/>
    <x v="2"/>
    <x v="3"/>
    <x v="1634"/>
    <d v="2015-04-10T20:10:05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x v="0"/>
    <s v="USD"/>
    <n v="1404522000"/>
    <n v="1404308883"/>
    <b v="0"/>
    <n v="9"/>
    <b v="1"/>
    <s v="theater/plays"/>
    <n v="1.4638888888888888"/>
    <n v="292.77777777777777"/>
    <x v="6"/>
    <x v="11"/>
    <x v="1635"/>
    <d v="2014-07-02T13:48:03"/>
  </r>
  <r>
    <n v="1928"/>
    <s v="Jollyheads Circus Debut Album &quot;The Kaleidoscope Dawn&quot;"/>
    <s v="Help us master and release our debut album &quot;The Kaleidoscope Dawn&quot;"/>
    <x v="241"/>
    <n v="2630"/>
    <x v="0"/>
    <x v="0"/>
    <s v="USD"/>
    <n v="1367940794"/>
    <n v="1365348794"/>
    <b v="0"/>
    <n v="34"/>
    <b v="1"/>
    <s v="music/indie rock"/>
    <n v="1.031372549019608"/>
    <n v="77.352941176470594"/>
    <x v="7"/>
    <x v="12"/>
    <x v="1636"/>
    <d v="2013-04-07T15:33:14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x v="1"/>
    <s v="GBP"/>
    <n v="1445431533"/>
    <n v="1442839533"/>
    <b v="0"/>
    <n v="27"/>
    <b v="0"/>
    <s v="technology/web"/>
    <n v="0.1052"/>
    <n v="97.407407407407405"/>
    <x v="0"/>
    <x v="26"/>
    <x v="1637"/>
    <d v="2015-09-21T12:45:33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x v="0"/>
    <s v="USD"/>
    <n v="1465527600"/>
    <n v="1462252542"/>
    <b v="0"/>
    <n v="54"/>
    <b v="1"/>
    <s v="theater/plays"/>
    <n v="1.7533333333333334"/>
    <n v="48.703703703703702"/>
    <x v="6"/>
    <x v="11"/>
    <x v="1638"/>
    <d v="2016-05-03T05:15:42"/>
  </r>
  <r>
    <n v="3550"/>
    <s v="MOONFACE"/>
    <s v="MOONFACE explores the formative f***k-ups of adolescence. Fresh, incisive new writing. Monologue, movement and striking naturalism."/>
    <x v="60"/>
    <n v="2620"/>
    <x v="0"/>
    <x v="1"/>
    <s v="GBP"/>
    <n v="1462224398"/>
    <n v="1459632398"/>
    <b v="0"/>
    <n v="64"/>
    <b v="1"/>
    <s v="theater/plays"/>
    <n v="1.048"/>
    <n v="40.9375"/>
    <x v="6"/>
    <x v="11"/>
    <x v="1639"/>
    <d v="2016-04-02T21:26:38"/>
  </r>
  <r>
    <n v="2475"/>
    <s v="BRANDTSON - &quot;Send Us A Signal&quot; Vinyl LP"/>
    <s v="Help BRANDTSON and DREAMOVERrecords press their 2004 record, &quot;Send Us A Signal&quot;."/>
    <x v="60"/>
    <n v="2618"/>
    <x v="0"/>
    <x v="0"/>
    <s v="USD"/>
    <n v="1278799200"/>
    <n v="1273647255"/>
    <b v="0"/>
    <n v="81"/>
    <b v="1"/>
    <s v="music/indie rock"/>
    <n v="1.0471999999999999"/>
    <n v="32.320987654320987"/>
    <x v="7"/>
    <x v="12"/>
    <x v="1640"/>
    <d v="2010-05-12T06:54:15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x v="1"/>
    <s v="GBP"/>
    <n v="1459702800"/>
    <n v="1457690386"/>
    <b v="0"/>
    <n v="38"/>
    <b v="1"/>
    <s v="theater/plays"/>
    <n v="1.744"/>
    <n v="68.84210526315789"/>
    <x v="6"/>
    <x v="11"/>
    <x v="1641"/>
    <d v="2016-03-11T09:59:46"/>
  </r>
  <r>
    <n v="87"/>
    <s v="Village Films Summer Project Fund (TK 2)"/>
    <s v="A father without work uses his daughter to con sympathy from strangers... sound familiar?  Help us make this film!"/>
    <x v="60"/>
    <n v="2615"/>
    <x v="0"/>
    <x v="0"/>
    <s v="USD"/>
    <n v="1275529260"/>
    <n v="1274705803"/>
    <b v="0"/>
    <n v="25"/>
    <b v="1"/>
    <s v="film &amp; video/shorts"/>
    <n v="1.046"/>
    <n v="104.6"/>
    <x v="5"/>
    <x v="27"/>
    <x v="1642"/>
    <d v="2010-05-24T12:56:43"/>
  </r>
  <r>
    <n v="851"/>
    <s v="M.F.Crew, 1er Album &quot;First Ride&quot;"/>
    <s v="Salut, nous c'est M.F.Crew, on a besoin de vous pour produire notre premier album &quot;First Ride&quot; ! :)"/>
    <x v="151"/>
    <n v="2609"/>
    <x v="0"/>
    <x v="16"/>
    <s v="EUR"/>
    <n v="1469994300"/>
    <n v="1464815253"/>
    <b v="0"/>
    <n v="70"/>
    <b v="1"/>
    <s v="music/metal"/>
    <n v="1.3045"/>
    <n v="37.271428571428572"/>
    <x v="7"/>
    <x v="20"/>
    <x v="1643"/>
    <d v="2016-06-01T21:07:33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x v="11"/>
    <s v="CAD"/>
    <n v="1381723140"/>
    <n v="1378735983"/>
    <b v="1"/>
    <n v="39"/>
    <b v="1"/>
    <s v="music/metal"/>
    <n v="1.0431999999999999"/>
    <n v="66.871794871794876"/>
    <x v="7"/>
    <x v="20"/>
    <x v="1644"/>
    <d v="2013-09-09T14:13:03"/>
  </r>
  <r>
    <n v="3199"/>
    <s v="Help Milburn Stone Fly High With TARZAN The Musical"/>
    <s v="The Milburn Stone Theatre needs your help to bring its high-flying next blockbuster musical, TARZAN, to life!"/>
    <x v="1"/>
    <n v="2608"/>
    <x v="2"/>
    <x v="0"/>
    <s v="USD"/>
    <n v="1410037200"/>
    <n v="1407435418"/>
    <b v="0"/>
    <n v="53"/>
    <b v="0"/>
    <s v="theater/musical"/>
    <n v="0.52159999999999995"/>
    <n v="49.20754716981132"/>
    <x v="6"/>
    <x v="19"/>
    <x v="1645"/>
    <d v="2014-08-07T18:16:58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x v="0"/>
    <s v="USD"/>
    <n v="1467132185"/>
    <n v="1461948185"/>
    <b v="0"/>
    <n v="24"/>
    <b v="0"/>
    <s v="technology/wearables"/>
    <n v="2.6069999999999999E-2"/>
    <n v="108.625"/>
    <x v="0"/>
    <x v="1"/>
    <x v="1646"/>
    <d v="2016-04-29T16:43:05"/>
  </r>
  <r>
    <n v="1259"/>
    <s v="Help Falling From One complete their CD!!!"/>
    <s v="Falling From One is currently in the studio recording their first CD and they need your help!"/>
    <x v="60"/>
    <n v="2606"/>
    <x v="0"/>
    <x v="0"/>
    <s v="USD"/>
    <n v="1402286340"/>
    <n v="1399504664"/>
    <b v="1"/>
    <n v="96"/>
    <b v="1"/>
    <s v="music/rock"/>
    <n v="1.0424"/>
    <n v="27.145833333333332"/>
    <x v="7"/>
    <x v="15"/>
    <x v="1647"/>
    <d v="2014-05-07T23:17:44"/>
  </r>
  <r>
    <n v="3438"/>
    <s v="KLIPPIES"/>
    <s v="Klippies is the debut play from Johannesburg-born writer Jessica SiÃ¢n, premiering at the Southwark Playhouse, London in May 2015."/>
    <x v="60"/>
    <n v="2605"/>
    <x v="0"/>
    <x v="1"/>
    <s v="GBP"/>
    <n v="1430600400"/>
    <n v="1428358567"/>
    <b v="0"/>
    <n v="14"/>
    <b v="1"/>
    <s v="theater/plays"/>
    <n v="1.042"/>
    <n v="186.07142857142858"/>
    <x v="6"/>
    <x v="11"/>
    <x v="1648"/>
    <d v="2015-04-06T22:16:07"/>
  </r>
  <r>
    <n v="1893"/>
    <s v="Archeology 7&quot; Vinyl"/>
    <s v="Archeology is looking to gain support to release their 7&quot; vinyl single &quot;Hunger&quot; as well as the b-side, &quot;Kings canyon."/>
    <x v="60"/>
    <n v="2600"/>
    <x v="0"/>
    <x v="0"/>
    <s v="USD"/>
    <n v="1302926340"/>
    <n v="1301524585"/>
    <b v="0"/>
    <n v="45"/>
    <b v="1"/>
    <s v="music/indie rock"/>
    <n v="1.04"/>
    <n v="57.777777777777779"/>
    <x v="7"/>
    <x v="12"/>
    <x v="1649"/>
    <d v="2011-03-30T22:36:25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x v="1"/>
    <s v="GBP"/>
    <n v="1426698000"/>
    <n v="1424825479"/>
    <b v="0"/>
    <n v="132"/>
    <b v="1"/>
    <s v="theater/plays"/>
    <n v="1.04"/>
    <n v="19.696969696969695"/>
    <x v="6"/>
    <x v="11"/>
    <x v="1650"/>
    <d v="2015-02-25T00:51:19"/>
  </r>
  <r>
    <n v="3365"/>
    <s v="From the Pulpit to the Runway"/>
    <s v="A dazzling dramatic musical drama that takes place inside a Charm City Church! Help us finance a play that is back by popular demand!"/>
    <x v="60"/>
    <n v="2600"/>
    <x v="0"/>
    <x v="0"/>
    <s v="USD"/>
    <n v="1449973592"/>
    <n v="1447381592"/>
    <b v="0"/>
    <n v="3"/>
    <b v="1"/>
    <s v="theater/plays"/>
    <n v="1.04"/>
    <n v="866.66666666666663"/>
    <x v="6"/>
    <x v="11"/>
    <x v="1651"/>
    <d v="2015-11-13T02:26:32"/>
  </r>
  <r>
    <n v="1360"/>
    <s v="So Bad, It's Good! - A Book of Bad Movies"/>
    <s v="So Bad, It's Good! is a guide to finding the best films for your bad movie night."/>
    <x v="186"/>
    <n v="2598"/>
    <x v="0"/>
    <x v="0"/>
    <s v="USD"/>
    <n v="1343943420"/>
    <n v="1341524220"/>
    <b v="0"/>
    <n v="81"/>
    <b v="1"/>
    <s v="publishing/nonfiction"/>
    <n v="1.732"/>
    <n v="32.074074074074076"/>
    <x v="1"/>
    <x v="17"/>
    <x v="1652"/>
    <d v="2012-07-05T21:37:00"/>
  </r>
  <r>
    <n v="376"/>
    <s v="Quintessential: The Journey"/>
    <s v="A film about the cosmetics industry. Everything you need to know about the ingredients being used and what alternatives are out there."/>
    <x v="242"/>
    <n v="2596"/>
    <x v="0"/>
    <x v="1"/>
    <s v="GBP"/>
    <n v="1472122316"/>
    <n v="1469443916"/>
    <b v="0"/>
    <n v="48"/>
    <b v="1"/>
    <s v="film &amp; video/documentary"/>
    <n v="1.0595918367346939"/>
    <n v="54.083333333333336"/>
    <x v="5"/>
    <x v="8"/>
    <x v="1653"/>
    <d v="2016-07-25T10:51:56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x v="0"/>
    <s v="USD"/>
    <n v="1399953600"/>
    <n v="1398983245"/>
    <b v="0"/>
    <n v="39"/>
    <b v="1"/>
    <s v="theater/plays"/>
    <n v="1.0376000000000001"/>
    <n v="66.512820512820511"/>
    <x v="6"/>
    <x v="11"/>
    <x v="1654"/>
    <d v="2014-05-01T22:27:25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x v="0"/>
    <s v="USD"/>
    <n v="1319904721"/>
    <n v="1314720721"/>
    <b v="0"/>
    <n v="27"/>
    <b v="1"/>
    <s v="music/classical music"/>
    <n v="1.034"/>
    <n v="95.740740740740748"/>
    <x v="7"/>
    <x v="25"/>
    <x v="1655"/>
    <d v="2011-08-30T16:12:01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x v="1"/>
    <s v="GBP"/>
    <n v="1433017303"/>
    <n v="1430425303"/>
    <b v="1"/>
    <n v="34"/>
    <b v="1"/>
    <s v="theater/plays"/>
    <n v="1.034"/>
    <n v="76.029411764705884"/>
    <x v="6"/>
    <x v="11"/>
    <x v="1656"/>
    <d v="2015-04-30T20:21:43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x v="0"/>
    <s v="USD"/>
    <n v="1273911000"/>
    <n v="1268822909"/>
    <b v="1"/>
    <n v="33"/>
    <b v="1"/>
    <s v="photography/photobooks"/>
    <n v="2.15"/>
    <n v="78.181818181818187"/>
    <x v="2"/>
    <x v="3"/>
    <x v="1657"/>
    <d v="2010-03-17T10:48:29"/>
  </r>
  <r>
    <n v="3178"/>
    <s v="Cutting Off Kate Bush"/>
    <s v="Cutting Off Kate Bush is a one-woman show written &amp; performed by Lucy Benson-Brown, premiering at the Edinburgh Fringe Festival 2014"/>
    <x v="186"/>
    <n v="2576"/>
    <x v="0"/>
    <x v="1"/>
    <s v="GBP"/>
    <n v="1405521075"/>
    <n v="1402929075"/>
    <b v="1"/>
    <n v="78"/>
    <b v="1"/>
    <s v="theater/plays"/>
    <n v="1.7173333333333334"/>
    <n v="33.025641025641029"/>
    <x v="6"/>
    <x v="11"/>
    <x v="1658"/>
    <d v="2014-06-16T14:31:15"/>
  </r>
  <r>
    <n v="3264"/>
    <s v="Kapow-i GoGo at The PIT"/>
    <s v="The three part comedic saga of Kapow-i GoGo, who saves the world.  Again.  And again."/>
    <x v="60"/>
    <n v="2575"/>
    <x v="0"/>
    <x v="0"/>
    <s v="USD"/>
    <n v="1422482400"/>
    <n v="1421089938"/>
    <b v="1"/>
    <n v="49"/>
    <b v="1"/>
    <s v="theater/plays"/>
    <n v="1.03"/>
    <n v="52.551020408163268"/>
    <x v="6"/>
    <x v="11"/>
    <x v="1659"/>
    <d v="2015-01-12T19:12:18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x v="0"/>
    <s v="USD"/>
    <n v="1465081053"/>
    <n v="1462489053"/>
    <b v="0"/>
    <n v="54"/>
    <b v="1"/>
    <s v="theater/musical"/>
    <n v="1.0276000000000001"/>
    <n v="47.574074074074076"/>
    <x v="6"/>
    <x v="19"/>
    <x v="1660"/>
    <d v="2016-05-05T22:57:33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x v="1"/>
    <s v="GBP"/>
    <n v="1471428340"/>
    <n v="1469009140"/>
    <b v="0"/>
    <n v="83"/>
    <b v="1"/>
    <s v="theater/plays"/>
    <n v="1.2845"/>
    <n v="30.951807228915662"/>
    <x v="6"/>
    <x v="11"/>
    <x v="1661"/>
    <d v="2016-07-20T10:05:40"/>
  </r>
  <r>
    <n v="2315"/>
    <s v="RICE Presses Their Debut Album 'Keep Warm' On Vinyl"/>
    <s v="Rice invites you to be a part of the creation of their first album and spread their message of love."/>
    <x v="60"/>
    <n v="2565"/>
    <x v="0"/>
    <x v="0"/>
    <s v="USD"/>
    <n v="1336238743"/>
    <n v="1333646743"/>
    <b v="1"/>
    <n v="64"/>
    <b v="1"/>
    <s v="music/indie rock"/>
    <n v="1.026"/>
    <n v="40.078125"/>
    <x v="7"/>
    <x v="12"/>
    <x v="1662"/>
    <d v="2012-04-05T17:25:4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x v="0"/>
    <s v="USD"/>
    <n v="1447445820"/>
    <n v="1445077121"/>
    <b v="0"/>
    <n v="43"/>
    <b v="1"/>
    <s v="theater/plays"/>
    <n v="1.026"/>
    <n v="59.651162790697676"/>
    <x v="6"/>
    <x v="11"/>
    <x v="1663"/>
    <d v="2015-10-17T10:18:41"/>
  </r>
  <r>
    <n v="3597"/>
    <s v="Akvavit Theatre presents NOTHING OF ME by Arne Lygre"/>
    <s v="&quot;I think that I have my own will. I can stop this, I tell myself. But it's not true.&quot;"/>
    <x v="60"/>
    <n v="2565"/>
    <x v="0"/>
    <x v="0"/>
    <s v="USD"/>
    <n v="1456984740"/>
    <n v="1455717790"/>
    <b v="0"/>
    <n v="33"/>
    <b v="1"/>
    <s v="theater/plays"/>
    <n v="1.026"/>
    <n v="77.727272727272734"/>
    <x v="6"/>
    <x v="11"/>
    <x v="1664"/>
    <d v="2016-02-17T14:03:10"/>
  </r>
  <r>
    <n v="2809"/>
    <s v="Sugarglass Theatre"/>
    <s v="Sugarglass is a Dublin based theatre company committed to international collaboration. 2016 sees the launch of their NYC division."/>
    <x v="60"/>
    <n v="2560"/>
    <x v="0"/>
    <x v="0"/>
    <s v="USD"/>
    <n v="1459348740"/>
    <n v="1458647725"/>
    <b v="0"/>
    <n v="21"/>
    <b v="1"/>
    <s v="theater/plays"/>
    <n v="1.024"/>
    <n v="121.9047619047619"/>
    <x v="6"/>
    <x v="11"/>
    <x v="1665"/>
    <d v="2016-03-22T11:55:25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x v="0"/>
    <s v="USD"/>
    <n v="1472074928"/>
    <n v="1470692528"/>
    <b v="1"/>
    <n v="42"/>
    <b v="1"/>
    <s v="theater/plays"/>
    <n v="1.28"/>
    <n v="60.952380952380949"/>
    <x v="6"/>
    <x v="11"/>
    <x v="1666"/>
    <d v="2016-08-08T21:42:08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x v="0"/>
    <s v="USD"/>
    <n v="1438799760"/>
    <n v="1437236378"/>
    <b v="0"/>
    <n v="54"/>
    <b v="1"/>
    <s v="theater/plays"/>
    <n v="1.024"/>
    <n v="47.407407407407405"/>
    <x v="6"/>
    <x v="11"/>
    <x v="1667"/>
    <d v="2015-07-18T16:19:38"/>
  </r>
  <r>
    <n v="3603"/>
    <s v="Thank You For Waiting"/>
    <s v="Help produce &quot;Thank You For Waiting,&quot; a new play that explores friendship, loss, and mental illness, at the 2016 Frigid Festival!"/>
    <x v="186"/>
    <n v="2560"/>
    <x v="0"/>
    <x v="0"/>
    <s v="USD"/>
    <n v="1446759880"/>
    <n v="1444164280"/>
    <b v="0"/>
    <n v="57"/>
    <b v="1"/>
    <s v="theater/plays"/>
    <n v="1.7066666666666668"/>
    <n v="44.912280701754383"/>
    <x v="6"/>
    <x v="11"/>
    <x v="1668"/>
    <d v="2015-10-06T20:44:40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x v="0"/>
    <s v="USD"/>
    <n v="1425741525"/>
    <n v="1423149525"/>
    <b v="0"/>
    <n v="31"/>
    <b v="1"/>
    <s v="publishing/nonfiction"/>
    <n v="1.022"/>
    <n v="82.41935483870968"/>
    <x v="1"/>
    <x v="17"/>
    <x v="1669"/>
    <d v="2015-02-05T15:18:45"/>
  </r>
  <r>
    <n v="3487"/>
    <s v="Jericho Creek"/>
    <s v="Jericho Creek is an original production by Fledgling Theatre Company which will be performed at The Cockpit Theatre in July 2015"/>
    <x v="151"/>
    <n v="2555"/>
    <x v="0"/>
    <x v="1"/>
    <s v="GBP"/>
    <n v="1435185252"/>
    <n v="1432593252"/>
    <b v="0"/>
    <n v="66"/>
    <b v="1"/>
    <s v="theater/plays"/>
    <n v="1.2775000000000001"/>
    <n v="38.712121212121211"/>
    <x v="6"/>
    <x v="11"/>
    <x v="1670"/>
    <d v="2015-05-25T22:34:12"/>
  </r>
  <r>
    <n v="758"/>
    <s v="Publish Waiting On Humanity"/>
    <s v="I am publishing my book, Waiting on Humanity and need some finishing funds to do so."/>
    <x v="60"/>
    <n v="2550"/>
    <x v="0"/>
    <x v="0"/>
    <s v="USD"/>
    <n v="1286568268"/>
    <n v="1283976268"/>
    <b v="0"/>
    <n v="19"/>
    <b v="1"/>
    <s v="publishing/nonfiction"/>
    <n v="1.02"/>
    <n v="134.21052631578948"/>
    <x v="1"/>
    <x v="17"/>
    <x v="1671"/>
    <d v="2010-09-08T20:04:28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x v="1"/>
    <s v="GBP"/>
    <n v="1452384000"/>
    <n v="1447698300"/>
    <b v="0"/>
    <n v="23"/>
    <b v="0"/>
    <s v="technology/wearables"/>
    <n v="0.1275"/>
    <n v="110.8695652173913"/>
    <x v="0"/>
    <x v="1"/>
    <x v="1672"/>
    <d v="2015-11-16T18:25:00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x v="0"/>
    <s v="USD"/>
    <n v="1429767607"/>
    <n v="1424587207"/>
    <b v="0"/>
    <n v="36"/>
    <b v="0"/>
    <s v="theater/musical"/>
    <n v="0.46363636363636362"/>
    <n v="70.833333333333329"/>
    <x v="6"/>
    <x v="19"/>
    <x v="1673"/>
    <d v="2015-02-22T06:40:07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x v="1"/>
    <s v="GBP"/>
    <n v="1438189200"/>
    <n v="1435585497"/>
    <b v="0"/>
    <n v="64"/>
    <b v="1"/>
    <s v="theater/plays"/>
    <n v="1.0196000000000001"/>
    <n v="39.828125"/>
    <x v="6"/>
    <x v="11"/>
    <x v="1674"/>
    <d v="2015-06-29T13:44:57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x v="0"/>
    <s v="USD"/>
    <n v="1369010460"/>
    <n v="1366381877"/>
    <b v="0"/>
    <n v="68"/>
    <b v="1"/>
    <s v="publishing/nonfiction"/>
    <n v="1.0190760000000001"/>
    <n v="37.466029411764708"/>
    <x v="1"/>
    <x v="17"/>
    <x v="1675"/>
    <d v="2013-04-19T14:31:17"/>
  </r>
  <r>
    <n v="3592"/>
    <s v="boom- a play by Peter Sinn Nachtrieb"/>
    <s v="Sex. Fish. A COMET THAT DESTROYS THE WORLD. boom a play by Peter Sinn Nachtrieb- Feb 19-21 at The Bridge in NYC."/>
    <x v="151"/>
    <n v="2545"/>
    <x v="0"/>
    <x v="0"/>
    <s v="USD"/>
    <n v="1423630740"/>
    <n v="1418673307"/>
    <b v="0"/>
    <n v="35"/>
    <b v="1"/>
    <s v="theater/plays"/>
    <n v="1.2725"/>
    <n v="72.714285714285708"/>
    <x v="6"/>
    <x v="11"/>
    <x v="1676"/>
    <d v="2014-12-15T19:55:07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x v="0"/>
    <s v="USD"/>
    <n v="1385123713"/>
    <n v="1382528113"/>
    <b v="0"/>
    <n v="48"/>
    <b v="0"/>
    <s v="music/jazz"/>
    <n v="0.18142857142857144"/>
    <n v="52.916666666666664"/>
    <x v="7"/>
    <x v="33"/>
    <x v="1677"/>
    <d v="2013-10-23T11:35:13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x v="0"/>
    <s v="USD"/>
    <n v="1414994340"/>
    <n v="1413057980"/>
    <b v="0"/>
    <n v="34"/>
    <b v="0"/>
    <s v="music/world music"/>
    <n v="0.50739999999999996"/>
    <n v="74.617647058823536"/>
    <x v="7"/>
    <x v="37"/>
    <x v="1678"/>
    <d v="2014-10-11T20:06:20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x v="0"/>
    <s v="USD"/>
    <n v="1365728487"/>
    <n v="1363136487"/>
    <b v="0"/>
    <n v="35"/>
    <b v="1"/>
    <s v="publishing/nonfiction"/>
    <n v="1.014"/>
    <n v="72.428571428571431"/>
    <x v="1"/>
    <x v="17"/>
    <x v="1679"/>
    <d v="2013-03-13T01:01:27"/>
  </r>
  <r>
    <n v="1641"/>
    <s v="Tanya Dartson- Run for Your Life music video"/>
    <s v="Music Video For Upbeat and Inspiring Song - Run For Your Life"/>
    <x v="60"/>
    <n v="2535"/>
    <x v="0"/>
    <x v="0"/>
    <s v="USD"/>
    <n v="1418998744"/>
    <n v="1416406744"/>
    <b v="0"/>
    <n v="26"/>
    <b v="1"/>
    <s v="music/pop"/>
    <n v="1.014"/>
    <n v="97.5"/>
    <x v="7"/>
    <x v="22"/>
    <x v="1680"/>
    <d v="2014-11-19T14:19:04"/>
  </r>
  <r>
    <n v="2986"/>
    <s v="Higher Education"/>
    <s v="Support the circus arts and help our aerial students work with more height. With your support, we will install beams at 19ft!"/>
    <x v="243"/>
    <n v="2532"/>
    <x v="0"/>
    <x v="1"/>
    <s v="GBP"/>
    <n v="1462100406"/>
    <n v="1456920006"/>
    <b v="0"/>
    <n v="56"/>
    <b v="1"/>
    <s v="theater/spaces"/>
    <n v="1.0549999999999999"/>
    <n v="45.214285714285715"/>
    <x v="6"/>
    <x v="9"/>
    <x v="1681"/>
    <d v="2016-03-02T12:00:06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x v="0"/>
    <s v="USD"/>
    <n v="1491781648"/>
    <n v="1489193248"/>
    <b v="0"/>
    <n v="22"/>
    <b v="0"/>
    <s v="music/faith"/>
    <n v="0.20208000000000001"/>
    <n v="114.81818181818181"/>
    <x v="7"/>
    <x v="14"/>
    <x v="1682"/>
    <d v="2017-03-11T00:47:28"/>
  </r>
  <r>
    <n v="3320"/>
    <s v="Mama Threw Me So High &amp; He Who Speaks"/>
    <s v="Imaginary Theater Company presents two modern day tall tales about family, resilience and redemption."/>
    <x v="60"/>
    <n v="2525"/>
    <x v="0"/>
    <x v="0"/>
    <s v="USD"/>
    <n v="1466557557"/>
    <n v="1463965557"/>
    <b v="0"/>
    <n v="38"/>
    <b v="1"/>
    <s v="theater/plays"/>
    <n v="1.01"/>
    <n v="66.44736842105263"/>
    <x v="6"/>
    <x v="11"/>
    <x v="1683"/>
    <d v="2016-05-23T01:05:57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x v="0"/>
    <s v="USD"/>
    <n v="1439662344"/>
    <n v="1434478344"/>
    <b v="0"/>
    <n v="8"/>
    <b v="0"/>
    <s v="theater/plays"/>
    <n v="0.16826666666666668"/>
    <n v="315.5"/>
    <x v="6"/>
    <x v="11"/>
    <x v="1684"/>
    <d v="2015-06-16T18:12:24"/>
  </r>
  <r>
    <n v="765"/>
    <s v="Dirty Quiet Money"/>
    <s v="To survive, an American socialite must fight with a Mafia boss in the French Resistance, but will his underworld ruin her in the end?"/>
    <x v="40"/>
    <n v="2521"/>
    <x v="2"/>
    <x v="0"/>
    <s v="USD"/>
    <n v="1413723684"/>
    <n v="1411131684"/>
    <b v="0"/>
    <n v="44"/>
    <b v="0"/>
    <s v="publishing/fiction"/>
    <n v="0.36014285714285715"/>
    <n v="57.295454545454547"/>
    <x v="1"/>
    <x v="35"/>
    <x v="1685"/>
    <d v="2014-09-19T13:01:24"/>
  </r>
  <r>
    <n v="3778"/>
    <s v="Give a Puppet a Hand"/>
    <s v="Sponsor an AVENUE Q puppet for The Barn Players April 2015 production."/>
    <x v="243"/>
    <n v="2521"/>
    <x v="0"/>
    <x v="0"/>
    <s v="USD"/>
    <n v="1423942780"/>
    <n v="1418758780"/>
    <b v="0"/>
    <n v="36"/>
    <b v="1"/>
    <s v="theater/musical"/>
    <n v="1.0504166666666668"/>
    <n v="70.027777777777771"/>
    <x v="6"/>
    <x v="19"/>
    <x v="1686"/>
    <d v="2014-12-16T19:39:40"/>
  </r>
  <r>
    <n v="3614"/>
    <s v="Gruesome Playground Injuries"/>
    <s v="A production of &quot;Gruesome Playground Injuries&quot; by Rajiv Joseph July 24th-August 9th at The Bakery in Denver, CO."/>
    <x v="60"/>
    <n v="2520"/>
    <x v="0"/>
    <x v="0"/>
    <s v="USD"/>
    <n v="1434675616"/>
    <n v="1432083616"/>
    <b v="0"/>
    <n v="71"/>
    <b v="1"/>
    <s v="theater/plays"/>
    <n v="1.008"/>
    <n v="35.492957746478872"/>
    <x v="6"/>
    <x v="11"/>
    <x v="1687"/>
    <d v="2015-05-20T01:00:16"/>
  </r>
  <r>
    <n v="3699"/>
    <s v="Tell Me That You Love Me"/>
    <s v="Tell Me That You Love Me, a new play about the love affair between Actress and Writer, with the novel Arch of Triumph as the backdrop"/>
    <x v="60"/>
    <n v="2520"/>
    <x v="0"/>
    <x v="0"/>
    <s v="USD"/>
    <n v="1413383216"/>
    <n v="1410791216"/>
    <b v="0"/>
    <n v="40"/>
    <b v="1"/>
    <s v="theater/plays"/>
    <n v="1.008"/>
    <n v="63"/>
    <x v="6"/>
    <x v="11"/>
    <x v="1688"/>
    <d v="2014-09-15T14:26:56"/>
  </r>
  <r>
    <n v="3318"/>
    <s v="ROOMIES - Atlantic Canada Tour 2016-17"/>
    <s v="Help us strengthen and inspire disability arts in Atlantic Canada"/>
    <x v="151"/>
    <n v="2512"/>
    <x v="0"/>
    <x v="11"/>
    <s v="CAD"/>
    <n v="1460341800"/>
    <n v="1456902893"/>
    <b v="0"/>
    <n v="32"/>
    <b v="1"/>
    <s v="theater/plays"/>
    <n v="1.256"/>
    <n v="78.5"/>
    <x v="6"/>
    <x v="11"/>
    <x v="1689"/>
    <d v="2016-03-02T07:14:53"/>
  </r>
  <r>
    <n v="792"/>
    <s v="&quot;Believable Lies&quot; - The Album"/>
    <s v="Rock n' Roll about the intersection of lies and belief: the Believable Lie."/>
    <x v="60"/>
    <n v="2511.11"/>
    <x v="0"/>
    <x v="0"/>
    <s v="USD"/>
    <n v="1383861483"/>
    <n v="1381265883"/>
    <b v="0"/>
    <n v="60"/>
    <b v="1"/>
    <s v="music/rock"/>
    <n v="1.0044440000000001"/>
    <n v="41.851833333333339"/>
    <x v="7"/>
    <x v="15"/>
    <x v="1690"/>
    <d v="2013-10-08T20:58:03"/>
  </r>
  <r>
    <n v="1357"/>
    <s v="Becoming Alicia"/>
    <s v="The search for identity leads one young woman to Mexico, where she follows her grandfather's journey back to America."/>
    <x v="151"/>
    <n v="2506"/>
    <x v="0"/>
    <x v="0"/>
    <s v="USD"/>
    <n v="1362117540"/>
    <n v="1359587137"/>
    <b v="0"/>
    <n v="65"/>
    <b v="1"/>
    <s v="publishing/nonfiction"/>
    <n v="1.2529999999999999"/>
    <n v="38.553846153846152"/>
    <x v="1"/>
    <x v="17"/>
    <x v="1691"/>
    <d v="2013-01-30T23:05:37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x v="0"/>
    <s v="USD"/>
    <n v="1468270261"/>
    <n v="1463086261"/>
    <b v="0"/>
    <n v="37"/>
    <b v="1"/>
    <s v="music/rock"/>
    <n v="1.2529999999999999"/>
    <n v="67.729729729729726"/>
    <x v="7"/>
    <x v="15"/>
    <x v="1692"/>
    <d v="2016-05-12T20:51:0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x v="0"/>
    <s v="USD"/>
    <n v="1425275940"/>
    <n v="1422371381"/>
    <b v="0"/>
    <n v="21"/>
    <b v="1"/>
    <s v="music/rock"/>
    <n v="1.2524999999999999"/>
    <n v="119.28571428571429"/>
    <x v="7"/>
    <x v="15"/>
    <x v="1693"/>
    <d v="2015-01-27T15:09:41"/>
  </r>
  <r>
    <n v="2177"/>
    <s v="Nobody Rides For Free ~ Stone Horse"/>
    <s v="Stone Horse ~ _x000a_Doing what they do best, laying down honest and _x000a_proper Rock-n-Roll guaranteed to soothe your soul!"/>
    <x v="60"/>
    <n v="2503"/>
    <x v="0"/>
    <x v="0"/>
    <s v="USD"/>
    <n v="1465192867"/>
    <n v="1463032867"/>
    <b v="0"/>
    <n v="38"/>
    <b v="1"/>
    <s v="music/rock"/>
    <n v="1.0012000000000001"/>
    <n v="65.868421052631575"/>
    <x v="7"/>
    <x v="15"/>
    <x v="1694"/>
    <d v="2016-05-12T06:01:07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x v="1"/>
    <s v="GBP"/>
    <n v="1441393210"/>
    <n v="1438801210"/>
    <b v="0"/>
    <n v="57"/>
    <b v="1"/>
    <s v="games/tabletop games"/>
    <n v="1.0012000000000001"/>
    <n v="43.912280701754383"/>
    <x v="3"/>
    <x v="5"/>
    <x v="1695"/>
    <d v="2015-08-05T19:00:1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x v="0"/>
    <s v="USD"/>
    <n v="1415583695"/>
    <n v="1410396095"/>
    <b v="0"/>
    <n v="36"/>
    <b v="0"/>
    <s v="food/food trucks"/>
    <n v="0.14825133372851215"/>
    <n v="69.472222222222229"/>
    <x v="4"/>
    <x v="29"/>
    <x v="1696"/>
    <d v="2014-09-11T00:41:35"/>
  </r>
  <r>
    <n v="3312"/>
    <s v="Richard III"/>
    <s v="Bare Theatre presents one of Shakespeare's most notorious characters in the final chapter of the War of the Roses saga."/>
    <x v="60"/>
    <n v="2501"/>
    <x v="0"/>
    <x v="0"/>
    <s v="USD"/>
    <n v="1478901600"/>
    <n v="1477077946"/>
    <b v="0"/>
    <n v="41"/>
    <b v="1"/>
    <s v="theater/plays"/>
    <n v="1.0004"/>
    <n v="61"/>
    <x v="6"/>
    <x v="11"/>
    <x v="1697"/>
    <d v="2016-10-21T19:25:46"/>
  </r>
  <r>
    <n v="1829"/>
    <s v="Help JUICE (Boston) Record Their First Album"/>
    <s v="Everything is set to record are EP except for our finances. Please donate if you can! Any amount is appreciated. "/>
    <x v="186"/>
    <n v="2500.25"/>
    <x v="0"/>
    <x v="0"/>
    <s v="USD"/>
    <n v="1295647200"/>
    <n v="1291428371"/>
    <b v="0"/>
    <n v="33"/>
    <b v="1"/>
    <s v="music/rock"/>
    <n v="1.6668333333333334"/>
    <n v="75.765151515151516"/>
    <x v="7"/>
    <x v="15"/>
    <x v="1698"/>
    <d v="2010-12-04T02:06:11"/>
  </r>
  <r>
    <n v="1302"/>
    <s v="Help bring Boys of a Certain Age back to NYC!"/>
    <s v="Boys of a Certain Age is a unique and special show that we're trying to remount in New York City in 2017."/>
    <x v="60"/>
    <n v="2500"/>
    <x v="0"/>
    <x v="0"/>
    <s v="USD"/>
    <n v="1480559011"/>
    <n v="1477963411"/>
    <b v="0"/>
    <n v="50"/>
    <b v="1"/>
    <s v="theater/plays"/>
    <n v="1"/>
    <n v="50"/>
    <x v="6"/>
    <x v="11"/>
    <x v="1699"/>
    <d v="2016-11-01T01:23:3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x v="0"/>
    <s v="USD"/>
    <n v="1317576973"/>
    <n v="1312392973"/>
    <b v="0"/>
    <n v="22"/>
    <b v="1"/>
    <s v="music/indie rock"/>
    <n v="1"/>
    <n v="113.63636363636364"/>
    <x v="7"/>
    <x v="12"/>
    <x v="1700"/>
    <d v="2011-08-03T17:36:13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x v="0"/>
    <s v="USD"/>
    <n v="1368066453"/>
    <n v="1365474453"/>
    <b v="0"/>
    <n v="52"/>
    <b v="1"/>
    <s v="music/indie rock"/>
    <n v="1"/>
    <n v="48.07692307692308"/>
    <x v="7"/>
    <x v="12"/>
    <x v="1701"/>
    <d v="2013-04-09T02:27:33"/>
  </r>
  <r>
    <n v="3287"/>
    <s v="Three Things: Stories About Life"/>
    <s v="An inspirational one-man play about crisis, community, and the search for wholeness."/>
    <x v="60"/>
    <n v="2500"/>
    <x v="0"/>
    <x v="11"/>
    <s v="CAD"/>
    <n v="1448733628"/>
    <n v="1446573628"/>
    <b v="0"/>
    <n v="34"/>
    <b v="1"/>
    <s v="theater/plays"/>
    <n v="1"/>
    <n v="73.529411764705884"/>
    <x v="6"/>
    <x v="11"/>
    <x v="1702"/>
    <d v="2015-11-03T18:00:28"/>
  </r>
  <r>
    <n v="3516"/>
    <s v="The March of the Bonus Army"/>
    <s v="A new play about a lesser known yet pivotal event in American history, about a group of WWI Veterans fighting for their rights."/>
    <x v="60"/>
    <n v="2500"/>
    <x v="0"/>
    <x v="0"/>
    <s v="USD"/>
    <n v="1410145200"/>
    <n v="1407197670"/>
    <b v="0"/>
    <n v="11"/>
    <b v="1"/>
    <s v="theater/plays"/>
    <n v="1"/>
    <n v="227.27272727272728"/>
    <x v="6"/>
    <x v="11"/>
    <x v="1703"/>
    <d v="2014-08-05T00:14:30"/>
  </r>
  <r>
    <n v="3544"/>
    <s v="Gruoch, or Lady Macbeth"/>
    <s v="Death &amp; Pretzels presents the world premiere of Paul Pasulka's Gruoch, or Lady Macbeth"/>
    <x v="60"/>
    <n v="2500"/>
    <x v="0"/>
    <x v="0"/>
    <s v="USD"/>
    <n v="1425758257"/>
    <n v="1423166257"/>
    <b v="0"/>
    <n v="24"/>
    <b v="1"/>
    <s v="theater/plays"/>
    <n v="1"/>
    <n v="104.16666666666667"/>
    <x v="6"/>
    <x v="11"/>
    <x v="1704"/>
    <d v="2015-02-05T19:57:37"/>
  </r>
  <r>
    <n v="3774"/>
    <s v="Mabel Moon Goes to Earth!"/>
    <s v="Mabel Moon and her co-pilot Silvertoes are coming to earth in the form of a 35 minute interactive and educational musical adventure  !"/>
    <x v="60"/>
    <n v="2500"/>
    <x v="0"/>
    <x v="11"/>
    <s v="CAD"/>
    <n v="1428606055"/>
    <n v="1427223655"/>
    <b v="0"/>
    <n v="25"/>
    <b v="1"/>
    <s v="theater/musical"/>
    <n v="1"/>
    <n v="100"/>
    <x v="6"/>
    <x v="19"/>
    <x v="1705"/>
    <d v="2015-03-24T19:00:55"/>
  </r>
  <r>
    <n v="4040"/>
    <s v="The Last Encore Musical"/>
    <s v="This nationally published book, set in the 70â€™s, tells the untold story of singers and a friendly reunion visit turning bad."/>
    <x v="36"/>
    <n v="2500"/>
    <x v="2"/>
    <x v="0"/>
    <s v="USD"/>
    <n v="1437188400"/>
    <n v="1432100004"/>
    <b v="0"/>
    <n v="2"/>
    <b v="0"/>
    <s v="theater/plays"/>
    <n v="0.3125"/>
    <n v="1250"/>
    <x v="6"/>
    <x v="11"/>
    <x v="1706"/>
    <d v="2015-05-20T05:33:24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x v="8"/>
    <s v="AUD"/>
    <n v="1406593780"/>
    <n v="1404174580"/>
    <b v="1"/>
    <n v="60"/>
    <b v="0"/>
    <s v="technology/makerspaces"/>
    <n v="6.4158609339642042E-2"/>
    <n v="41.583333333333336"/>
    <x v="0"/>
    <x v="24"/>
    <x v="1707"/>
    <d v="2014-07-01T00:29:40"/>
  </r>
  <r>
    <n v="3937"/>
    <s v="Fever - a workshop production"/>
    <s v="Support the artists of the new play FEVER: a story of love, friendship and sonnets. Donate to help us develop this production!"/>
    <x v="246"/>
    <n v="2485"/>
    <x v="2"/>
    <x v="0"/>
    <s v="USD"/>
    <n v="1468249760"/>
    <n v="1465830560"/>
    <b v="0"/>
    <n v="10"/>
    <b v="0"/>
    <s v="theater/plays"/>
    <n v="0.86135181975736563"/>
    <n v="248.5"/>
    <x v="6"/>
    <x v="11"/>
    <x v="1708"/>
    <d v="2016-06-13T15:09:20"/>
  </r>
  <r>
    <n v="945"/>
    <s v="CT BAND"/>
    <s v="Make your watch Smart ! CT Band is an ultra-thin, high-tech smart watch-strap awarded twice at CES 2017 las vegas"/>
    <x v="4"/>
    <n v="2484"/>
    <x v="2"/>
    <x v="16"/>
    <s v="EUR"/>
    <n v="1487462340"/>
    <n v="1482958626"/>
    <b v="0"/>
    <n v="16"/>
    <b v="0"/>
    <s v="technology/wearables"/>
    <n v="2.4840000000000001E-2"/>
    <n v="155.25"/>
    <x v="0"/>
    <x v="1"/>
    <x v="1709"/>
    <d v="2016-12-28T20:57:06"/>
  </r>
  <r>
    <n v="1570"/>
    <s v="BEAUTIFUL DREAMERS: An Adult Coloring Book (Canceled)"/>
    <s v="A Coloring Book of Breathtaking Beauties_x000a_To Calm the Heart and Soul"/>
    <x v="70"/>
    <n v="2484"/>
    <x v="1"/>
    <x v="0"/>
    <s v="USD"/>
    <n v="1460140282"/>
    <n v="1457551882"/>
    <b v="0"/>
    <n v="52"/>
    <b v="0"/>
    <s v="publishing/art books"/>
    <n v="0.41399999999999998"/>
    <n v="47.769230769230766"/>
    <x v="1"/>
    <x v="32"/>
    <x v="1710"/>
    <d v="2016-03-09T19:31:22"/>
  </r>
  <r>
    <n v="3105"/>
    <s v="Paddock School Theater Improvement"/>
    <s v="My hope is to raise $5845 and replace old stained and mismatched border curtains, cyclorama curtain, and backdrop."/>
    <x v="247"/>
    <n v="2476"/>
    <x v="2"/>
    <x v="0"/>
    <s v="USD"/>
    <n v="1413694800"/>
    <n v="1408986916"/>
    <b v="0"/>
    <n v="31"/>
    <b v="0"/>
    <s v="theater/spaces"/>
    <n v="0.4236099230111206"/>
    <n v="79.870967741935488"/>
    <x v="6"/>
    <x v="9"/>
    <x v="1711"/>
    <d v="2014-08-25T17:15:16"/>
  </r>
  <r>
    <n v="690"/>
    <s v="BLOXSHIELD"/>
    <s v="A radiation shield for your fitness tracker, smartwatch or other wearable smart device"/>
    <x v="16"/>
    <n v="2468"/>
    <x v="2"/>
    <x v="0"/>
    <s v="USD"/>
    <n v="1473400800"/>
    <n v="1469718841"/>
    <b v="0"/>
    <n v="34"/>
    <b v="0"/>
    <s v="technology/wearables"/>
    <n v="0.1234"/>
    <n v="72.588235294117652"/>
    <x v="0"/>
    <x v="1"/>
    <x v="1712"/>
    <d v="2016-07-28T15:14:0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x v="0"/>
    <s v="USD"/>
    <n v="1346198400"/>
    <n v="1344281383"/>
    <b v="0"/>
    <n v="76"/>
    <b v="1"/>
    <s v="music/electronic music"/>
    <n v="1.2283299999999999"/>
    <n v="32.324473684210524"/>
    <x v="7"/>
    <x v="13"/>
    <x v="1713"/>
    <d v="2012-08-06T19:29:4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2"/>
    <x v="3"/>
    <x v="1714"/>
    <d v="2016-11-06T11:24:48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x v="0"/>
    <s v="USD"/>
    <n v="1280635200"/>
    <n v="1273121283"/>
    <b v="0"/>
    <n v="17"/>
    <b v="0"/>
    <s v="music/indie rock"/>
    <n v="0.40749999999999997"/>
    <n v="143.8235294117647"/>
    <x v="7"/>
    <x v="12"/>
    <x v="1715"/>
    <d v="2010-05-06T04:48:03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x v="1"/>
    <s v="GBP"/>
    <n v="1489234891"/>
    <n v="1486642891"/>
    <b v="0"/>
    <n v="72"/>
    <b v="1"/>
    <s v="theater/plays"/>
    <n v="1.212"/>
    <n v="33.666666666666664"/>
    <x v="6"/>
    <x v="11"/>
    <x v="1716"/>
    <d v="2017-02-09T12:21:31"/>
  </r>
  <r>
    <n v="1931"/>
    <s v="New Lions After Dark EP!"/>
    <s v="We're an indie rock band from Clearwater, FL headed back into the studio to finish our latest EP."/>
    <x v="151"/>
    <n v="2412.02"/>
    <x v="0"/>
    <x v="0"/>
    <s v="USD"/>
    <n v="1337657400"/>
    <n v="1336512309"/>
    <b v="0"/>
    <n v="50"/>
    <b v="1"/>
    <s v="music/indie rock"/>
    <n v="1.20601"/>
    <n v="48.240400000000001"/>
    <x v="7"/>
    <x v="12"/>
    <x v="1717"/>
    <d v="2012-05-08T21:25:09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x v="0"/>
    <s v="USD"/>
    <n v="1446665191"/>
    <n v="1444069591"/>
    <b v="0"/>
    <n v="59"/>
    <b v="1"/>
    <s v="theater/plays"/>
    <n v="1.2050000000000001"/>
    <n v="40.847457627118644"/>
    <x v="6"/>
    <x v="11"/>
    <x v="1718"/>
    <d v="2015-10-05T18:26:3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x v="0"/>
    <s v="USD"/>
    <n v="1402755834"/>
    <n v="1400163834"/>
    <b v="1"/>
    <n v="17"/>
    <b v="1"/>
    <s v="music/rock"/>
    <n v="1.2024999999999999"/>
    <n v="141.47058823529412"/>
    <x v="7"/>
    <x v="15"/>
    <x v="1719"/>
    <d v="2014-05-15T14:23:54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x v="0"/>
    <s v="USD"/>
    <n v="1464971400"/>
    <n v="1462379066"/>
    <b v="0"/>
    <n v="23"/>
    <b v="1"/>
    <s v="theater/plays"/>
    <n v="1.2024999999999999"/>
    <n v="104.56521739130434"/>
    <x v="6"/>
    <x v="11"/>
    <x v="1720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x v="0"/>
    <s v="USD"/>
    <n v="1407967200"/>
    <n v="1406039696"/>
    <b v="0"/>
    <n v="54"/>
    <b v="1"/>
    <s v="theater/plays"/>
    <n v="1.2024999999999999"/>
    <n v="44.537037037037038"/>
    <x v="6"/>
    <x v="11"/>
    <x v="1721"/>
    <d v="2014-07-22T14:34:56"/>
  </r>
  <r>
    <n v="1689"/>
    <s v="Fly Away"/>
    <s v="Praising the Living God in the second half of life."/>
    <x v="243"/>
    <n v="2400"/>
    <x v="3"/>
    <x v="0"/>
    <s v="USD"/>
    <n v="1489700230"/>
    <n v="1487111830"/>
    <b v="0"/>
    <n v="14"/>
    <b v="0"/>
    <s v="music/faith"/>
    <n v="1"/>
    <n v="171.42857142857142"/>
    <x v="7"/>
    <x v="14"/>
    <x v="1722"/>
    <d v="2017-02-14T22:37:10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x v="6"/>
    <s v="EUR"/>
    <n v="1479382594"/>
    <n v="1476786994"/>
    <b v="0"/>
    <n v="14"/>
    <b v="1"/>
    <s v="theater/plays"/>
    <n v="1"/>
    <n v="171.42857142857142"/>
    <x v="6"/>
    <x v="11"/>
    <x v="1723"/>
    <d v="2016-10-18T10:36:34"/>
  </r>
  <r>
    <n v="813"/>
    <s v="Rules of Civility and Decent Behavior"/>
    <s v="A pre order campaign to fund the pressing of our second full length vinyl LP"/>
    <x v="186"/>
    <n v="2399.94"/>
    <x v="0"/>
    <x v="0"/>
    <s v="USD"/>
    <n v="1342825365"/>
    <n v="1340233365"/>
    <b v="0"/>
    <n v="96"/>
    <b v="1"/>
    <s v="music/rock"/>
    <n v="1.59996"/>
    <n v="24.999375000000001"/>
    <x v="7"/>
    <x v="15"/>
    <x v="1724"/>
    <d v="2012-06-20T23:02:45"/>
  </r>
  <r>
    <n v="1692"/>
    <s v="Get Your Hopes Up"/>
    <s v="After 3 years.....It's time for some new music! Album #2 is in motion and I can't wait to share it with all of you!"/>
    <x v="1"/>
    <n v="2390"/>
    <x v="3"/>
    <x v="0"/>
    <s v="USD"/>
    <n v="1490572740"/>
    <n v="1487734667"/>
    <b v="0"/>
    <n v="15"/>
    <b v="0"/>
    <s v="music/faith"/>
    <n v="0.47799999999999998"/>
    <n v="159.33333333333334"/>
    <x v="7"/>
    <x v="14"/>
    <x v="1725"/>
    <d v="2017-02-22T03:37:47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x v="1"/>
    <s v="GBP"/>
    <n v="1462741200"/>
    <n v="1461503654"/>
    <b v="0"/>
    <n v="22"/>
    <b v="1"/>
    <s v="theater/plays"/>
    <n v="1.1944999999999999"/>
    <n v="108.59090909090909"/>
    <x v="6"/>
    <x v="11"/>
    <x v="1726"/>
    <d v="2016-04-24T13:14:14"/>
  </r>
  <r>
    <n v="72"/>
    <s v="Trickle"/>
    <s v="A young man forced to live back home after an automobile accident leaves him to rediscover what it means to be a part of his family."/>
    <x v="200"/>
    <n v="2385"/>
    <x v="0"/>
    <x v="0"/>
    <s v="USD"/>
    <n v="1352937600"/>
    <n v="1351210481"/>
    <b v="0"/>
    <n v="41"/>
    <b v="1"/>
    <s v="film &amp; video/shorts"/>
    <n v="1.084090909090909"/>
    <n v="58.170731707317074"/>
    <x v="5"/>
    <x v="27"/>
    <x v="1727"/>
    <d v="2012-10-26T00:14:41"/>
  </r>
  <r>
    <n v="66"/>
    <s v="A Stagnant Fever: Short Film"/>
    <s v="A dark comedy set in the '60s about clinical depression and one night stands."/>
    <x v="151"/>
    <n v="2372"/>
    <x v="0"/>
    <x v="0"/>
    <s v="USD"/>
    <n v="1468873420"/>
    <n v="1466281420"/>
    <b v="0"/>
    <n v="26"/>
    <b v="1"/>
    <s v="film &amp; video/shorts"/>
    <n v="1.1859999999999999"/>
    <n v="91.230769230769226"/>
    <x v="5"/>
    <x v="27"/>
    <x v="1728"/>
    <d v="2016-06-18T20:23:40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x v="0"/>
    <s v="USD"/>
    <n v="1430407200"/>
    <n v="1428086501"/>
    <b v="0"/>
    <n v="23"/>
    <b v="1"/>
    <s v="film &amp; video/television"/>
    <n v="1.1850000000000001"/>
    <n v="103.04347826086956"/>
    <x v="5"/>
    <x v="16"/>
    <x v="1729"/>
    <d v="2015-04-03T18:41:41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x v="0"/>
    <s v="USD"/>
    <n v="1424548719"/>
    <n v="1419364719"/>
    <b v="0"/>
    <n v="15"/>
    <b v="1"/>
    <s v="theater/spaces"/>
    <n v="1.58"/>
    <n v="158"/>
    <x v="6"/>
    <x v="9"/>
    <x v="1730"/>
    <d v="2014-12-23T19:58:39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x v="0"/>
    <s v="USD"/>
    <n v="1433723033"/>
    <n v="1428539033"/>
    <b v="0"/>
    <n v="39"/>
    <b v="0"/>
    <s v="theater/plays"/>
    <n v="0.31546666666666667"/>
    <n v="60.666666666666664"/>
    <x v="6"/>
    <x v="11"/>
    <x v="1731"/>
    <d v="2015-04-09T00:23:53"/>
  </r>
  <r>
    <n v="105"/>
    <s v="Single Parent Date Night-A Comedic Short Film"/>
    <s v="Single Parent Date Night is a comedic short film about two single parents trying to reentering the dating pool."/>
    <x v="200"/>
    <n v="2363"/>
    <x v="0"/>
    <x v="0"/>
    <s v="USD"/>
    <n v="1463184000"/>
    <n v="1461605020"/>
    <b v="0"/>
    <n v="60"/>
    <b v="1"/>
    <s v="film &amp; video/shorts"/>
    <n v="1.074090909090909"/>
    <n v="39.383333333333333"/>
    <x v="5"/>
    <x v="27"/>
    <x v="1732"/>
    <d v="2016-04-25T17:23:40"/>
  </r>
  <r>
    <n v="3148"/>
    <s v="The Aurora Project: A Sci-Fi Epic by Bella Poynton"/>
    <s v="Help fund The Aurora Project, an immersive science fiction epic."/>
    <x v="159"/>
    <n v="2361"/>
    <x v="0"/>
    <x v="0"/>
    <s v="USD"/>
    <n v="1412136000"/>
    <n v="1410278284"/>
    <b v="1"/>
    <n v="57"/>
    <b v="1"/>
    <s v="theater/plays"/>
    <n v="1.3116666666666668"/>
    <n v="41.421052631578945"/>
    <x v="6"/>
    <x v="11"/>
    <x v="1733"/>
    <d v="2014-09-09T15:58:04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7"/>
    <x v="12"/>
    <x v="1734"/>
    <d v="2014-09-05T18:49:03"/>
  </r>
  <r>
    <n v="3803"/>
    <s v="Benjamin Button the Musical Concept Album"/>
    <s v="A fully orchestrated concept album of Benjamin Button the Musical!"/>
    <x v="32"/>
    <n v="2358"/>
    <x v="2"/>
    <x v="0"/>
    <s v="USD"/>
    <n v="1457133568"/>
    <n v="1454541568"/>
    <b v="0"/>
    <n v="40"/>
    <b v="0"/>
    <s v="theater/musical"/>
    <n v="0.19650000000000001"/>
    <n v="58.95"/>
    <x v="6"/>
    <x v="19"/>
    <x v="1735"/>
    <d v="2016-02-03T23:19:28"/>
  </r>
  <r>
    <n v="1801"/>
    <s v="Come, Bring, Punish"/>
    <s v="Get involved in Come, Bring, Punish, a new photo book by Ewen Spencer, documenting the European Ballroom scene and the life around it"/>
    <x v="92"/>
    <n v="2355"/>
    <x v="2"/>
    <x v="1"/>
    <s v="GBP"/>
    <n v="1450181400"/>
    <n v="1447429868"/>
    <b v="1"/>
    <n v="37"/>
    <b v="0"/>
    <s v="photography/photobooks"/>
    <n v="0.13852941176470587"/>
    <n v="63.648648648648646"/>
    <x v="2"/>
    <x v="3"/>
    <x v="1736"/>
    <d v="2015-11-13T15:51:08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x v="0"/>
    <s v="USD"/>
    <n v="1359176974"/>
    <n v="1356584974"/>
    <b v="0"/>
    <n v="44"/>
    <b v="1"/>
    <s v="music/indie rock"/>
    <n v="1.0704545454545455"/>
    <n v="53.522727272727273"/>
    <x v="7"/>
    <x v="12"/>
    <x v="1737"/>
    <d v="2012-12-27T05:09:34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x v="0"/>
    <s v="USD"/>
    <n v="1405400400"/>
    <n v="1402934629"/>
    <b v="0"/>
    <n v="21"/>
    <b v="1"/>
    <s v="theater/musical"/>
    <n v="1.3083333333333333"/>
    <n v="112.14285714285714"/>
    <x v="6"/>
    <x v="19"/>
    <x v="1738"/>
    <d v="2014-06-16T16:03:49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x v="0"/>
    <s v="USD"/>
    <n v="1337396400"/>
    <n v="1333709958"/>
    <b v="0"/>
    <n v="40"/>
    <b v="1"/>
    <s v="music/rock"/>
    <n v="1.1725000000000001"/>
    <n v="58.625"/>
    <x v="7"/>
    <x v="15"/>
    <x v="1739"/>
    <d v="2012-04-06T10:59:18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x v="0"/>
    <s v="USD"/>
    <n v="1323136949"/>
    <n v="1319245349"/>
    <b v="1"/>
    <n v="31"/>
    <b v="1"/>
    <s v="music/rock"/>
    <n v="1.17"/>
    <n v="75.483870967741936"/>
    <x v="7"/>
    <x v="15"/>
    <x v="1740"/>
    <d v="2011-10-22T01:02:29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x v="0"/>
    <s v="USD"/>
    <n v="1353905940"/>
    <n v="1351011489"/>
    <b v="0"/>
    <n v="38"/>
    <b v="1"/>
    <s v="music/rock"/>
    <n v="1.17"/>
    <n v="61.578947368421055"/>
    <x v="7"/>
    <x v="15"/>
    <x v="1741"/>
    <d v="2012-10-23T16:58:09"/>
  </r>
  <r>
    <n v="1987"/>
    <s v="Ethiopia: Beheld"/>
    <s v="A collection of images that depicts the beauty and diversity within Ethiopia"/>
    <x v="120"/>
    <n v="2336"/>
    <x v="2"/>
    <x v="1"/>
    <s v="GBP"/>
    <n v="1425223276"/>
    <n v="1422631276"/>
    <b v="0"/>
    <n v="28"/>
    <b v="0"/>
    <s v="photography/people"/>
    <n v="0.42472727272727273"/>
    <n v="83.428571428571431"/>
    <x v="2"/>
    <x v="36"/>
    <x v="1742"/>
    <d v="2015-01-30T15:21:16"/>
  </r>
  <r>
    <n v="3767"/>
    <s v="Accidental Artists Lab"/>
    <s v="A ragtag crew collaborating on a live performance for the first time, with music as their medium and NYC as their inspiration."/>
    <x v="151"/>
    <n v="2335"/>
    <x v="0"/>
    <x v="0"/>
    <s v="USD"/>
    <n v="1425185940"/>
    <n v="1423960097"/>
    <b v="0"/>
    <n v="56"/>
    <b v="1"/>
    <s v="theater/musical"/>
    <n v="1.1675"/>
    <n v="41.696428571428569"/>
    <x v="6"/>
    <x v="19"/>
    <x v="1743"/>
    <d v="2015-02-15T00:28:17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x v="0"/>
    <s v="USD"/>
    <n v="1348202807"/>
    <n v="1343018807"/>
    <b v="0"/>
    <n v="60"/>
    <b v="1"/>
    <s v="music/classical music"/>
    <n v="1.5553333333333332"/>
    <n v="38.883333333333333"/>
    <x v="7"/>
    <x v="25"/>
    <x v="1744"/>
    <d v="2012-07-23T04:46:47"/>
  </r>
  <r>
    <n v="3152"/>
    <s v="'Gilead', an original theatre piece"/>
    <s v="'Gilead' is an original theatre piece inspired by Margaret Atwood's 'The Handmaid's Tale'. (Brighton Fringe 2014)"/>
    <x v="200"/>
    <n v="2331"/>
    <x v="0"/>
    <x v="1"/>
    <s v="GBP"/>
    <n v="1383425367"/>
    <n v="1380833367"/>
    <b v="1"/>
    <n v="67"/>
    <b v="1"/>
    <s v="theater/plays"/>
    <n v="1.0595454545454546"/>
    <n v="34.791044776119406"/>
    <x v="6"/>
    <x v="11"/>
    <x v="1745"/>
    <d v="2013-10-03T20:49:27"/>
  </r>
  <r>
    <n v="67"/>
    <s v="You are a Priest Forever"/>
    <s v="The Ordination Mass of five Dominicans friars to the priesthood at the historic Saint Dominicâ€™s Church in Washington DC."/>
    <x v="151"/>
    <n v="2325"/>
    <x v="0"/>
    <x v="0"/>
    <s v="USD"/>
    <n v="1342360804"/>
    <n v="1339768804"/>
    <b v="0"/>
    <n v="20"/>
    <b v="1"/>
    <s v="film &amp; video/shorts"/>
    <n v="1.1625000000000001"/>
    <n v="116.25"/>
    <x v="5"/>
    <x v="27"/>
    <x v="1746"/>
    <d v="2012-06-15T14:00:04"/>
  </r>
  <r>
    <n v="2463"/>
    <s v="Emma Ate the Lion &quot;Songs Two Count Too&quot;"/>
    <s v="Emma Ate The Lion's debut full length album"/>
    <x v="151"/>
    <n v="2325"/>
    <x v="0"/>
    <x v="0"/>
    <s v="USD"/>
    <n v="1366138800"/>
    <n v="1362710425"/>
    <b v="0"/>
    <n v="75"/>
    <b v="1"/>
    <s v="music/indie rock"/>
    <n v="1.1625000000000001"/>
    <n v="31"/>
    <x v="7"/>
    <x v="12"/>
    <x v="1747"/>
    <d v="2013-03-08T02:40:25"/>
  </r>
  <r>
    <n v="3313"/>
    <s v="Melbin the Accidental"/>
    <s v="A modern reworking of Shakespeare's histories and tragedies in iambic pentameter to talk of death, love, and race."/>
    <x v="151"/>
    <n v="2321"/>
    <x v="0"/>
    <x v="0"/>
    <s v="USD"/>
    <n v="1453856400"/>
    <n v="1452664317"/>
    <b v="0"/>
    <n v="29"/>
    <b v="1"/>
    <s v="theater/plays"/>
    <n v="1.1605000000000001"/>
    <n v="80.034482758620683"/>
    <x v="6"/>
    <x v="11"/>
    <x v="1748"/>
    <d v="2016-01-13T05:51:57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x v="4"/>
    <s v="EUR"/>
    <n v="1454502789"/>
    <n v="1453206789"/>
    <b v="0"/>
    <n v="114"/>
    <b v="0"/>
    <s v="technology/wearables"/>
    <n v="0.46379999999999999"/>
    <n v="20.342105263157894"/>
    <x v="0"/>
    <x v="1"/>
    <x v="1749"/>
    <d v="2016-01-19T12:33:09"/>
  </r>
  <r>
    <n v="1922"/>
    <s v="Low Weather // Debut Album"/>
    <s v="Low Weather's debut album is halfway finished.  With your help and your help alone we can record the rest!"/>
    <x v="151"/>
    <n v="2311"/>
    <x v="0"/>
    <x v="0"/>
    <s v="USD"/>
    <n v="1386828507"/>
    <n v="1384236507"/>
    <b v="0"/>
    <n v="64"/>
    <b v="1"/>
    <s v="music/indie rock"/>
    <n v="1.1555"/>
    <n v="36.109375"/>
    <x v="7"/>
    <x v="12"/>
    <x v="1750"/>
    <d v="2013-11-12T06:08:27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x v="0"/>
    <s v="USD"/>
    <n v="1418784689"/>
    <n v="1416192689"/>
    <b v="0"/>
    <n v="45"/>
    <b v="1"/>
    <s v="theater/plays"/>
    <n v="1.0976190476190477"/>
    <n v="51.222222222222221"/>
    <x v="6"/>
    <x v="11"/>
    <x v="1751"/>
    <d v="2014-11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x v="0"/>
    <s v="USD"/>
    <n v="1329240668"/>
    <n v="1326648668"/>
    <b v="1"/>
    <n v="29"/>
    <b v="1"/>
    <s v="theater/plays"/>
    <n v="1.1499999999999999"/>
    <n v="79.310344827586206"/>
    <x v="6"/>
    <x v="11"/>
    <x v="1752"/>
    <d v="2012-01-15T17:31:08"/>
  </r>
  <r>
    <n v="4105"/>
    <s v="Â¡LlÃ©vame!"/>
    <s v="Buscamos finalizar el proceso de producciÃ³n de un espectÃ¡culo de payaso y con Ã©l, activar espacios pÃºblicos para la escena clown."/>
    <x v="248"/>
    <n v="2300"/>
    <x v="2"/>
    <x v="14"/>
    <s v="MXN"/>
    <n v="1482711309"/>
    <n v="1479860109"/>
    <b v="0"/>
    <n v="6"/>
    <b v="0"/>
    <s v="theater/plays"/>
    <n v="6.9696969696969702E-2"/>
    <n v="383.33333333333331"/>
    <x v="6"/>
    <x v="11"/>
    <x v="1753"/>
    <d v="2016-11-23T00:15:09"/>
  </r>
  <r>
    <n v="2254"/>
    <s v="Green Couch Games Limited: FrogFlip!"/>
    <s v="A dexterity microgame by father/daughter team, Jason and Claire Kotarski. Make 100 project."/>
    <x v="207"/>
    <n v="2299"/>
    <x v="0"/>
    <x v="0"/>
    <s v="USD"/>
    <n v="1485271968"/>
    <n v="1484667168"/>
    <b v="0"/>
    <n v="197"/>
    <b v="1"/>
    <s v="games/tabletop games"/>
    <n v="4.5979999999999999"/>
    <n v="11.67005076142132"/>
    <x v="3"/>
    <x v="5"/>
    <x v="1754"/>
    <d v="2017-01-17T15:32:48"/>
  </r>
  <r>
    <n v="1022"/>
    <s v="Sammy Bananas - Bootlegs Vol. 2!!"/>
    <s v="Help get four new bootlegs onto vinyl in the second installment of my series!"/>
    <x v="151"/>
    <n v="2298"/>
    <x v="0"/>
    <x v="0"/>
    <s v="USD"/>
    <n v="1431876677"/>
    <n v="1429284677"/>
    <b v="1"/>
    <n v="74"/>
    <b v="1"/>
    <s v="music/electronic music"/>
    <n v="1.149"/>
    <n v="31.054054054054053"/>
    <x v="7"/>
    <x v="13"/>
    <x v="1755"/>
    <d v="2015-04-17T15:31:17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x v="11"/>
    <s v="CAD"/>
    <n v="1485147540"/>
    <n v="1481951853"/>
    <b v="0"/>
    <n v="14"/>
    <b v="0"/>
    <s v="technology/wearables"/>
    <n v="0.4592"/>
    <n v="164"/>
    <x v="0"/>
    <x v="1"/>
    <x v="1756"/>
    <d v="2016-12-17T05:17:33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x v="0"/>
    <s v="USD"/>
    <n v="1404909296"/>
    <n v="1402317296"/>
    <b v="0"/>
    <n v="35"/>
    <b v="0"/>
    <s v="publishing/art books"/>
    <n v="0.2291"/>
    <n v="65.457142857142856"/>
    <x v="1"/>
    <x v="32"/>
    <x v="1757"/>
    <d v="2014-06-09T12:34:56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x v="0"/>
    <s v="USD"/>
    <n v="1403823722"/>
    <n v="1401231722"/>
    <b v="0"/>
    <n v="40"/>
    <b v="0"/>
    <s v="theater/plays"/>
    <n v="0.15266666666666667"/>
    <n v="57.25"/>
    <x v="6"/>
    <x v="11"/>
    <x v="1758"/>
    <d v="2014-05-27T23:02:02"/>
  </r>
  <r>
    <n v="3570"/>
    <s v="The Lower Depths"/>
    <s v="Theatre Machine presents an all-new adaptation of Maxim Gorky's classic of Russian theatre, The Lower Depths."/>
    <x v="151"/>
    <n v="2287"/>
    <x v="0"/>
    <x v="0"/>
    <s v="USD"/>
    <n v="1420009200"/>
    <n v="1417593483"/>
    <b v="0"/>
    <n v="26"/>
    <b v="1"/>
    <s v="theater/plays"/>
    <n v="1.1435"/>
    <n v="87.961538461538467"/>
    <x v="6"/>
    <x v="11"/>
    <x v="1759"/>
    <d v="2014-12-03T07:58:03"/>
  </r>
  <r>
    <n v="1767"/>
    <s v="OR-GÃ“L-HO -A search for meaning during the World Cup"/>
    <s v="A photographic search for the true meaning of pride for ones country during the World Cup"/>
    <x v="1"/>
    <n v="2286"/>
    <x v="2"/>
    <x v="0"/>
    <s v="USD"/>
    <n v="1407080884"/>
    <n v="1404488884"/>
    <b v="1"/>
    <n v="39"/>
    <b v="0"/>
    <s v="photography/photobooks"/>
    <n v="0.4572"/>
    <n v="58.615384615384613"/>
    <x v="2"/>
    <x v="3"/>
    <x v="1760"/>
    <d v="2014-07-04T15:48:04"/>
  </r>
  <r>
    <n v="800"/>
    <s v="LF4 WildFire"/>
    <s v="Scotland's premier classic rock and metal festival, 3 days, 3-4 stages, family friendly,  for people of all ages"/>
    <x v="186"/>
    <n v="2282"/>
    <x v="0"/>
    <x v="1"/>
    <s v="GBP"/>
    <n v="1410431054"/>
    <n v="1407839054"/>
    <b v="0"/>
    <n v="56"/>
    <b v="1"/>
    <s v="music/rock"/>
    <n v="1.5213333333333334"/>
    <n v="40.75"/>
    <x v="7"/>
    <x v="15"/>
    <x v="1761"/>
    <d v="2014-08-12T10:24:14"/>
  </r>
  <r>
    <n v="2623"/>
    <s v="Antimatter Fuel Production"/>
    <s v="We have designed an antimatter thruster capable of reaching the nearest star.  A plan for antimatter fuel production is now needed."/>
    <x v="151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4"/>
    <x v="1762"/>
    <d v="2016-11-18T06:09:26"/>
  </r>
  <r>
    <n v="63"/>
    <s v="The Attic"/>
    <s v="The Attic is my first short film.  Please help me with post production and distribution so that I can let it out into the world"/>
    <x v="151"/>
    <n v="2270.37"/>
    <x v="0"/>
    <x v="0"/>
    <s v="USD"/>
    <n v="1388206740"/>
    <n v="1386194013"/>
    <b v="0"/>
    <n v="64"/>
    <b v="1"/>
    <s v="film &amp; video/shorts"/>
    <n v="1.1351849999999999"/>
    <n v="35.474531249999998"/>
    <x v="5"/>
    <x v="27"/>
    <x v="1763"/>
    <d v="2013-12-04T21:53:33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x v="0"/>
    <s v="USD"/>
    <n v="1329104114"/>
    <n v="1323920114"/>
    <b v="0"/>
    <n v="44"/>
    <b v="1"/>
    <s v="music/indie rock"/>
    <n v="1.1325000000000001"/>
    <n v="51.477272727272727"/>
    <x v="7"/>
    <x v="12"/>
    <x v="1764"/>
    <d v="2011-12-15T03:35:14"/>
  </r>
  <r>
    <n v="3478"/>
    <s v="Measure for Measure"/>
    <s v="Bare Theatre takes on Shakespeare's most notorious &quot;problem play,&quot; which asks how far we are willing to go to do what is right."/>
    <x v="151"/>
    <n v="2257"/>
    <x v="0"/>
    <x v="0"/>
    <s v="USD"/>
    <n v="1426539600"/>
    <n v="1424296822"/>
    <b v="0"/>
    <n v="57"/>
    <b v="1"/>
    <s v="theater/plays"/>
    <n v="1.1285000000000001"/>
    <n v="39.596491228070178"/>
    <x v="6"/>
    <x v="11"/>
    <x v="1765"/>
    <d v="2015-02-18T22:00:22"/>
  </r>
  <r>
    <n v="714"/>
    <s v="Prep Packs Survival Belt"/>
    <s v="The Prep Packs Survival Belt allows you to carry all of the essentials for outdoor survival inside your belt buckle"/>
    <x v="51"/>
    <n v="2249"/>
    <x v="2"/>
    <x v="0"/>
    <s v="USD"/>
    <n v="1488308082"/>
    <n v="1483124082"/>
    <b v="0"/>
    <n v="28"/>
    <b v="0"/>
    <s v="technology/wearables"/>
    <n v="0.14993333333333334"/>
    <n v="80.321428571428569"/>
    <x v="0"/>
    <x v="1"/>
    <x v="1766"/>
    <d v="2016-12-30T18:54:42"/>
  </r>
  <r>
    <n v="3170"/>
    <s v="Ain't She Brave FringeNYC 2014 Project"/>
    <s v="An emotionally-charged journey through the history of black women in America told in reverse."/>
    <x v="151"/>
    <n v="2245"/>
    <x v="0"/>
    <x v="0"/>
    <s v="USD"/>
    <n v="1404273600"/>
    <n v="1401414944"/>
    <b v="1"/>
    <n v="71"/>
    <b v="1"/>
    <s v="theater/plays"/>
    <n v="1.1225000000000001"/>
    <n v="31.619718309859156"/>
    <x v="6"/>
    <x v="11"/>
    <x v="1767"/>
    <d v="2014-05-30T01:55:44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x v="0"/>
    <s v="USD"/>
    <n v="1338186657"/>
    <n v="1333002657"/>
    <b v="0"/>
    <n v="32"/>
    <b v="1"/>
    <s v="film &amp; video/shorts"/>
    <n v="1.2394444444444443"/>
    <n v="69.71875"/>
    <x v="5"/>
    <x v="27"/>
    <x v="1768"/>
    <d v="2012-03-29T06:30:57"/>
  </r>
  <r>
    <n v="801"/>
    <s v="SLUTEVER DO AMERICA TOUR"/>
    <s v="ALL WE WANT TO DO IS DRIVE AROUND AMERICA AND PLAY A BUNCH OF SHOWS, BUT WE DON'T HAVE ANY MONEY..."/>
    <x v="151"/>
    <n v="2230.4299999999998"/>
    <x v="0"/>
    <x v="0"/>
    <s v="USD"/>
    <n v="1309547120"/>
    <n v="1306955120"/>
    <b v="0"/>
    <n v="51"/>
    <b v="1"/>
    <s v="music/rock"/>
    <n v="1.1152149999999998"/>
    <n v="43.733921568627444"/>
    <x v="7"/>
    <x v="15"/>
    <x v="1769"/>
    <d v="2011-06-01T19:05:20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x v="0"/>
    <s v="USD"/>
    <n v="1442634617"/>
    <n v="1440042617"/>
    <b v="0"/>
    <n v="12"/>
    <b v="0"/>
    <s v="film &amp; video/drama"/>
    <n v="0.44600000000000001"/>
    <n v="185.83333333333334"/>
    <x v="5"/>
    <x v="10"/>
    <x v="1770"/>
    <d v="2015-08-20T03:50:17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x v="0"/>
    <s v="USD"/>
    <n v="1335564000"/>
    <n v="1332182049"/>
    <b v="0"/>
    <n v="35"/>
    <b v="1"/>
    <s v="music/rock"/>
    <n v="1.4813333333333334"/>
    <n v="63.485714285714288"/>
    <x v="7"/>
    <x v="15"/>
    <x v="1771"/>
    <d v="2012-03-19T18:34:09"/>
  </r>
  <r>
    <n v="2464"/>
    <s v="The Enemy Feathers NEW EP"/>
    <s v="The Enemy Feathers are passing the proverbial hat to see if we can raise enough money to complete Our NEW EP"/>
    <x v="151"/>
    <n v="2222"/>
    <x v="0"/>
    <x v="11"/>
    <s v="CAD"/>
    <n v="1443641340"/>
    <n v="1441143397"/>
    <b v="0"/>
    <n v="43"/>
    <b v="1"/>
    <s v="music/indie rock"/>
    <n v="1.111"/>
    <n v="51.674418604651166"/>
    <x v="7"/>
    <x v="12"/>
    <x v="1772"/>
    <d v="2015-09-01T21:36:37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x v="9"/>
    <s v="DKK"/>
    <n v="1464817320"/>
    <n v="1462806419"/>
    <b v="0"/>
    <n v="20"/>
    <b v="1"/>
    <s v="theater/plays"/>
    <n v="1.1074999999999999"/>
    <n v="110.75"/>
    <x v="6"/>
    <x v="11"/>
    <x v="1773"/>
    <d v="2016-05-09T15:06:59"/>
  </r>
  <r>
    <n v="3355"/>
    <s v="Jelly Beans at Theatre503"/>
    <s v="Help get Jelly Beans to the Theatre503 stage. An important piece of new writing by Dan Pick, produced by Kuleshov Theatre"/>
    <x v="249"/>
    <n v="2210"/>
    <x v="0"/>
    <x v="1"/>
    <s v="GBP"/>
    <n v="1462879020"/>
    <n v="1461941527"/>
    <b v="0"/>
    <n v="15"/>
    <b v="1"/>
    <s v="theater/plays"/>
    <n v="1.2628571428571429"/>
    <n v="147.33333333333334"/>
    <x v="6"/>
    <x v="11"/>
    <x v="1774"/>
    <d v="2016-04-29T14:52:07"/>
  </r>
  <r>
    <n v="3556"/>
    <s v="Immortal"/>
    <s v="'Immortal', a play about five English Air Bombers in WW2, is an exciting first project for the brand new Production Company, GreanTea."/>
    <x v="200"/>
    <n v="2210"/>
    <x v="0"/>
    <x v="1"/>
    <s v="GBP"/>
    <n v="1408289724"/>
    <n v="1403105724"/>
    <b v="0"/>
    <n v="20"/>
    <b v="1"/>
    <s v="theater/plays"/>
    <n v="1.0045454545454546"/>
    <n v="110.5"/>
    <x v="6"/>
    <x v="11"/>
    <x v="1775"/>
    <d v="2014-06-18T15:35:24"/>
  </r>
  <r>
    <n v="1646"/>
    <s v="MADAM Album"/>
    <s v="Album 3 funds.We have 13 amazing songs ready to go . a fantastic engineer to mix them, James Aparicio(Depeche Mode/Liars.We need you xx"/>
    <x v="151"/>
    <n v="2204"/>
    <x v="0"/>
    <x v="1"/>
    <s v="GBP"/>
    <n v="1408039860"/>
    <n v="1405248503"/>
    <b v="0"/>
    <n v="83"/>
    <b v="1"/>
    <s v="music/pop"/>
    <n v="1.1020000000000001"/>
    <n v="26.554216867469879"/>
    <x v="7"/>
    <x v="22"/>
    <x v="1776"/>
    <d v="2014-07-13T10:48:23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x v="0"/>
    <s v="USD"/>
    <n v="1404190740"/>
    <n v="1401214581"/>
    <b v="0"/>
    <n v="30"/>
    <b v="1"/>
    <s v="theater/plays"/>
    <n v="1.101"/>
    <n v="73.400000000000006"/>
    <x v="6"/>
    <x v="11"/>
    <x v="1777"/>
    <d v="2014-05-27T18:16:21"/>
  </r>
  <r>
    <n v="185"/>
    <s v="BLANK Short Movie"/>
    <s v="Love has no boundaries!"/>
    <x v="13"/>
    <n v="2200"/>
    <x v="2"/>
    <x v="2"/>
    <s v="NOK"/>
    <n v="1471557139"/>
    <n v="1468965139"/>
    <b v="0"/>
    <n v="10"/>
    <b v="0"/>
    <s v="film &amp; video/drama"/>
    <n v="5.5E-2"/>
    <n v="220"/>
    <x v="5"/>
    <x v="10"/>
    <x v="1778"/>
    <d v="2016-07-19T21:52:19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x v="0"/>
    <s v="USD"/>
    <n v="1399694340"/>
    <n v="1398448389"/>
    <b v="1"/>
    <n v="71"/>
    <b v="1"/>
    <s v="publishing/radio &amp; podcasts"/>
    <n v="1.37375"/>
    <n v="30.95774647887324"/>
    <x v="1"/>
    <x v="2"/>
    <x v="1779"/>
    <d v="2014-04-25T17:53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7"/>
    <x v="14"/>
    <x v="1780"/>
    <d v="2014-05-29T22:04:24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x v="0"/>
    <s v="USD"/>
    <n v="1298680630"/>
    <n v="1296088630"/>
    <b v="0"/>
    <n v="47"/>
    <b v="1"/>
    <s v="film &amp; video/shorts"/>
    <n v="2.1949999999999998"/>
    <n v="46.702127659574465"/>
    <x v="5"/>
    <x v="27"/>
    <x v="1781"/>
    <d v="2011-01-27T00:37:10"/>
  </r>
  <r>
    <n v="3432"/>
    <s v="Love Letters"/>
    <s v="Bare Theatre stages A.R. Gurney's Pulitzer Finalist script about a relationship spanning a lifetime and long distance."/>
    <x v="151"/>
    <n v="2193"/>
    <x v="0"/>
    <x v="0"/>
    <s v="USD"/>
    <n v="1454709600"/>
    <n v="1452520614"/>
    <b v="0"/>
    <n v="42"/>
    <b v="1"/>
    <s v="theater/plays"/>
    <n v="1.0965"/>
    <n v="52.214285714285715"/>
    <x v="6"/>
    <x v="11"/>
    <x v="1782"/>
    <d v="2016-01-11T13:56:54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x v="11"/>
    <s v="CAD"/>
    <n v="1443127082"/>
    <n v="1440535082"/>
    <b v="0"/>
    <n v="50"/>
    <b v="1"/>
    <s v="music/electronic music"/>
    <n v="1.0954999999999999"/>
    <n v="43.82"/>
    <x v="7"/>
    <x v="13"/>
    <x v="1783"/>
    <d v="2015-08-25T20:38:02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x v="11"/>
    <s v="CAD"/>
    <n v="1433131140"/>
    <n v="1429120908"/>
    <b v="0"/>
    <n v="11"/>
    <b v="1"/>
    <s v="theater/plays"/>
    <n v="1.0954999999999999"/>
    <n v="199.18181818181819"/>
    <x v="6"/>
    <x v="11"/>
    <x v="1370"/>
    <d v="2015-04-15T18:01:48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x v="0"/>
    <s v="USD"/>
    <n v="1454572233"/>
    <n v="1449388233"/>
    <b v="1"/>
    <n v="37"/>
    <b v="0"/>
    <s v="photography/photobooks"/>
    <n v="0.136375"/>
    <n v="58.972972972972975"/>
    <x v="2"/>
    <x v="3"/>
    <x v="1784"/>
    <d v="2015-12-06T07:50:33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x v="0"/>
    <s v="USD"/>
    <n v="1376838000"/>
    <n v="1374531631"/>
    <b v="1"/>
    <n v="55"/>
    <b v="1"/>
    <s v="theater/plays"/>
    <n v="1.148421052631579"/>
    <n v="39.672727272727272"/>
    <x v="6"/>
    <x v="11"/>
    <x v="1785"/>
    <d v="2013-07-22T22:20:31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x v="0"/>
    <s v="USD"/>
    <n v="1458362023"/>
    <n v="1455773623"/>
    <b v="0"/>
    <n v="61"/>
    <b v="1"/>
    <s v="music/electronic music"/>
    <n v="1.4533333333333334"/>
    <n v="35.73770491803279"/>
    <x v="7"/>
    <x v="13"/>
    <x v="1786"/>
    <d v="2016-02-18T05:33:43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x v="0"/>
    <s v="USD"/>
    <n v="1483822800"/>
    <n v="1481058170"/>
    <b v="0"/>
    <n v="34"/>
    <b v="1"/>
    <s v="photography/photobooks"/>
    <n v="1.0874999999999999"/>
    <n v="63.970588235294116"/>
    <x v="2"/>
    <x v="3"/>
    <x v="1787"/>
    <d v="2016-12-06T21:02:50"/>
  </r>
  <r>
    <n v="3430"/>
    <s v="Being Patient"/>
    <s v="We need support for our play so we can promote awareness of kidney diseases and the effect it has on sufferers and their families."/>
    <x v="151"/>
    <n v="2170.9899999999998"/>
    <x v="0"/>
    <x v="1"/>
    <s v="GBP"/>
    <n v="1406760101"/>
    <n v="1404168101"/>
    <b v="0"/>
    <n v="72"/>
    <b v="1"/>
    <s v="theater/plays"/>
    <n v="1.0854949999999999"/>
    <n v="30.152638888888887"/>
    <x v="6"/>
    <x v="11"/>
    <x v="1788"/>
    <d v="2014-06-30T22:41:41"/>
  </r>
  <r>
    <n v="3296"/>
    <s v="Alix in Wundergarten"/>
    <s v="A dark theatrical comedy about four actors recording a warped radio version of Lewis Carroll's 'Alice's Adventures in Wonderland'."/>
    <x v="186"/>
    <n v="2161"/>
    <x v="0"/>
    <x v="1"/>
    <s v="GBP"/>
    <n v="1448229600"/>
    <n v="1446401372"/>
    <b v="0"/>
    <n v="47"/>
    <b v="1"/>
    <s v="theater/plays"/>
    <n v="1.4406666666666668"/>
    <n v="45.978723404255319"/>
    <x v="6"/>
    <x v="11"/>
    <x v="1789"/>
    <d v="2015-11-01T18:09:32"/>
  </r>
  <r>
    <n v="3697"/>
    <s v="Sid the tour 2016"/>
    <s v="With your support this one-man show will tour various theatres in the UK - it's a story of hero worship and love beyond the grave."/>
    <x v="151"/>
    <n v="2160"/>
    <x v="0"/>
    <x v="1"/>
    <s v="GBP"/>
    <n v="1462878648"/>
    <n v="1461064248"/>
    <b v="0"/>
    <n v="30"/>
    <b v="1"/>
    <s v="theater/plays"/>
    <n v="1.08"/>
    <n v="72"/>
    <x v="6"/>
    <x v="11"/>
    <x v="1790"/>
    <d v="2016-04-19T11:10:48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x v="1"/>
    <s v="GBP"/>
    <n v="1425211200"/>
    <n v="1422534260"/>
    <b v="0"/>
    <n v="38"/>
    <b v="1"/>
    <s v="film &amp; video/television"/>
    <n v="1.0794999999999999"/>
    <n v="56.815789473684212"/>
    <x v="5"/>
    <x v="16"/>
    <x v="1791"/>
    <d v="2015-01-29T12:24:20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x v="1"/>
    <s v="GBP"/>
    <n v="1407065979"/>
    <n v="1404560379"/>
    <b v="1"/>
    <n v="39"/>
    <b v="0"/>
    <s v="photography/photobooks"/>
    <n v="0.19600000000000001"/>
    <n v="55.282051282051285"/>
    <x v="2"/>
    <x v="3"/>
    <x v="1792"/>
    <d v="2014-07-05T11:39:39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x v="0"/>
    <s v="USD"/>
    <n v="1436511600"/>
    <n v="1434415812"/>
    <b v="0"/>
    <n v="19"/>
    <b v="1"/>
    <s v="theater/plays"/>
    <n v="1.0774999999999999"/>
    <n v="113.42105263157895"/>
    <x v="6"/>
    <x v="11"/>
    <x v="1793"/>
    <d v="2015-06-16T00:50:12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x v="0"/>
    <s v="USD"/>
    <n v="1415815393"/>
    <n v="1413997393"/>
    <b v="0"/>
    <n v="58"/>
    <b v="1"/>
    <s v="music/indie rock"/>
    <n v="1.0773299999999999"/>
    <n v="37.149310344827583"/>
    <x v="7"/>
    <x v="12"/>
    <x v="1794"/>
    <d v="2014-10-22T17:03:13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x v="0"/>
    <s v="USD"/>
    <n v="1412393400"/>
    <n v="1409747154"/>
    <b v="0"/>
    <n v="29"/>
    <b v="0"/>
    <s v="games/video games"/>
    <n v="0.17933333333333334"/>
    <n v="74.206896551724142"/>
    <x v="3"/>
    <x v="18"/>
    <x v="1795"/>
    <d v="2014-09-03T12:25:54"/>
  </r>
  <r>
    <n v="2792"/>
    <s v="That Still Small Voice Stage Play"/>
    <s v="Homeless and hopeless, this prequel tells the story of a Colorado youth who leans on her friends when family leaves her behind."/>
    <x v="151"/>
    <n v="2152"/>
    <x v="0"/>
    <x v="0"/>
    <s v="USD"/>
    <n v="1439357559"/>
    <n v="1435469559"/>
    <b v="0"/>
    <n v="24"/>
    <b v="1"/>
    <s v="theater/plays"/>
    <n v="1.0760000000000001"/>
    <n v="89.666666666666671"/>
    <x v="6"/>
    <x v="11"/>
    <x v="1796"/>
    <d v="2015-06-28T05:32:39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x v="0"/>
    <s v="USD"/>
    <n v="1271573940"/>
    <n v="1268459318"/>
    <b v="0"/>
    <n v="54"/>
    <b v="1"/>
    <s v="music/rock"/>
    <n v="1.3438124999999999"/>
    <n v="39.816666666666663"/>
    <x v="7"/>
    <x v="15"/>
    <x v="1797"/>
    <d v="2010-03-13T05:48:38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x v="0"/>
    <s v="USD"/>
    <n v="1338219793"/>
    <n v="1335541393"/>
    <b v="0"/>
    <n v="35"/>
    <b v="1"/>
    <s v="music/classical music"/>
    <n v="1.0734999999999999"/>
    <n v="61.342857142857142"/>
    <x v="7"/>
    <x v="25"/>
    <x v="1798"/>
    <d v="2012-04-27T15:43:1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x v="0"/>
    <s v="USD"/>
    <n v="1334767476"/>
    <n v="1332175476"/>
    <b v="0"/>
    <n v="46"/>
    <b v="1"/>
    <s v="music/rock"/>
    <n v="1.072505"/>
    <n v="46.630652173913049"/>
    <x v="7"/>
    <x v="15"/>
    <x v="1799"/>
    <d v="2012-03-19T16:44:36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x v="0"/>
    <s v="USD"/>
    <n v="1445659140"/>
    <n v="1444236216"/>
    <b v="0"/>
    <n v="20"/>
    <b v="1"/>
    <s v="theater/plays"/>
    <n v="1.0725"/>
    <n v="107.25"/>
    <x v="6"/>
    <x v="11"/>
    <x v="1800"/>
    <d v="2015-10-07T16:43:36"/>
  </r>
  <r>
    <n v="2468"/>
    <s v="New &quot;Jesse Denaro&quot; Album!"/>
    <s v="Please donate, support &amp; share this project so that I may be able to record my new EP this fall!"/>
    <x v="151"/>
    <n v="2144.34"/>
    <x v="0"/>
    <x v="0"/>
    <s v="USD"/>
    <n v="1351400400"/>
    <n v="1348285321"/>
    <b v="0"/>
    <n v="58"/>
    <b v="1"/>
    <s v="music/indie rock"/>
    <n v="1.0721700000000001"/>
    <n v="36.97137931034483"/>
    <x v="7"/>
    <x v="12"/>
    <x v="1801"/>
    <d v="2012-09-22T03:42:01"/>
  </r>
  <r>
    <n v="1655"/>
    <s v="Meg Porter Debut EP!"/>
    <s v="Berklee College of Music student, Meg Porter needs YOUR help to fund her very first EP!"/>
    <x v="186"/>
    <n v="2143"/>
    <x v="0"/>
    <x v="0"/>
    <s v="USD"/>
    <n v="1333648820"/>
    <n v="1331060420"/>
    <b v="0"/>
    <n v="48"/>
    <b v="1"/>
    <s v="music/pop"/>
    <n v="1.4286666666666668"/>
    <n v="44.645833333333336"/>
    <x v="7"/>
    <x v="22"/>
    <x v="1802"/>
    <d v="2012-03-06T19:00:20"/>
  </r>
  <r>
    <n v="3407"/>
    <s v="Chlorine Edinburgh 2014"/>
    <s v="Biddy is 24. Biddy is a hopeless romantic. Biddy always wanted to be a vegan. Find out what happens_x000a_when Biddy gets sectioned."/>
    <x v="151"/>
    <n v="2142"/>
    <x v="0"/>
    <x v="1"/>
    <s v="GBP"/>
    <n v="1404641289"/>
    <n v="1402049289"/>
    <b v="0"/>
    <n v="67"/>
    <b v="1"/>
    <s v="theater/plays"/>
    <n v="1.071"/>
    <n v="31.970149253731343"/>
    <x v="6"/>
    <x v="11"/>
    <x v="1803"/>
    <d v="2014-06-06T10:08:09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x v="11"/>
    <s v="CAD"/>
    <n v="1458235549"/>
    <n v="1455647149"/>
    <b v="0"/>
    <n v="17"/>
    <b v="1"/>
    <s v="technology/wearables"/>
    <n v="1.0705"/>
    <n v="125.94117647058823"/>
    <x v="0"/>
    <x v="1"/>
    <x v="1804"/>
    <d v="2016-02-16T18:25:49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x v="0"/>
    <s v="USD"/>
    <n v="1436562000"/>
    <n v="1434440227"/>
    <b v="0"/>
    <n v="13"/>
    <b v="1"/>
    <s v="theater/plays"/>
    <n v="1.4266666666666667"/>
    <n v="164.61538461538461"/>
    <x v="6"/>
    <x v="11"/>
    <x v="1805"/>
    <d v="2015-06-16T07:37:07"/>
  </r>
  <r>
    <n v="3548"/>
    <s v="THE UNDERSTUDY @ WORKING STAGE"/>
    <s v="We're putting together a production of THE UNDERSTUDY by Theresa Rebeck and hope you'll help us share this story."/>
    <x v="238"/>
    <n v="2140"/>
    <x v="0"/>
    <x v="0"/>
    <s v="USD"/>
    <n v="1457139600"/>
    <n v="1455230214"/>
    <b v="0"/>
    <n v="13"/>
    <b v="1"/>
    <s v="theater/plays"/>
    <n v="1.019047619047619"/>
    <n v="164.61538461538461"/>
    <x v="6"/>
    <x v="11"/>
    <x v="1806"/>
    <d v="2016-02-11T22:36:54"/>
  </r>
  <r>
    <n v="15"/>
    <s v="Cien&amp;Cia"/>
    <s v="Cien&amp;Cia es un proyecto transmedia para televisiÃ³n; la finalidad de la venta de camisetas es financiar el reality (Factual)."/>
    <x v="151"/>
    <n v="2132"/>
    <x v="0"/>
    <x v="5"/>
    <s v="EUR"/>
    <n v="1443384840"/>
    <n v="1441790658"/>
    <b v="0"/>
    <n v="98"/>
    <b v="1"/>
    <s v="film &amp; video/television"/>
    <n v="1.0660000000000001"/>
    <n v="21.755102040816325"/>
    <x v="5"/>
    <x v="16"/>
    <x v="1807"/>
    <d v="2015-09-09T09:24:18"/>
  </r>
  <r>
    <n v="1889"/>
    <s v="LittleBear"/>
    <s v="Sweeping epic melodies. I want to incorporate all my influences into one album I have been writing for 90 days now and ready to record!"/>
    <x v="151"/>
    <n v="2132"/>
    <x v="0"/>
    <x v="0"/>
    <s v="USD"/>
    <n v="1363024946"/>
    <n v="1359140546"/>
    <b v="0"/>
    <n v="44"/>
    <b v="1"/>
    <s v="music/indie rock"/>
    <n v="1.0660000000000001"/>
    <n v="48.454545454545453"/>
    <x v="7"/>
    <x v="12"/>
    <x v="1808"/>
    <d v="2013-01-25T19:02:26"/>
  </r>
  <r>
    <n v="207"/>
    <s v="M39 - Action film / Drama"/>
    <s v="To avoid bankruptcy, Vincent, a passionate young entrepreneur embarks  on an illicit affair in order to save his dream business."/>
    <x v="80"/>
    <n v="2130"/>
    <x v="2"/>
    <x v="11"/>
    <s v="CAD"/>
    <n v="1420346638"/>
    <n v="1417754638"/>
    <b v="0"/>
    <n v="13"/>
    <b v="0"/>
    <s v="film &amp; video/drama"/>
    <n v="0.15214285714285714"/>
    <n v="163.84615384615384"/>
    <x v="5"/>
    <x v="10"/>
    <x v="1809"/>
    <d v="2014-12-05T04:43:58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x v="0"/>
    <s v="USD"/>
    <n v="1313370000"/>
    <n v="1307594625"/>
    <b v="0"/>
    <n v="39"/>
    <b v="1"/>
    <s v="music/indie rock"/>
    <n v="1.0649999999999999"/>
    <n v="54.615384615384613"/>
    <x v="7"/>
    <x v="12"/>
    <x v="1810"/>
    <d v="2011-06-09T04:43:45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x v="0"/>
    <s v="USD"/>
    <n v="1445196989"/>
    <n v="1442604989"/>
    <b v="1"/>
    <n v="43"/>
    <b v="0"/>
    <s v="theater/plays"/>
    <n v="0.16376923076923078"/>
    <n v="49.511627906976742"/>
    <x v="6"/>
    <x v="11"/>
    <x v="1811"/>
    <d v="2015-09-18T19:36:29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x v="1"/>
    <s v="GBP"/>
    <n v="1487769952"/>
    <n v="1485177952"/>
    <b v="0"/>
    <n v="41"/>
    <b v="1"/>
    <s v="theater/plays"/>
    <n v="1.0629949999999999"/>
    <n v="51.853414634146333"/>
    <x v="6"/>
    <x v="11"/>
    <x v="1812"/>
    <d v="2017-01-23T13:25:52"/>
  </r>
  <r>
    <n v="3813"/>
    <s v="SUCKIN INJUN"/>
    <s v="A comedic play about hillbilly vampires and the absurdity of judging by appearances. Wanna live forever? Better watch what you drink."/>
    <x v="238"/>
    <n v="2119.9899999999998"/>
    <x v="0"/>
    <x v="0"/>
    <s v="USD"/>
    <n v="1465940580"/>
    <n v="1462603021"/>
    <b v="0"/>
    <n v="27"/>
    <b v="1"/>
    <s v="theater/plays"/>
    <n v="1.0095190476190474"/>
    <n v="78.518148148148143"/>
    <x v="6"/>
    <x v="11"/>
    <x v="1813"/>
    <d v="2016-05-07T06:37:0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x v="0"/>
    <s v="USD"/>
    <n v="1412135940"/>
    <n v="1410366708"/>
    <b v="0"/>
    <n v="16"/>
    <b v="0"/>
    <s v="photography/nature"/>
    <n v="0.49186046511627907"/>
    <n v="132.1875"/>
    <x v="2"/>
    <x v="38"/>
    <x v="1363"/>
    <d v="2014-09-10T16:31:48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x v="4"/>
    <s v="EUR"/>
    <n v="1434047084"/>
    <n v="1431455084"/>
    <b v="1"/>
    <n v="28"/>
    <b v="0"/>
    <s v="theater/plays"/>
    <n v="7.0433333333333334E-2"/>
    <n v="75.464285714285708"/>
    <x v="6"/>
    <x v="11"/>
    <x v="1814"/>
    <d v="2015-05-12T18:24:44"/>
  </r>
  <r>
    <n v="2132"/>
    <s v="Universe Rush"/>
    <s v="Fight your way to dominate the universe. Be the first to try our engaging cross-platform mmo-strategy and bring it closer to reality."/>
    <x v="4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3"/>
    <x v="18"/>
    <x v="1815"/>
    <d v="2014-01-04T11:41:32"/>
  </r>
  <r>
    <n v="1283"/>
    <s v="Sketching In Stereo 3rd Album!"/>
    <s v="Our 3rd album is halfway complete, but we need your help to record, mix and master the final product!"/>
    <x v="114"/>
    <n v="2110.5"/>
    <x v="0"/>
    <x v="0"/>
    <s v="USD"/>
    <n v="1362974400"/>
    <n v="1360948389"/>
    <b v="1"/>
    <n v="22"/>
    <b v="1"/>
    <s v="music/rock"/>
    <n v="2.1105"/>
    <n v="95.931818181818187"/>
    <x v="7"/>
    <x v="15"/>
    <x v="1816"/>
    <d v="2013-02-15T17:13:09"/>
  </r>
  <r>
    <n v="3499"/>
    <s v="Fefu and Her Friends"/>
    <s v="Figure 8 Troupe's debut performance! A stunning piece of theatre written by premier female playwright Maria Irene Fornes."/>
    <x v="151"/>
    <n v="2110"/>
    <x v="0"/>
    <x v="0"/>
    <s v="USD"/>
    <n v="1435733940"/>
    <n v="1431046325"/>
    <b v="0"/>
    <n v="35"/>
    <b v="1"/>
    <s v="theater/plays"/>
    <n v="1.0549999999999999"/>
    <n v="60.285714285714285"/>
    <x v="6"/>
    <x v="11"/>
    <x v="1817"/>
    <d v="2015-05-08T00:52:05"/>
  </r>
  <r>
    <n v="2972"/>
    <s v="A Bad Plan"/>
    <s v="A group of artists. A mythical art piece. A harrowing quest. And some margaritas."/>
    <x v="151"/>
    <n v="2107"/>
    <x v="0"/>
    <x v="0"/>
    <s v="USD"/>
    <n v="1480899600"/>
    <n v="1479609520"/>
    <b v="0"/>
    <n v="17"/>
    <b v="1"/>
    <s v="theater/plays"/>
    <n v="1.0535000000000001"/>
    <n v="123.94117647058823"/>
    <x v="6"/>
    <x v="11"/>
    <x v="1818"/>
    <d v="2016-11-20T02:38:40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x v="0"/>
    <s v="USD"/>
    <n v="1442722891"/>
    <n v="1440130891"/>
    <b v="0"/>
    <n v="5"/>
    <b v="0"/>
    <s v="theater/spaces"/>
    <n v="2.1029999999999998E-3"/>
    <n v="420.6"/>
    <x v="6"/>
    <x v="9"/>
    <x v="1819"/>
    <d v="2015-08-21T04:21:31"/>
  </r>
  <r>
    <n v="3161"/>
    <s v="Faustus"/>
    <s v="Iâ€™ll Be Right Back presents a story of murder and corruption. Faustus is a modern re-imagining of Christopher Marloweâ€™s classic tale."/>
    <x v="151"/>
    <n v="2102"/>
    <x v="0"/>
    <x v="1"/>
    <s v="GBP"/>
    <n v="1413377522"/>
    <n v="1410785522"/>
    <b v="1"/>
    <n v="74"/>
    <b v="1"/>
    <s v="theater/plays"/>
    <n v="1.0509999999999999"/>
    <n v="28.405405405405407"/>
    <x v="6"/>
    <x v="11"/>
    <x v="1820"/>
    <d v="2014-09-15T12:52:0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x v="0"/>
    <s v="USD"/>
    <n v="1427860740"/>
    <n v="1424727712"/>
    <b v="0"/>
    <n v="34"/>
    <b v="1"/>
    <s v="theater/plays"/>
    <n v="1.4013333333333333"/>
    <n v="61.823529411764703"/>
    <x v="6"/>
    <x v="11"/>
    <x v="1821"/>
    <d v="2015-02-23T21:41:52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x v="0"/>
    <s v="USD"/>
    <n v="1373572903"/>
    <n v="1371585703"/>
    <b v="0"/>
    <n v="50"/>
    <b v="1"/>
    <s v="music/rock"/>
    <n v="1.0505"/>
    <n v="42.02"/>
    <x v="7"/>
    <x v="15"/>
    <x v="1822"/>
    <d v="2013-06-18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x v="0"/>
    <s v="USD"/>
    <n v="1262325600"/>
    <n v="1257871712"/>
    <b v="0"/>
    <n v="14"/>
    <b v="1"/>
    <s v="music/classical music"/>
    <n v="1.05"/>
    <n v="150"/>
    <x v="7"/>
    <x v="25"/>
    <x v="1823"/>
    <d v="2009-11-10T16:48:32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x v="8"/>
    <s v="AUD"/>
    <n v="1415481203"/>
    <n v="1412885603"/>
    <b v="1"/>
    <n v="23"/>
    <b v="0"/>
    <s v="technology/space exploration"/>
    <n v="0.105"/>
    <n v="91.304347826086953"/>
    <x v="0"/>
    <x v="4"/>
    <x v="1824"/>
    <d v="2014-10-09T20:13:23"/>
  </r>
  <r>
    <n v="3386"/>
    <s v="Going To Market"/>
    <s v="Stories from the Bronx make for an uncommon play. Help us finish funding this production, supported by the Kevin Spacey Foundation."/>
    <x v="151"/>
    <n v="2100"/>
    <x v="0"/>
    <x v="0"/>
    <s v="USD"/>
    <n v="1417620506"/>
    <n v="1415028506"/>
    <b v="0"/>
    <n v="41"/>
    <b v="1"/>
    <s v="theater/plays"/>
    <n v="1.05"/>
    <n v="51.219512195121951"/>
    <x v="6"/>
    <x v="11"/>
    <x v="1825"/>
    <d v="2014-11-03T15:28:26"/>
  </r>
  <r>
    <n v="3708"/>
    <s v="Much Ado About Nothing"/>
    <s v="Dear Stone Theater Company brings its inaugural production of Much Ado About Nothing to Logan Square, Chicago. Thanks for watching!"/>
    <x v="251"/>
    <n v="2100"/>
    <x v="0"/>
    <x v="0"/>
    <s v="USD"/>
    <n v="1404444286"/>
    <n v="1403234686"/>
    <b v="0"/>
    <n v="39"/>
    <b v="1"/>
    <s v="theater/plays"/>
    <n v="3"/>
    <n v="53.846153846153847"/>
    <x v="6"/>
    <x v="11"/>
    <x v="1826"/>
    <d v="2014-06-20T03:24:46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7"/>
    <x v="12"/>
    <x v="1827"/>
    <d v="2012-04-05T19:15:33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x v="1"/>
    <s v="GBP"/>
    <n v="1422015083"/>
    <n v="1419423083"/>
    <b v="0"/>
    <n v="38"/>
    <b v="1"/>
    <s v="theater/plays"/>
    <n v="1.0475000000000001"/>
    <n v="55.131578947368418"/>
    <x v="6"/>
    <x v="11"/>
    <x v="1828"/>
    <d v="2014-12-24T12:11:23"/>
  </r>
  <r>
    <n v="1298"/>
    <s v="Dinosaur Dreams"/>
    <s v="A play that raises awareness for mental health and explores the psychological effects childhood abuse can have on an adult."/>
    <x v="151"/>
    <n v="2093"/>
    <x v="0"/>
    <x v="1"/>
    <s v="GBP"/>
    <n v="1461860432"/>
    <n v="1459268432"/>
    <b v="0"/>
    <n v="33"/>
    <b v="1"/>
    <s v="theater/plays"/>
    <n v="1.0465"/>
    <n v="63.424242424242422"/>
    <x v="6"/>
    <x v="11"/>
    <x v="1829"/>
    <d v="2016-03-29T16:20:32"/>
  </r>
  <r>
    <n v="3601"/>
    <s v="Pink Confetti at The Courtyard Theatre, Hoxton"/>
    <s v="New play 'Pink Confetti' by Paul Roberts at The Courtyard Theatre produced by Etch and directed by Oliver Dawe."/>
    <x v="151"/>
    <n v="2087"/>
    <x v="0"/>
    <x v="1"/>
    <s v="GBP"/>
    <n v="1421452682"/>
    <n v="1418860682"/>
    <b v="0"/>
    <n v="53"/>
    <b v="1"/>
    <s v="theater/plays"/>
    <n v="1.0435000000000001"/>
    <n v="39.377358490566039"/>
    <x v="6"/>
    <x v="11"/>
    <x v="1830"/>
    <d v="2014-12-17T23:58:02"/>
  </r>
  <r>
    <n v="3303"/>
    <s v="VisiÃ³n Latino Theatre Company"/>
    <s v="VisiÃ³n Latino Theatre Company was founded by three young latino professionals sharing the stories of everyday latinos."/>
    <x v="159"/>
    <n v="2086"/>
    <x v="0"/>
    <x v="0"/>
    <s v="USD"/>
    <n v="1427553484"/>
    <n v="1424533084"/>
    <b v="0"/>
    <n v="35"/>
    <b v="1"/>
    <s v="theater/plays"/>
    <n v="1.1588888888888889"/>
    <n v="59.6"/>
    <x v="6"/>
    <x v="11"/>
    <x v="1831"/>
    <d v="2015-02-21T15:38:04"/>
  </r>
  <r>
    <n v="2770"/>
    <s v="The Story Of Circle And Square"/>
    <s v="A story about two friends who part ways because they are different, then reunite after learning they both are made of atoms."/>
    <x v="16"/>
    <n v="2082.25"/>
    <x v="2"/>
    <x v="0"/>
    <s v="USD"/>
    <n v="1395158130"/>
    <n v="1392569730"/>
    <b v="0"/>
    <n v="33"/>
    <b v="0"/>
    <s v="publishing/children's books"/>
    <n v="0.1041125"/>
    <n v="63.098484848484851"/>
    <x v="1"/>
    <x v="39"/>
    <x v="1832"/>
    <d v="2014-02-16T16:55:30"/>
  </r>
  <r>
    <n v="64"/>
    <s v="Millennial, The Movie"/>
    <s v="At the dawn of the New Millennium, a group of teenagers battle the Y2K bug to save humanity from boredom. The 2nd film by and/or."/>
    <x v="181"/>
    <n v="2080"/>
    <x v="0"/>
    <x v="0"/>
    <s v="USD"/>
    <n v="1373243181"/>
    <n v="1370651181"/>
    <b v="0"/>
    <n v="24"/>
    <b v="1"/>
    <s v="film &amp; video/shorts"/>
    <n v="1.7333333333333334"/>
    <n v="86.666666666666671"/>
    <x v="5"/>
    <x v="27"/>
    <x v="1833"/>
    <d v="2013-06-08T00:26:21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x v="0"/>
    <s v="USD"/>
    <n v="1366664400"/>
    <n v="1363981723"/>
    <b v="1"/>
    <n v="45"/>
    <b v="1"/>
    <s v="music/rock"/>
    <n v="1.038"/>
    <n v="46.133333333333333"/>
    <x v="7"/>
    <x v="15"/>
    <x v="1834"/>
    <d v="2013-03-22T19:48:43"/>
  </r>
  <r>
    <n v="3477"/>
    <s v="PCSF's Biannual 24-Hour Play Festival"/>
    <s v="8 ten-minute plays, written, directed, rehearsed, and fully produced in only 24 hours! Are we crazy? You bet we are!"/>
    <x v="159"/>
    <n v="2076"/>
    <x v="0"/>
    <x v="0"/>
    <s v="USD"/>
    <n v="1431831600"/>
    <n v="1430761243"/>
    <b v="0"/>
    <n v="39"/>
    <b v="1"/>
    <s v="theater/plays"/>
    <n v="1.1533333333333333"/>
    <n v="53.230769230769234"/>
    <x v="6"/>
    <x v="11"/>
    <x v="1835"/>
    <d v="2015-05-04T17:40:43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x v="0"/>
    <s v="USD"/>
    <n v="1357408721"/>
    <n v="1354816721"/>
    <b v="0"/>
    <n v="49"/>
    <b v="1"/>
    <s v="publishing/nonfiction"/>
    <n v="1.0375000000000001"/>
    <n v="42.346938775510203"/>
    <x v="1"/>
    <x v="17"/>
    <x v="1836"/>
    <d v="2012-12-06T17:58:41"/>
  </r>
  <r>
    <n v="3379"/>
    <s v="The Promise"/>
    <s v="A play by Alexei Arbuzov about the lives of three teenagers during the Nazi siege of Leningrad, 1942, in a new adaptation by Nick Dear."/>
    <x v="151"/>
    <n v="2073"/>
    <x v="0"/>
    <x v="1"/>
    <s v="GBP"/>
    <n v="1440630000"/>
    <n v="1439122800"/>
    <b v="0"/>
    <n v="38"/>
    <b v="1"/>
    <s v="theater/plays"/>
    <n v="1.0365"/>
    <n v="54.55263157894737"/>
    <x v="6"/>
    <x v="11"/>
    <x v="1837"/>
    <d v="2015-08-09T12:20:00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x v="0"/>
    <s v="USD"/>
    <n v="1404623330"/>
    <n v="1401685730"/>
    <b v="0"/>
    <n v="25"/>
    <b v="0"/>
    <s v="food/food trucks"/>
    <n v="0.20705000000000001"/>
    <n v="82.82"/>
    <x v="4"/>
    <x v="29"/>
    <x v="1838"/>
    <d v="2014-06-02T05:08:50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x v="11"/>
    <s v="CAD"/>
    <n v="1428945472"/>
    <n v="1423765072"/>
    <b v="0"/>
    <n v="37"/>
    <b v="0"/>
    <s v="film &amp; video/science fiction"/>
    <n v="0.27600000000000002"/>
    <n v="55.945945945945944"/>
    <x v="5"/>
    <x v="21"/>
    <x v="1839"/>
    <d v="2015-02-12T18:17:52"/>
  </r>
  <r>
    <n v="3195"/>
    <s v="Emerson Sings!"/>
    <s v="Emerson Sings is the first cabaret to celebrate the work of up and coming musical theater composers who are alumni of Emerson College."/>
    <x v="113"/>
    <n v="2070"/>
    <x v="2"/>
    <x v="0"/>
    <s v="USD"/>
    <n v="1423750542"/>
    <n v="1421158542"/>
    <b v="0"/>
    <n v="39"/>
    <b v="0"/>
    <s v="theater/musical"/>
    <n v="0.59142857142857141"/>
    <n v="53.07692307692308"/>
    <x v="6"/>
    <x v="19"/>
    <x v="1840"/>
    <d v="2015-01-13T14:15:42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x v="0"/>
    <s v="USD"/>
    <n v="1400467759"/>
    <n v="1398480559"/>
    <b v="0"/>
    <n v="48"/>
    <b v="1"/>
    <s v="film &amp; video/documentary"/>
    <n v="2.0670670670670672"/>
    <n v="43.020833333333336"/>
    <x v="5"/>
    <x v="8"/>
    <x v="1841"/>
    <d v="2014-04-26T02:49:19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x v="0"/>
    <s v="USD"/>
    <n v="1318463879"/>
    <n v="1315439879"/>
    <b v="0"/>
    <n v="41"/>
    <b v="1"/>
    <s v="music/indie rock"/>
    <n v="1.0325"/>
    <n v="50.365853658536587"/>
    <x v="7"/>
    <x v="12"/>
    <x v="1842"/>
    <d v="2011-09-07T23:57:59"/>
  </r>
  <r>
    <n v="3535"/>
    <s v="Twelve Angry Women"/>
    <s v="On the 60th anniversary of Twelve Angry Men, 12 female writers create 12 short pieces about what makes them angry."/>
    <x v="151"/>
    <n v="2063"/>
    <x v="0"/>
    <x v="1"/>
    <s v="GBP"/>
    <n v="1443808800"/>
    <n v="1441120910"/>
    <b v="0"/>
    <n v="46"/>
    <b v="1"/>
    <s v="theater/plays"/>
    <n v="1.0315000000000001"/>
    <n v="44.847826086956523"/>
    <x v="6"/>
    <x v="11"/>
    <x v="818"/>
    <d v="2015-09-01T15:21:50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x v="0"/>
    <s v="USD"/>
    <n v="1433134800"/>
    <n v="1430158198"/>
    <b v="0"/>
    <n v="30"/>
    <b v="1"/>
    <s v="theater/plays"/>
    <n v="1.03"/>
    <n v="68.666666666666671"/>
    <x v="6"/>
    <x v="11"/>
    <x v="1843"/>
    <d v="2015-04-27T18:09:58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x v="1"/>
    <s v="GBP"/>
    <n v="1439136000"/>
    <n v="1436972472"/>
    <b v="0"/>
    <n v="36"/>
    <b v="1"/>
    <s v="theater/plays"/>
    <n v="1.03"/>
    <n v="57.222222222222221"/>
    <x v="6"/>
    <x v="11"/>
    <x v="1844"/>
    <d v="2015-07-15T15:01:12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x v="1"/>
    <s v="GBP"/>
    <n v="1454425128"/>
    <n v="1451833128"/>
    <b v="0"/>
    <n v="46"/>
    <b v="0"/>
    <s v="theater/musical"/>
    <n v="0.52794871794871789"/>
    <n v="44.760869565217391"/>
    <x v="6"/>
    <x v="19"/>
    <x v="1845"/>
    <d v="2016-01-03T14:58:48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x v="0"/>
    <s v="USD"/>
    <n v="1331441940"/>
    <n v="1326810211"/>
    <b v="0"/>
    <n v="23"/>
    <b v="1"/>
    <s v="music/rock"/>
    <n v="1.3711066666666665"/>
    <n v="89.419999999999987"/>
    <x v="7"/>
    <x v="15"/>
    <x v="1846"/>
    <d v="2012-01-17T14:23:31"/>
  </r>
  <r>
    <n v="1301"/>
    <s v="the dreamer examines his pillow"/>
    <s v="The Attic Theater Company presents John Patrick Shanley's THE DREAMER EXAMINES HIS PILLOW, the first official revival since 1986"/>
    <x v="151"/>
    <n v="2055"/>
    <x v="0"/>
    <x v="0"/>
    <s v="USD"/>
    <n v="1437447600"/>
    <n v="1436551178"/>
    <b v="0"/>
    <n v="29"/>
    <b v="1"/>
    <s v="theater/plays"/>
    <n v="1.0275000000000001"/>
    <n v="70.862068965517238"/>
    <x v="6"/>
    <x v="11"/>
    <x v="1847"/>
    <d v="2015-07-10T17:59:38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x v="1"/>
    <s v="GBP"/>
    <n v="1425142800"/>
    <n v="1422983847"/>
    <b v="0"/>
    <n v="51"/>
    <b v="1"/>
    <s v="theater/plays"/>
    <n v="1.0275000000000001"/>
    <n v="40.294117647058826"/>
    <x v="6"/>
    <x v="11"/>
    <x v="1848"/>
    <d v="2015-02-03T17:17:27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x v="0"/>
    <s v="USD"/>
    <n v="1475342382"/>
    <n v="1472750382"/>
    <b v="0"/>
    <n v="45"/>
    <b v="1"/>
    <s v="music/rock"/>
    <n v="2.0529999999999999"/>
    <n v="45.62222222222222"/>
    <x v="7"/>
    <x v="15"/>
    <x v="1849"/>
    <d v="2016-09-01T17:19:42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4"/>
    <x v="1850"/>
    <d v="2017-02-08T19:00:35"/>
  </r>
  <r>
    <n v="1921"/>
    <s v="The Fine Spirits are making an album!"/>
    <s v="The Fine Spirits are making an album, but we need your help!"/>
    <x v="186"/>
    <n v="2052"/>
    <x v="0"/>
    <x v="0"/>
    <s v="USD"/>
    <n v="1342243143"/>
    <n v="1339651143"/>
    <b v="0"/>
    <n v="38"/>
    <b v="1"/>
    <s v="music/indie rock"/>
    <n v="1.3680000000000001"/>
    <n v="54"/>
    <x v="7"/>
    <x v="12"/>
    <x v="1851"/>
    <d v="2012-06-14T05:19:03"/>
  </r>
  <r>
    <n v="535"/>
    <s v="Astronauts of Hartlepool: a Brexit sci-fi for VAULT 2017"/>
    <s v="Weâ€™re producing a Northern Brexit sci-fi play for VAULT festival 2017 and we need your help!"/>
    <x v="151"/>
    <n v="2050"/>
    <x v="0"/>
    <x v="1"/>
    <s v="GBP"/>
    <n v="1483707905"/>
    <n v="1481115905"/>
    <b v="0"/>
    <n v="59"/>
    <b v="1"/>
    <s v="theater/plays"/>
    <n v="1.0249999999999999"/>
    <n v="34.745762711864408"/>
    <x v="6"/>
    <x v="11"/>
    <x v="1852"/>
    <d v="2016-12-07T13:05:05"/>
  </r>
  <r>
    <n v="2788"/>
    <s v="ACT Underground Theatre, TLDC"/>
    <s v="MOVING FORWARD! WE HAVE REACHED GOAL BUT HAVE MORE TIME!! PLEASE CONSIDER PLEDGING."/>
    <x v="151"/>
    <n v="2050"/>
    <x v="0"/>
    <x v="0"/>
    <s v="USD"/>
    <n v="1469811043"/>
    <n v="1467219043"/>
    <b v="0"/>
    <n v="20"/>
    <b v="1"/>
    <s v="theater/plays"/>
    <n v="1.0249999999999999"/>
    <n v="102.5"/>
    <x v="6"/>
    <x v="11"/>
    <x v="1853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x v="0"/>
    <s v="USD"/>
    <n v="1473393600"/>
    <n v="1470778559"/>
    <b v="0"/>
    <n v="28"/>
    <b v="1"/>
    <s v="theater/plays"/>
    <n v="1.0249999999999999"/>
    <n v="73.214285714285708"/>
    <x v="6"/>
    <x v="11"/>
    <x v="1854"/>
    <d v="2016-08-09T21:35:59"/>
  </r>
  <r>
    <n v="3678"/>
    <s v="Some big Some bang"/>
    <s v="The Ugly Collective takes Some big Some bang to the Underbelly Venues at the Edinburgh Fringe!"/>
    <x v="151"/>
    <n v="2050"/>
    <x v="0"/>
    <x v="1"/>
    <s v="GBP"/>
    <n v="1433076298"/>
    <n v="1430052298"/>
    <b v="0"/>
    <n v="31"/>
    <b v="1"/>
    <s v="theater/plays"/>
    <n v="1.0249999999999999"/>
    <n v="66.129032258064512"/>
    <x v="6"/>
    <x v="11"/>
    <x v="1855"/>
    <d v="2015-04-26T12:44:58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x v="0"/>
    <s v="USD"/>
    <n v="1464987600"/>
    <n v="1463145938"/>
    <b v="1"/>
    <n v="39"/>
    <b v="1"/>
    <s v="theater/plays"/>
    <n v="1.0235000000000001"/>
    <n v="52.487179487179489"/>
    <x v="6"/>
    <x v="11"/>
    <x v="1856"/>
    <d v="2016-05-13T13:25:38"/>
  </r>
  <r>
    <n v="3837"/>
    <s v="Farcical Elements Presents Boeing-Boeing"/>
    <s v="A high-flying French farce with the thrust of a well-tuned jet engine"/>
    <x v="151"/>
    <n v="2042"/>
    <x v="0"/>
    <x v="1"/>
    <s v="GBP"/>
    <n v="1435947758"/>
    <n v="1432837358"/>
    <b v="0"/>
    <n v="17"/>
    <b v="1"/>
    <s v="theater/plays"/>
    <n v="1.0209999999999999"/>
    <n v="120.11764705882354"/>
    <x v="6"/>
    <x v="11"/>
    <x v="1857"/>
    <d v="2015-05-28T18:22:38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x v="0"/>
    <s v="USD"/>
    <n v="1415253540"/>
    <n v="1413432331"/>
    <b v="0"/>
    <n v="23"/>
    <b v="1"/>
    <s v="theater/plays"/>
    <n v="1.0205"/>
    <n v="88.739130434782609"/>
    <x v="6"/>
    <x v="11"/>
    <x v="1858"/>
    <d v="2014-10-16T04:05:31"/>
  </r>
  <r>
    <n v="788"/>
    <s v="HELP UNRB GO ON TOUR!"/>
    <s v="With all of our money going towards our new full-length album and merch, we need your help so we don't end up stranded on tour."/>
    <x v="114"/>
    <n v="2035.05"/>
    <x v="0"/>
    <x v="0"/>
    <s v="USD"/>
    <n v="1341633540"/>
    <n v="1338336588"/>
    <b v="0"/>
    <n v="34"/>
    <b v="1"/>
    <s v="music/rock"/>
    <n v="2.03505"/>
    <n v="59.85441176470588"/>
    <x v="7"/>
    <x v="15"/>
    <x v="1859"/>
    <d v="2012-05-30T00:09:48"/>
  </r>
  <r>
    <n v="1841"/>
    <s v="Hydra Effect Debut EP"/>
    <s v="Hard Rock with a Positive Message. Help us fund, release and promote our debut EP!"/>
    <x v="151"/>
    <n v="2035"/>
    <x v="0"/>
    <x v="0"/>
    <s v="USD"/>
    <n v="1400561940"/>
    <n v="1397679445"/>
    <b v="0"/>
    <n v="40"/>
    <b v="1"/>
    <s v="music/rock"/>
    <n v="1.0175000000000001"/>
    <n v="50.875"/>
    <x v="7"/>
    <x v="15"/>
    <x v="1860"/>
    <d v="2014-04-16T20:17:25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x v="1"/>
    <s v="GBP"/>
    <n v="1469401200"/>
    <n v="1466887297"/>
    <b v="0"/>
    <n v="27"/>
    <b v="1"/>
    <s v="theater/musical"/>
    <n v="1.0175000000000001"/>
    <n v="75.370370370370367"/>
    <x v="6"/>
    <x v="19"/>
    <x v="1861"/>
    <d v="2016-06-25T20:41:37"/>
  </r>
  <r>
    <n v="1285"/>
    <s v="We just keep going"/>
    <s v="The world premiere of hysterically funny and heartbreaking story about family, unconditional love and facing the unfaceable"/>
    <x v="151"/>
    <n v="2033"/>
    <x v="0"/>
    <x v="1"/>
    <s v="GBP"/>
    <n v="1434808775"/>
    <n v="1433512775"/>
    <b v="0"/>
    <n v="63"/>
    <b v="1"/>
    <s v="theater/plays"/>
    <n v="1.0165"/>
    <n v="32.269841269841272"/>
    <x v="6"/>
    <x v="11"/>
    <x v="1862"/>
    <d v="2015-06-05T13:59:35"/>
  </r>
  <r>
    <n v="407"/>
    <s v="Haymarket Documentary"/>
    <s v="The story of the 1886 Haymarket Riot explored through the history of the Haymarket Police Memorial Statue."/>
    <x v="151"/>
    <n v="2031"/>
    <x v="0"/>
    <x v="0"/>
    <s v="USD"/>
    <n v="1321739650"/>
    <n v="1316552050"/>
    <b v="0"/>
    <n v="22"/>
    <b v="1"/>
    <s v="film &amp; video/documentary"/>
    <n v="1.0155000000000001"/>
    <n v="92.318181818181813"/>
    <x v="5"/>
    <x v="8"/>
    <x v="1863"/>
    <d v="2011-09-20T20:54:10"/>
  </r>
  <r>
    <n v="2912"/>
    <s v="Fair Play"/>
    <s v="Set in Iceland, Fair Play is a a dark comedy- a play within a play. An extravaganza, fueled by Absinthe, and touched by the Surreal."/>
    <x v="255"/>
    <n v="2030"/>
    <x v="2"/>
    <x v="0"/>
    <s v="USD"/>
    <n v="1452827374"/>
    <n v="1450235374"/>
    <b v="0"/>
    <n v="26"/>
    <b v="0"/>
    <s v="theater/plays"/>
    <n v="0.14058171745152354"/>
    <n v="78.07692307692308"/>
    <x v="6"/>
    <x v="11"/>
    <x v="1864"/>
    <d v="2015-12-16T03:09:3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x v="0"/>
    <s v="USD"/>
    <n v="1465062166"/>
    <n v="1463334166"/>
    <b v="0"/>
    <n v="19"/>
    <b v="1"/>
    <s v="theater/plays"/>
    <n v="1.0149999999999999"/>
    <n v="106.84210526315789"/>
    <x v="6"/>
    <x v="11"/>
    <x v="1865"/>
    <d v="2016-05-15T17:42:46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1"/>
    <x v="1866"/>
    <d v="2016-08-22T16:04:20"/>
  </r>
  <r>
    <n v="40"/>
    <s v="Regal Fare Season One"/>
    <s v="There is a cooking show in production that needs your help, a show about using local ingredients to create simple and elegant meals."/>
    <x v="151"/>
    <n v="2027"/>
    <x v="0"/>
    <x v="0"/>
    <s v="USD"/>
    <n v="1403150400"/>
    <n v="1401426488"/>
    <b v="0"/>
    <n v="16"/>
    <b v="1"/>
    <s v="film &amp; video/television"/>
    <n v="1.0135000000000001"/>
    <n v="126.6875"/>
    <x v="5"/>
    <x v="16"/>
    <x v="1867"/>
    <d v="2014-05-30T05:08:08"/>
  </r>
  <r>
    <n v="3519"/>
    <s v="Bookstory"/>
    <s v="Bookstory is a tiny puppet musical with some very big ideas that tells the story of the story in the digital age"/>
    <x v="151"/>
    <n v="2027"/>
    <x v="0"/>
    <x v="1"/>
    <s v="GBP"/>
    <n v="1425478950"/>
    <n v="1422886950"/>
    <b v="0"/>
    <n v="28"/>
    <b v="1"/>
    <s v="theater/plays"/>
    <n v="1.0135000000000001"/>
    <n v="72.392857142857139"/>
    <x v="6"/>
    <x v="11"/>
    <x v="1868"/>
    <d v="2015-02-02T14:22:30"/>
  </r>
  <r>
    <n v="1261"/>
    <s v="The Puget EP's Vinyl Release"/>
    <s v="We just recorded a stellar EP and we're trying to put it out on vinyl.  Can you help these punx out?"/>
    <x v="151"/>
    <n v="2025"/>
    <x v="0"/>
    <x v="0"/>
    <s v="USD"/>
    <n v="1390983227"/>
    <n v="1388391227"/>
    <b v="1"/>
    <n v="52"/>
    <b v="1"/>
    <s v="music/rock"/>
    <n v="1.0125"/>
    <n v="38.942307692307693"/>
    <x v="7"/>
    <x v="15"/>
    <x v="1869"/>
    <d v="2013-12-30T08:13:47"/>
  </r>
  <r>
    <n v="1856"/>
    <s v="Lazy Sunday"/>
    <s v="We are an independent band who needs your help for the production of our new album, so we can share our music with you lovely people :)"/>
    <x v="151"/>
    <n v="2025"/>
    <x v="0"/>
    <x v="0"/>
    <s v="USD"/>
    <n v="1405715472"/>
    <n v="1403901072"/>
    <b v="0"/>
    <n v="38"/>
    <b v="1"/>
    <s v="music/rock"/>
    <n v="1.0125"/>
    <n v="53.289473684210527"/>
    <x v="7"/>
    <x v="15"/>
    <x v="1870"/>
    <d v="2014-06-27T20:31:1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x v="1"/>
    <s v="GBP"/>
    <n v="1406761200"/>
    <n v="1402403907"/>
    <b v="0"/>
    <n v="38"/>
    <b v="1"/>
    <s v="theater/plays"/>
    <n v="1.0125"/>
    <n v="53.289473684210527"/>
    <x v="6"/>
    <x v="11"/>
    <x v="1871"/>
    <d v="2014-06-10T12:38:27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x v="0"/>
    <s v="USD"/>
    <n v="1438226724"/>
    <n v="1433042724"/>
    <b v="0"/>
    <n v="32"/>
    <b v="1"/>
    <s v="theater/plays"/>
    <n v="1.0125"/>
    <n v="63.28125"/>
    <x v="6"/>
    <x v="11"/>
    <x v="1872"/>
    <d v="2015-05-31T03:25:2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x v="0"/>
    <s v="USD"/>
    <n v="1483203540"/>
    <n v="1481175482"/>
    <b v="0"/>
    <n v="31"/>
    <b v="1"/>
    <s v="theater/plays"/>
    <n v="1.01"/>
    <n v="65.161290322580641"/>
    <x v="6"/>
    <x v="11"/>
    <x v="1873"/>
    <d v="2016-12-08T05:38:02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x v="1"/>
    <s v="GBP"/>
    <n v="1441995769"/>
    <n v="1436811769"/>
    <b v="0"/>
    <n v="3"/>
    <b v="0"/>
    <s v="publishing/translations"/>
    <n v="1.1222222222222222E-2"/>
    <n v="673.33333333333337"/>
    <x v="1"/>
    <x v="31"/>
    <x v="1874"/>
    <d v="2015-07-13T18:22:49"/>
  </r>
  <r>
    <n v="1826"/>
    <s v="BEAR GHOST! Professional Recording! Yay!"/>
    <s v="Hear your favorite Bear Ghost in eargasmic quality!"/>
    <x v="151"/>
    <n v="2020"/>
    <x v="0"/>
    <x v="0"/>
    <s v="USD"/>
    <n v="1392675017"/>
    <n v="1390083017"/>
    <b v="0"/>
    <n v="38"/>
    <b v="1"/>
    <s v="music/rock"/>
    <n v="1.01"/>
    <n v="53.157894736842103"/>
    <x v="7"/>
    <x v="15"/>
    <x v="1875"/>
    <d v="2014-01-18T22:10:17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x v="1"/>
    <s v="GBP"/>
    <n v="1406887310"/>
    <n v="1404295310"/>
    <b v="0"/>
    <n v="21"/>
    <b v="1"/>
    <s v="theater/plays"/>
    <n v="1.01"/>
    <n v="96.19047619047619"/>
    <x v="6"/>
    <x v="11"/>
    <x v="1876"/>
    <d v="2014-07-02T10:01:50"/>
  </r>
  <r>
    <n v="3474"/>
    <s v="Be Prepared"/>
    <s v="Help us get actor-writer Ian Bonar's debut play - a hilarious, heartbreaking story of grief and loss - to the 2016 Edinburgh Fringe."/>
    <x v="151"/>
    <n v="2020"/>
    <x v="0"/>
    <x v="1"/>
    <s v="GBP"/>
    <n v="1469016131"/>
    <n v="1466424131"/>
    <b v="0"/>
    <n v="39"/>
    <b v="1"/>
    <s v="theater/plays"/>
    <n v="1.01"/>
    <n v="51.794871794871796"/>
    <x v="6"/>
    <x v="11"/>
    <x v="1877"/>
    <d v="2016-06-20T12:02:11"/>
  </r>
  <r>
    <n v="3618"/>
    <s v="Checkpoint 22"/>
    <s v="The play yet to be described as &quot;A surefire Edinburgh Fringe Festival Cult Hit&quot;. Coming to the Underbelly, Edinburgh, 5th-30th August."/>
    <x v="151"/>
    <n v="2020"/>
    <x v="0"/>
    <x v="1"/>
    <s v="GBP"/>
    <n v="1433343850"/>
    <n v="1430751850"/>
    <b v="0"/>
    <n v="56"/>
    <b v="1"/>
    <s v="theater/plays"/>
    <n v="1.01"/>
    <n v="36.071428571428569"/>
    <x v="6"/>
    <x v="11"/>
    <x v="1878"/>
    <d v="2015-05-04T15:04:10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x v="0"/>
    <s v="USD"/>
    <n v="1303801140"/>
    <n v="1300916220"/>
    <b v="0"/>
    <n v="20"/>
    <b v="1"/>
    <s v="music/pop"/>
    <n v="1.0075000000000001"/>
    <n v="100.75"/>
    <x v="7"/>
    <x v="22"/>
    <x v="1879"/>
    <d v="2011-03-23T21:37:00"/>
  </r>
  <r>
    <n v="2119"/>
    <s v="Big Long Now's Debut Album"/>
    <s v="big long now is recording our debut album and we are looking for help mastering and pressing it to vinyl"/>
    <x v="151"/>
    <n v="2015"/>
    <x v="0"/>
    <x v="0"/>
    <s v="USD"/>
    <n v="1345086445"/>
    <n v="1342494445"/>
    <b v="0"/>
    <n v="22"/>
    <b v="1"/>
    <s v="music/indie rock"/>
    <n v="1.0075000000000001"/>
    <n v="91.590909090909093"/>
    <x v="7"/>
    <x v="12"/>
    <x v="1880"/>
    <d v="2012-07-17T03:07:25"/>
  </r>
  <r>
    <n v="3520"/>
    <s v="Protocols"/>
    <s v="Help us to bring &quot;Protocols&quot; at the 2015 Camden Fringe. The most controversial play of the year."/>
    <x v="151"/>
    <n v="2015"/>
    <x v="0"/>
    <x v="1"/>
    <s v="GBP"/>
    <n v="1441547220"/>
    <n v="1439322412"/>
    <b v="0"/>
    <n v="21"/>
    <b v="1"/>
    <s v="theater/plays"/>
    <n v="1.0075000000000001"/>
    <n v="95.952380952380949"/>
    <x v="6"/>
    <x v="11"/>
    <x v="1881"/>
    <d v="2015-08-11T19:46:52"/>
  </r>
  <r>
    <n v="3594"/>
    <s v="HEDDA"/>
    <s v="An adaptation that realizes the internal struggle of Ibsenâ€™s most renowned protagonist as she traverses a claustrophobic social world"/>
    <x v="250"/>
    <n v="2015"/>
    <x v="0"/>
    <x v="0"/>
    <s v="USD"/>
    <n v="1472952982"/>
    <n v="1470792982"/>
    <b v="0"/>
    <n v="36"/>
    <b v="1"/>
    <s v="theater/plays"/>
    <n v="1.2593749999999999"/>
    <n v="55.972222222222221"/>
    <x v="6"/>
    <x v="11"/>
    <x v="1882"/>
    <d v="2016-08-10T01:36:22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x v="0"/>
    <s v="USD"/>
    <n v="1476939300"/>
    <n v="1474273294"/>
    <b v="0"/>
    <n v="33"/>
    <b v="1"/>
    <s v="theater/plays"/>
    <n v="1.0075000000000001"/>
    <n v="61.060606060606062"/>
    <x v="6"/>
    <x v="11"/>
    <x v="1883"/>
    <d v="2016-09-19T08:21:34"/>
  </r>
  <r>
    <n v="1671"/>
    <s v="Luke O'Brien's Kickstarter"/>
    <s v="I am seeking funding in order to help take my music from a hobby to a career."/>
    <x v="151"/>
    <n v="2013.47"/>
    <x v="0"/>
    <x v="0"/>
    <s v="USD"/>
    <n v="1470056614"/>
    <n v="1467464614"/>
    <b v="0"/>
    <n v="77"/>
    <b v="1"/>
    <s v="music/pop"/>
    <n v="1.0067349999999999"/>
    <n v="26.148961038961041"/>
    <x v="7"/>
    <x v="22"/>
    <x v="1884"/>
    <d v="2016-07-02T13:03:34"/>
  </r>
  <r>
    <n v="1634"/>
    <s v="RUBEDO: Debut Full Length Album"/>
    <s v="Recording Debut  Album w/ Producer Ikey Owens from Free Moral Agents/ The Mars Volta"/>
    <x v="151"/>
    <n v="2010"/>
    <x v="0"/>
    <x v="0"/>
    <s v="USD"/>
    <n v="1306994340"/>
    <n v="1303706001"/>
    <b v="0"/>
    <n v="32"/>
    <b v="1"/>
    <s v="music/rock"/>
    <n v="1.0049999999999999"/>
    <n v="62.8125"/>
    <x v="7"/>
    <x v="15"/>
    <x v="1885"/>
    <d v="2011-04-25T04:33:21"/>
  </r>
  <r>
    <n v="3653"/>
    <s v="ALLIE"/>
    <s v="ALLIE is a new dark comedy play which will premiere at the Edinburgh Festival Fringe 2015. Written and produced by Ruaraidh Murray."/>
    <x v="151"/>
    <n v="2010"/>
    <x v="0"/>
    <x v="1"/>
    <s v="GBP"/>
    <n v="1438764207"/>
    <n v="1436172207"/>
    <b v="0"/>
    <n v="33"/>
    <b v="1"/>
    <s v="theater/plays"/>
    <n v="1.0049999999999999"/>
    <n v="60.909090909090907"/>
    <x v="6"/>
    <x v="11"/>
    <x v="1886"/>
    <d v="2015-07-06T08:43:27"/>
  </r>
  <r>
    <n v="2110"/>
    <s v="&quot;Vision&quot; - New Album - Brent Brown"/>
    <s v="Brent Brown's breakout new album! Requires help from the record label... You!"/>
    <x v="151"/>
    <n v="2007"/>
    <x v="0"/>
    <x v="0"/>
    <s v="USD"/>
    <n v="1401253140"/>
    <n v="1398873969"/>
    <b v="0"/>
    <n v="38"/>
    <b v="1"/>
    <s v="music/indie rock"/>
    <n v="1.0035000000000001"/>
    <n v="52.815789473684212"/>
    <x v="7"/>
    <x v="12"/>
    <x v="1887"/>
    <d v="2014-04-30T16:06:09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x v="0"/>
    <s v="USD"/>
    <n v="1407701966"/>
    <n v="1405109966"/>
    <b v="0"/>
    <n v="44"/>
    <b v="1"/>
    <s v="publishing/nonfiction"/>
    <n v="1.0024999999999999"/>
    <n v="45.56818181818182"/>
    <x v="1"/>
    <x v="17"/>
    <x v="1888"/>
    <d v="2014-07-11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x v="2"/>
    <s v="NOK"/>
    <n v="1486313040"/>
    <n v="1483131966"/>
    <b v="0"/>
    <n v="4"/>
    <b v="0"/>
    <s v="food/food trucks"/>
    <n v="1.4321428571428572E-2"/>
    <n v="501.25"/>
    <x v="4"/>
    <x v="29"/>
    <x v="1889"/>
    <d v="2016-12-30T21:06:06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x v="1"/>
    <s v="GBP"/>
    <n v="1437235200"/>
    <n v="1435177840"/>
    <b v="0"/>
    <n v="30"/>
    <b v="1"/>
    <s v="theater/plays"/>
    <n v="1.0024999999999999"/>
    <n v="66.833333333333329"/>
    <x v="6"/>
    <x v="11"/>
    <x v="1890"/>
    <d v="2015-06-24T20:30:40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x v="0"/>
    <s v="USD"/>
    <n v="1428552000"/>
    <n v="1426199843"/>
    <b v="0"/>
    <n v="14"/>
    <b v="1"/>
    <s v="theater/musical"/>
    <n v="1.0024999999999999"/>
    <n v="143.21428571428572"/>
    <x v="6"/>
    <x v="19"/>
    <x v="1891"/>
    <d v="2015-03-12T22:37:23"/>
  </r>
  <r>
    <n v="20"/>
    <s v="Finding Kylie Hard Read Fund"/>
    <s v="Help us reach our goal &amp; pay the drama dept that is performing the hard read, which is set for October 2015."/>
    <x v="151"/>
    <n v="2004"/>
    <x v="0"/>
    <x v="0"/>
    <s v="USD"/>
    <n v="1442167912"/>
    <n v="1436983912"/>
    <b v="0"/>
    <n v="25"/>
    <b v="1"/>
    <s v="film &amp; video/television"/>
    <n v="1.002"/>
    <n v="80.16"/>
    <x v="5"/>
    <x v="16"/>
    <x v="1892"/>
    <d v="2015-07-15T18:11:52"/>
  </r>
  <r>
    <n v="533"/>
    <s v="Foresight"/>
    <s v="New writing â€¢ Twisty-turny magical realist retro sci-fi â€¢ Human lives â€¢ Storytelling â€¢ The slope our society slips down..."/>
    <x v="151"/>
    <n v="2004"/>
    <x v="0"/>
    <x v="1"/>
    <s v="GBP"/>
    <n v="1463394365"/>
    <n v="1461320765"/>
    <b v="0"/>
    <n v="17"/>
    <b v="1"/>
    <s v="theater/plays"/>
    <n v="1.002"/>
    <n v="117.88235294117646"/>
    <x v="6"/>
    <x v="11"/>
    <x v="1893"/>
    <d v="2016-04-22T10:26:05"/>
  </r>
  <r>
    <n v="3159"/>
    <s v="Waxwing: A New Play"/>
    <s v="WAXWING is an exciting new world premiere of mythic (perhaps even apocalyptic!) proportions."/>
    <x v="186"/>
    <n v="2002.22"/>
    <x v="0"/>
    <x v="0"/>
    <s v="USD"/>
    <n v="1326927600"/>
    <n v="1323221761"/>
    <b v="1"/>
    <n v="52"/>
    <b v="1"/>
    <s v="theater/plays"/>
    <n v="1.3348133333333334"/>
    <n v="38.504230769230773"/>
    <x v="6"/>
    <x v="11"/>
    <x v="1894"/>
    <d v="2011-12-07T01:36:01"/>
  </r>
  <r>
    <n v="883"/>
    <s v="Dana Lawrence Music NEW EP"/>
    <s v="Seeking supporters to help me break the 15 year streak since my last record.  Dana Lawrence Music is ready to go back into the studio!"/>
    <x v="1"/>
    <n v="2001"/>
    <x v="2"/>
    <x v="0"/>
    <s v="USD"/>
    <n v="1456957635"/>
    <n v="1451773635"/>
    <b v="0"/>
    <n v="24"/>
    <b v="0"/>
    <s v="music/indie rock"/>
    <n v="0.4002"/>
    <n v="83.375"/>
    <x v="7"/>
    <x v="12"/>
    <x v="1895"/>
    <d v="2016-01-02T22:27:15"/>
  </r>
  <r>
    <n v="3216"/>
    <s v="BRUTE"/>
    <s v="Brute (winner of the 2015 IdeasTap Underbelly Award) is new writing based on the true story of a rather twisted, horrible schoolgirl."/>
    <x v="151"/>
    <n v="2001"/>
    <x v="0"/>
    <x v="1"/>
    <s v="GBP"/>
    <n v="1436625000"/>
    <n v="1433934371"/>
    <b v="1"/>
    <n v="35"/>
    <b v="1"/>
    <s v="theater/plays"/>
    <n v="1.0004999999999999"/>
    <n v="57.171428571428571"/>
    <x v="6"/>
    <x v="11"/>
    <x v="1896"/>
    <d v="2015-06-10T11:06:11"/>
  </r>
  <r>
    <n v="1603"/>
    <s v="Max's First Solo Album!"/>
    <s v="An exercise in the wild and dangerous world of solo musicianship by Maxwell D Feinstein."/>
    <x v="151"/>
    <n v="2000.66"/>
    <x v="0"/>
    <x v="0"/>
    <s v="USD"/>
    <n v="1327723459"/>
    <n v="1322539459"/>
    <b v="0"/>
    <n v="30"/>
    <b v="1"/>
    <s v="music/rock"/>
    <n v="1.0003299999999999"/>
    <n v="66.688666666666663"/>
    <x v="7"/>
    <x v="15"/>
    <x v="1897"/>
    <d v="2011-11-29T04:04:19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x v="0"/>
    <s v="USD"/>
    <n v="1412516354"/>
    <n v="1409924354"/>
    <b v="0"/>
    <n v="19"/>
    <b v="1"/>
    <s v="film &amp; video/television"/>
    <n v="1"/>
    <n v="105.26315789473684"/>
    <x v="5"/>
    <x v="16"/>
    <x v="1898"/>
    <d v="2014-09-05T13:39:14"/>
  </r>
  <r>
    <n v="44"/>
    <s v="BIG WHISKEY TV Show"/>
    <s v="The Creator of the hit FOX show THE BOURBON LOUNGE brings you BIG WHISKEY. A new travel show exploring whiskey like you've never seen."/>
    <x v="151"/>
    <n v="2000"/>
    <x v="0"/>
    <x v="0"/>
    <s v="USD"/>
    <n v="1412648537"/>
    <n v="1408760537"/>
    <b v="0"/>
    <n v="15"/>
    <b v="1"/>
    <s v="film &amp; video/television"/>
    <n v="1"/>
    <n v="133.33333333333334"/>
    <x v="5"/>
    <x v="16"/>
    <x v="1899"/>
    <d v="2014-08-23T02:22:17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x v="0"/>
    <s v="USD"/>
    <n v="1410755286"/>
    <n v="1408940886"/>
    <b v="0"/>
    <n v="23"/>
    <b v="1"/>
    <s v="music/rock"/>
    <n v="1.3333333333333333"/>
    <n v="86.956521739130437"/>
    <x v="7"/>
    <x v="15"/>
    <x v="1900"/>
    <d v="2014-08-25T04:28:06"/>
  </r>
  <r>
    <n v="2207"/>
    <s v="Piece of Happy"/>
    <s v="Each piece has a story behind it. Not of some life drama but of an experience you live whilst listening; Happiness evoking"/>
    <x v="151"/>
    <n v="2000"/>
    <x v="0"/>
    <x v="0"/>
    <s v="USD"/>
    <n v="1384580373"/>
    <n v="1381984773"/>
    <b v="0"/>
    <n v="7"/>
    <b v="1"/>
    <s v="music/electronic music"/>
    <n v="1"/>
    <n v="285.71428571428572"/>
    <x v="7"/>
    <x v="13"/>
    <x v="1901"/>
    <d v="2013-10-17T04:39:33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x v="0"/>
    <s v="USD"/>
    <n v="1352573869"/>
    <n v="1349978269"/>
    <b v="0"/>
    <n v="47"/>
    <b v="1"/>
    <s v="music/indie rock"/>
    <n v="1"/>
    <n v="42.553191489361701"/>
    <x v="7"/>
    <x v="12"/>
    <x v="1902"/>
    <d v="2012-10-11T17:57:49"/>
  </r>
  <r>
    <n v="2480"/>
    <s v="Either, Either EP"/>
    <s v="We are a band from Long Beach, Ca looking to record our first EP. Any little bit counts and your support would mean the world to us!"/>
    <x v="151"/>
    <n v="2000"/>
    <x v="0"/>
    <x v="0"/>
    <s v="USD"/>
    <n v="1444516084"/>
    <n v="1439332084"/>
    <b v="0"/>
    <n v="8"/>
    <b v="1"/>
    <s v="music/indie rock"/>
    <n v="1"/>
    <n v="250"/>
    <x v="7"/>
    <x v="12"/>
    <x v="1903"/>
    <d v="2015-08-11T22:28:04"/>
  </r>
  <r>
    <n v="2937"/>
    <s v="UCAS"/>
    <s v="UCAS is a new British musical premiering at the Edinburgh Fringe Festival 2014."/>
    <x v="186"/>
    <n v="2000"/>
    <x v="0"/>
    <x v="1"/>
    <s v="GBP"/>
    <n v="1405249113"/>
    <n v="1402657113"/>
    <b v="0"/>
    <n v="55"/>
    <b v="1"/>
    <s v="theater/musical"/>
    <n v="1.3333333333333333"/>
    <n v="36.363636363636367"/>
    <x v="6"/>
    <x v="19"/>
    <x v="1904"/>
    <d v="2014-06-13T10:58:33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x v="0"/>
    <s v="USD"/>
    <n v="1418244552"/>
    <n v="1415652552"/>
    <b v="0"/>
    <n v="15"/>
    <b v="1"/>
    <s v="theater/plays"/>
    <n v="1"/>
    <n v="133.33333333333334"/>
    <x v="6"/>
    <x v="11"/>
    <x v="1905"/>
    <d v="2014-11-10T20:49:1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x v="1"/>
    <s v="GBP"/>
    <n v="1435230324"/>
    <n v="1432638324"/>
    <b v="0"/>
    <n v="17"/>
    <b v="1"/>
    <s v="theater/plays"/>
    <n v="1"/>
    <n v="117.64705882352941"/>
    <x v="6"/>
    <x v="11"/>
    <x v="1906"/>
    <d v="2015-05-26T11:05:2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x v="0"/>
    <s v="USD"/>
    <n v="1408383153"/>
    <n v="1405791153"/>
    <b v="0"/>
    <n v="21"/>
    <b v="1"/>
    <s v="theater/plays"/>
    <n v="1"/>
    <n v="95.238095238095241"/>
    <x v="6"/>
    <x v="11"/>
    <x v="1907"/>
    <d v="2014-07-19T17:32:33"/>
  </r>
  <r>
    <n v="3445"/>
    <s v="Axon Theatre - First Project (Phase 1)"/>
    <s v="Rehearsal &amp; development of our first project as Axon Theatre: &quot;The Star-Spangled Girl&quot; in South Wales."/>
    <x v="151"/>
    <n v="2000"/>
    <x v="0"/>
    <x v="1"/>
    <s v="GBP"/>
    <n v="1445604236"/>
    <n v="1443185036"/>
    <b v="0"/>
    <n v="31"/>
    <b v="1"/>
    <s v="theater/plays"/>
    <n v="1"/>
    <n v="64.516129032258064"/>
    <x v="6"/>
    <x v="11"/>
    <x v="1908"/>
    <d v="2015-09-25T12:43:56"/>
  </r>
  <r>
    <n v="3627"/>
    <s v="One Shot Theatre Company"/>
    <s v="One Shot Theatre Company is an organization that promotes youth theatre for social change, putting on shows that open a social dialogue"/>
    <x v="151"/>
    <n v="2000"/>
    <x v="0"/>
    <x v="0"/>
    <s v="USD"/>
    <n v="1463803140"/>
    <n v="1459446487"/>
    <b v="0"/>
    <n v="29"/>
    <b v="1"/>
    <s v="theater/plays"/>
    <n v="1"/>
    <n v="68.965517241379317"/>
    <x v="6"/>
    <x v="11"/>
    <x v="1909"/>
    <d v="2016-03-31T17:48:07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x v="1"/>
    <s v="GBP"/>
    <n v="1434234010"/>
    <n v="1431642010"/>
    <b v="0"/>
    <n v="20"/>
    <b v="1"/>
    <s v="theater/musical"/>
    <n v="1"/>
    <n v="100"/>
    <x v="6"/>
    <x v="19"/>
    <x v="1910"/>
    <d v="2015-05-14T22:20:10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x v="0"/>
    <s v="USD"/>
    <n v="1362814119"/>
    <n v="1360222119"/>
    <b v="0"/>
    <n v="73"/>
    <b v="1"/>
    <s v="music/electronic music"/>
    <n v="1.3286666666666667"/>
    <n v="27.301369863013697"/>
    <x v="7"/>
    <x v="13"/>
    <x v="1911"/>
    <d v="2013-02-07T07:28:39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x v="0"/>
    <s v="USD"/>
    <n v="1422674700"/>
    <n v="1419954240"/>
    <b v="1"/>
    <n v="33"/>
    <b v="0"/>
    <s v="photography/photobooks"/>
    <n v="0.39760000000000001"/>
    <n v="60.242424242424242"/>
    <x v="2"/>
    <x v="3"/>
    <x v="1912"/>
    <d v="2014-12-30T15:44:0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x v="0"/>
    <s v="USD"/>
    <n v="1336188019"/>
    <n v="1333596019"/>
    <b v="0"/>
    <n v="24"/>
    <b v="0"/>
    <s v="music/jazz"/>
    <n v="6.6066666666666662E-2"/>
    <n v="82.583333333333329"/>
    <x v="7"/>
    <x v="33"/>
    <x v="1913"/>
    <d v="2012-04-05T03:20:19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x v="6"/>
    <s v="EUR"/>
    <n v="1483120216"/>
    <n v="1479232216"/>
    <b v="0"/>
    <n v="74"/>
    <b v="1"/>
    <s v="technology/space exploration"/>
    <n v="1.3118399999999999"/>
    <n v="26.591351351351353"/>
    <x v="0"/>
    <x v="4"/>
    <x v="1914"/>
    <d v="2016-11-15T17:50:16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x v="0"/>
    <s v="USD"/>
    <n v="1430517761"/>
    <n v="1427925761"/>
    <b v="0"/>
    <n v="17"/>
    <b v="0"/>
    <s v="music/faith"/>
    <n v="7.868E-2"/>
    <n v="115.70588235294117"/>
    <x v="7"/>
    <x v="14"/>
    <x v="1915"/>
    <d v="2015-04-01T22:02:41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x v="0"/>
    <s v="USD"/>
    <n v="1466707620"/>
    <n v="1464979620"/>
    <b v="0"/>
    <n v="30"/>
    <b v="1"/>
    <s v="theater/plays"/>
    <n v="1.1171428571428572"/>
    <n v="65.166666666666671"/>
    <x v="6"/>
    <x v="11"/>
    <x v="1916"/>
    <d v="2016-06-03T18:47:00"/>
  </r>
  <r>
    <n v="3271"/>
    <s v="Saxon Court at Southwark Playhouse"/>
    <s v="A razor sharp satire to darken your Christmas."/>
    <x v="186"/>
    <n v="1950"/>
    <x v="0"/>
    <x v="1"/>
    <s v="GBP"/>
    <n v="1414927775"/>
    <n v="1412332175"/>
    <b v="1"/>
    <n v="51"/>
    <b v="1"/>
    <s v="theater/plays"/>
    <n v="1.3"/>
    <n v="38.235294117647058"/>
    <x v="6"/>
    <x v="11"/>
    <x v="1917"/>
    <d v="2014-10-03T10:29:35"/>
  </r>
  <r>
    <n v="830"/>
    <s v="Dark Disco Club's new album"/>
    <s v="We're making a high energy, fist pumpin', pelvis-thrusting new Rock n Roll album and we'd love for you to be a part of it."/>
    <x v="159"/>
    <n v="1941"/>
    <x v="0"/>
    <x v="0"/>
    <s v="USD"/>
    <n v="1363952225"/>
    <n v="1361363825"/>
    <b v="0"/>
    <n v="32"/>
    <b v="1"/>
    <s v="music/rock"/>
    <n v="1.0783333333333334"/>
    <n v="60.65625"/>
    <x v="7"/>
    <x v="15"/>
    <x v="1918"/>
    <d v="2013-02-20T12:37:05"/>
  </r>
  <r>
    <n v="26"/>
    <s v="You, Me &amp; Sicily:  Part I Editing"/>
    <s v="Highlighting Sicily's points of light: its extraordinary people. Editing phase is now underway!!!"/>
    <x v="258"/>
    <n v="1940"/>
    <x v="0"/>
    <x v="0"/>
    <s v="USD"/>
    <n v="1408278144"/>
    <n v="1404822144"/>
    <b v="0"/>
    <n v="19"/>
    <b v="1"/>
    <s v="film &amp; video/television"/>
    <n v="1.552"/>
    <n v="102.10526315789474"/>
    <x v="5"/>
    <x v="16"/>
    <x v="1919"/>
    <d v="2014-07-08T12:22:24"/>
  </r>
  <r>
    <n v="1226"/>
    <s v="Pavlo is Filming  a PBS Concert Special (Canceled)"/>
    <s v="Pavlo will be independently filming his second full length PBS Special and DVD in May with director George Veras"/>
    <x v="6"/>
    <n v="1937"/>
    <x v="1"/>
    <x v="0"/>
    <s v="USD"/>
    <n v="1398042000"/>
    <n v="1395089981"/>
    <b v="0"/>
    <n v="40"/>
    <b v="0"/>
    <s v="music/world music"/>
    <n v="3.8739999999999997E-2"/>
    <n v="48.424999999999997"/>
    <x v="7"/>
    <x v="37"/>
    <x v="1920"/>
    <d v="2014-03-17T20:59:41"/>
  </r>
  <r>
    <n v="1672"/>
    <s v="High Altotude Debut Album"/>
    <s v="Sweet, sweet harmonies from Portland Oregon's premiere high school women's a cappella group."/>
    <x v="259"/>
    <n v="1920"/>
    <x v="0"/>
    <x v="0"/>
    <s v="USD"/>
    <n v="1338824730"/>
    <n v="1336232730"/>
    <b v="0"/>
    <n v="49"/>
    <b v="1"/>
    <s v="music/pop"/>
    <n v="1.1294117647058823"/>
    <n v="39.183673469387756"/>
    <x v="7"/>
    <x v="22"/>
    <x v="1921"/>
    <d v="2012-05-05T15:45:30"/>
  </r>
  <r>
    <n v="3042"/>
    <s v="HOPE MILL THEATRE - CHAIR FUND"/>
    <s v="Hope Mill Theatre is a brand new Fringe Theatre in the heart of Manchester city - bringing a diverse programme of entertainment!"/>
    <x v="186"/>
    <n v="1920"/>
    <x v="0"/>
    <x v="1"/>
    <s v="GBP"/>
    <n v="1444149047"/>
    <n v="1441557047"/>
    <b v="0"/>
    <n v="37"/>
    <b v="1"/>
    <s v="theater/spaces"/>
    <n v="1.28"/>
    <n v="51.891891891891895"/>
    <x v="6"/>
    <x v="9"/>
    <x v="1922"/>
    <d v="2015-09-06T16:30:47"/>
  </r>
  <r>
    <n v="3479"/>
    <s v="Civil Rogues"/>
    <s v="A new comedy about what happened to a band of foolhardy actors when the Puritans closed the theatres in the 1640s."/>
    <x v="186"/>
    <n v="1918"/>
    <x v="0"/>
    <x v="1"/>
    <s v="GBP"/>
    <n v="1403382680"/>
    <n v="1400790680"/>
    <b v="0"/>
    <n v="56"/>
    <b v="1"/>
    <s v="theater/plays"/>
    <n v="1.2786666666666666"/>
    <n v="34.25"/>
    <x v="6"/>
    <x v="11"/>
    <x v="1923"/>
    <d v="2014-05-22T20:31:20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x v="0"/>
    <s v="USD"/>
    <n v="1339022575"/>
    <n v="1336430575"/>
    <b v="0"/>
    <n v="42"/>
    <b v="1"/>
    <s v="music/indie rock"/>
    <n v="1.2753666666666665"/>
    <n v="45.548809523809524"/>
    <x v="7"/>
    <x v="12"/>
    <x v="1924"/>
    <d v="2012-05-07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5"/>
    <x v="23"/>
    <x v="1925"/>
    <d v="2009-08-18T21:29:28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x v="0"/>
    <s v="USD"/>
    <n v="1454734740"/>
    <n v="1451684437"/>
    <b v="0"/>
    <n v="5"/>
    <b v="0"/>
    <s v="theater/plays"/>
    <n v="0.1908"/>
    <n v="381.6"/>
    <x v="6"/>
    <x v="11"/>
    <x v="1926"/>
    <d v="2016-01-01T21:40:37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x v="0"/>
    <s v="USD"/>
    <n v="1415655289"/>
    <n v="1413059689"/>
    <b v="1"/>
    <n v="29"/>
    <b v="0"/>
    <s v="technology/makerspaces"/>
    <n v="7.5880000000000003E-2"/>
    <n v="65.41379310344827"/>
    <x v="0"/>
    <x v="24"/>
    <x v="1927"/>
    <d v="2014-10-11T20:34:49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x v="4"/>
    <s v="EUR"/>
    <n v="1451602800"/>
    <n v="1449011610"/>
    <b v="0"/>
    <n v="23"/>
    <b v="0"/>
    <s v="technology/wearables"/>
    <n v="6.2933333333333327E-2"/>
    <n v="82.086956521739125"/>
    <x v="0"/>
    <x v="1"/>
    <x v="1928"/>
    <d v="2015-12-01T23:13:30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4"/>
    <x v="1929"/>
    <d v="2015-09-26T21:13:2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x v="0"/>
    <s v="USD"/>
    <n v="1339074857"/>
    <n v="1336482857"/>
    <b v="1"/>
    <n v="50"/>
    <b v="1"/>
    <s v="music/indie rock"/>
    <n v="1.5697000000000001"/>
    <n v="37.672800000000002"/>
    <x v="7"/>
    <x v="12"/>
    <x v="1930"/>
    <d v="2012-05-08T13:14:17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"/>
    <x v="2"/>
    <x v="1931"/>
    <d v="2012-12-07T19:51:0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x v="0"/>
    <s v="USD"/>
    <n v="1421691298"/>
    <n v="1417803298"/>
    <b v="1"/>
    <n v="19"/>
    <b v="0"/>
    <s v="photography/photobooks"/>
    <n v="6.2566666666666673E-2"/>
    <n v="98.78947368421052"/>
    <x v="2"/>
    <x v="3"/>
    <x v="1932"/>
    <d v="2014-12-05T18:14:58"/>
  </r>
  <r>
    <n v="438"/>
    <s v="In Game: The Animated Series"/>
    <s v="As Smyton pushes himself to become respected, he unlocks secrets about himself and the world around him."/>
    <x v="16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5"/>
    <x v="23"/>
    <x v="1933"/>
    <d v="2015-10-19T06:15:58"/>
  </r>
  <r>
    <n v="1289"/>
    <s v="No Brains for Dinner"/>
    <s v="A chilling original Edwardian Comedy of errors and foolishness made for the Patrick Henry College stage."/>
    <x v="186"/>
    <n v="1876"/>
    <x v="0"/>
    <x v="0"/>
    <s v="USD"/>
    <n v="1483499645"/>
    <n v="1480907645"/>
    <b v="0"/>
    <n v="52"/>
    <b v="1"/>
    <s v="theater/plays"/>
    <n v="1.2506666666666666"/>
    <n v="36.07692307692308"/>
    <x v="6"/>
    <x v="11"/>
    <x v="1934"/>
    <d v="2016-12-05T03:14:05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x v="0"/>
    <s v="USD"/>
    <n v="1476579600"/>
    <n v="1474641914"/>
    <b v="0"/>
    <n v="50"/>
    <b v="1"/>
    <s v="technology/space exploration"/>
    <n v="1.873"/>
    <n v="37.46"/>
    <x v="0"/>
    <x v="4"/>
    <x v="1935"/>
    <d v="2016-09-23T14:45:14"/>
  </r>
  <r>
    <n v="2835"/>
    <s v="Land of the Three Towers"/>
    <s v="A celebratory community theatre project about the Focus E15 Occupation of empty council homes on Carpenters Estate."/>
    <x v="114"/>
    <n v="1870.99"/>
    <x v="0"/>
    <x v="1"/>
    <s v="GBP"/>
    <n v="1449273600"/>
    <n v="1446742417"/>
    <b v="0"/>
    <n v="93"/>
    <b v="1"/>
    <s v="theater/plays"/>
    <n v="1.8709899999999999"/>
    <n v="20.118172043010752"/>
    <x v="6"/>
    <x v="11"/>
    <x v="1936"/>
    <d v="2015-11-05T16:53:37"/>
  </r>
  <r>
    <n v="1292"/>
    <s v="Season Scandinavia"/>
    <s v="Empty Deck presents the most exciting unknown contemporary Scandinavian plays in co-production with The Other Room Theatre, Cardiff."/>
    <x v="259"/>
    <n v="1870"/>
    <x v="0"/>
    <x v="1"/>
    <s v="GBP"/>
    <n v="1444172340"/>
    <n v="1441822828"/>
    <b v="0"/>
    <n v="52"/>
    <b v="1"/>
    <s v="theater/plays"/>
    <n v="1.1000000000000001"/>
    <n v="35.96153846153846"/>
    <x v="6"/>
    <x v="11"/>
    <x v="1937"/>
    <d v="2015-09-09T18:20:28"/>
  </r>
  <r>
    <n v="128"/>
    <s v="Ralphi3 (Canceled)"/>
    <s v="A Science Fiction film filled with entertainment and Excitement"/>
    <x v="4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5"/>
    <x v="21"/>
    <x v="1938"/>
    <d v="2016-09-15T05:28:13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x v="0"/>
    <s v="USD"/>
    <n v="1442426171"/>
    <n v="1439834171"/>
    <b v="0"/>
    <n v="41"/>
    <b v="1"/>
    <s v="theater/spaces"/>
    <n v="1.0668571428571429"/>
    <n v="45.536585365853661"/>
    <x v="6"/>
    <x v="9"/>
    <x v="1939"/>
    <d v="2015-08-17T17:56:11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x v="0"/>
    <s v="USD"/>
    <n v="1484327061"/>
    <n v="1479143061"/>
    <b v="0"/>
    <n v="12"/>
    <b v="0"/>
    <s v="technology/wearables"/>
    <n v="0.18640000000000001"/>
    <n v="155.33333333333334"/>
    <x v="0"/>
    <x v="1"/>
    <x v="1940"/>
    <d v="2016-11-14T17:04:21"/>
  </r>
  <r>
    <n v="3728"/>
    <s v="Bare Bones Shakespeare 2015-16 Season"/>
    <s v="Bare Bones Shakespeare's first season will start with a DFW school touring show: Romeo and Juliet."/>
    <x v="16"/>
    <n v="1862"/>
    <x v="2"/>
    <x v="0"/>
    <s v="USD"/>
    <n v="1439957176"/>
    <n v="1437365176"/>
    <b v="0"/>
    <n v="31"/>
    <b v="0"/>
    <s v="theater/plays"/>
    <n v="9.3100000000000002E-2"/>
    <n v="60.064516129032256"/>
    <x v="6"/>
    <x v="11"/>
    <x v="1941"/>
    <d v="2015-07-20T04:06:16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x v="0"/>
    <s v="USD"/>
    <n v="1358755140"/>
    <n v="1357187280"/>
    <b v="0"/>
    <n v="14"/>
    <b v="1"/>
    <s v="music/rock"/>
    <n v="1.0941176470588236"/>
    <n v="132.85714285714286"/>
    <x v="7"/>
    <x v="15"/>
    <x v="1942"/>
    <d v="2013-01-03T04:28:00"/>
  </r>
  <r>
    <n v="3707"/>
    <s v="A KC Fringe World Premiere: DESPERATE ACTS"/>
    <s v="Support this collection of new plays by Kansas City writers and the artists who are bringing it to life!"/>
    <x v="114"/>
    <n v="1860"/>
    <x v="0"/>
    <x v="0"/>
    <s v="USD"/>
    <n v="1469165160"/>
    <n v="1467335378"/>
    <b v="0"/>
    <n v="23"/>
    <b v="1"/>
    <s v="theater/plays"/>
    <n v="1.86"/>
    <n v="80.869565217391298"/>
    <x v="6"/>
    <x v="11"/>
    <x v="1943"/>
    <d v="2016-07-01T01:09:38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x v="0"/>
    <s v="USD"/>
    <n v="1410266146"/>
    <n v="1407674146"/>
    <b v="0"/>
    <n v="45"/>
    <b v="1"/>
    <s v="theater/plays"/>
    <n v="1.855"/>
    <n v="41.222222222222221"/>
    <x v="6"/>
    <x v="11"/>
    <x v="1944"/>
    <d v="2014-08-10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x v="0"/>
    <s v="USD"/>
    <n v="1332029335"/>
    <n v="1326848935"/>
    <b v="0"/>
    <n v="30"/>
    <b v="1"/>
    <s v="music/rock"/>
    <n v="3.0683333333333334"/>
    <n v="61.366666666666667"/>
    <x v="7"/>
    <x v="15"/>
    <x v="1945"/>
    <d v="2012-01-18T01:08:55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  <x v="1946"/>
    <d v="2011-08-06T14:30:22"/>
  </r>
  <r>
    <n v="3710"/>
    <s v="&quot;Loving Alanis&quot; Rocky Mountain Regional Premier"/>
    <s v="A comedy about, life, death, men, women, and the power of a good Kegel."/>
    <x v="262"/>
    <n v="1835"/>
    <x v="0"/>
    <x v="0"/>
    <s v="USD"/>
    <n v="1428068988"/>
    <n v="1425908988"/>
    <b v="0"/>
    <n v="27"/>
    <b v="1"/>
    <s v="theater/plays"/>
    <n v="1.4115384615384616"/>
    <n v="67.962962962962962"/>
    <x v="6"/>
    <x v="11"/>
    <x v="1947"/>
    <d v="2015-03-09T13:49:48"/>
  </r>
  <r>
    <n v="3571"/>
    <s v="Cans at Theatre503"/>
    <s v="Support Kuleshovâ€™s first full length production; help to build the set and bring a fierce and important new play to life"/>
    <x v="186"/>
    <n v="1831"/>
    <x v="0"/>
    <x v="1"/>
    <s v="GBP"/>
    <n v="1414701413"/>
    <n v="1412109413"/>
    <b v="0"/>
    <n v="25"/>
    <b v="1"/>
    <s v="theater/plays"/>
    <n v="1.2206666666666666"/>
    <n v="73.239999999999995"/>
    <x v="6"/>
    <x v="11"/>
    <x v="1948"/>
    <d v="2014-09-30T20:36:53"/>
  </r>
  <r>
    <n v="481"/>
    <s v="ERA"/>
    <s v="The year is 2043. Test subject David Beck has been augmented with psychokinetic abilities. He uses his newfound gifts to thwart evil."/>
    <x v="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5"/>
    <x v="23"/>
    <x v="1949"/>
    <d v="2012-09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x v="1"/>
    <s v="GBP"/>
    <n v="1436705265"/>
    <n v="1434113265"/>
    <b v="1"/>
    <n v="30"/>
    <b v="1"/>
    <s v="theater/plays"/>
    <n v="1.0166666666666666"/>
    <n v="61"/>
    <x v="6"/>
    <x v="11"/>
    <x v="1950"/>
    <d v="2015-06-12T12:47:45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x v="0"/>
    <s v="USD"/>
    <n v="1413816975"/>
    <n v="1411224975"/>
    <b v="0"/>
    <n v="13"/>
    <b v="0"/>
    <s v="theater/spaces"/>
    <n v="0.15225"/>
    <n v="140.53846153846155"/>
    <x v="6"/>
    <x v="9"/>
    <x v="1951"/>
    <d v="2014-09-20T14:56:15"/>
  </r>
  <r>
    <n v="3810"/>
    <s v="Romeo &amp; Juliet"/>
    <s v="Theater students of UMass present a large-scale theater collaboration that will revolutionize the way you see Shakespeare."/>
    <x v="186"/>
    <n v="1826"/>
    <x v="0"/>
    <x v="0"/>
    <s v="USD"/>
    <n v="1426965758"/>
    <n v="1424377358"/>
    <b v="0"/>
    <n v="26"/>
    <b v="1"/>
    <s v="theater/plays"/>
    <n v="1.2173333333333334"/>
    <n v="70.230769230769226"/>
    <x v="6"/>
    <x v="11"/>
    <x v="1952"/>
    <d v="2015-02-19T20:22:38"/>
  </r>
  <r>
    <n v="2595"/>
    <s v="Food Truck for Little Fox Bakery"/>
    <s v="Looking to put the best baked goods in Bowling Green on wheels"/>
    <x v="51"/>
    <n v="1825"/>
    <x v="2"/>
    <x v="0"/>
    <s v="USD"/>
    <n v="1487915500"/>
    <n v="1485323500"/>
    <b v="0"/>
    <n v="19"/>
    <b v="0"/>
    <s v="food/food trucks"/>
    <n v="0.12166666666666667"/>
    <n v="96.05263157894737"/>
    <x v="4"/>
    <x v="29"/>
    <x v="1953"/>
    <d v="2017-01-25T05:51:40"/>
  </r>
  <r>
    <n v="1080"/>
    <s v="Skullforge: The Hunt"/>
    <s v="A fantasy action RPG which follows an elven ex-slave on a journey of magic, revenge, intrigue, and deceit."/>
    <x v="16"/>
    <n v="1821"/>
    <x v="2"/>
    <x v="0"/>
    <s v="USD"/>
    <n v="1399778333"/>
    <n v="1397186333"/>
    <b v="0"/>
    <n v="98"/>
    <b v="0"/>
    <s v="games/video games"/>
    <n v="9.1050000000000006E-2"/>
    <n v="18.581632653061224"/>
    <x v="3"/>
    <x v="18"/>
    <x v="1954"/>
    <d v="2014-04-11T03:18:53"/>
  </r>
  <r>
    <n v="3706"/>
    <s v="The Drama Factory presents : The Magic Flute"/>
    <s v="Our original dramatic adaption of this Mozart opera is staged to create visually stunning fun with live music."/>
    <x v="186"/>
    <n v="1820"/>
    <x v="0"/>
    <x v="0"/>
    <s v="USD"/>
    <n v="1410558949"/>
    <n v="1409262949"/>
    <b v="0"/>
    <n v="13"/>
    <b v="1"/>
    <s v="theater/plays"/>
    <n v="1.2133333333333334"/>
    <n v="140"/>
    <x v="6"/>
    <x v="11"/>
    <x v="1955"/>
    <d v="2014-08-28T21:55:49"/>
  </r>
  <r>
    <n v="1473"/>
    <s v="ONE LOVES ONLY FORM"/>
    <s v="Public Radio Project"/>
    <x v="186"/>
    <n v="1807.74"/>
    <x v="0"/>
    <x v="0"/>
    <s v="USD"/>
    <n v="1330644639"/>
    <n v="1328052639"/>
    <b v="1"/>
    <n v="47"/>
    <b v="1"/>
    <s v="publishing/radio &amp; podcasts"/>
    <n v="1.20516"/>
    <n v="38.462553191489363"/>
    <x v="1"/>
    <x v="2"/>
    <x v="1956"/>
    <d v="2012-01-31T23:30:39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x v="0"/>
    <s v="USD"/>
    <n v="1423456200"/>
    <n v="1421183271"/>
    <b v="1"/>
    <n v="12"/>
    <b v="1"/>
    <s v="theater/plays"/>
    <n v="1.0027777777777778"/>
    <n v="150.41666666666666"/>
    <x v="6"/>
    <x v="11"/>
    <x v="1957"/>
    <d v="2015-01-13T21:07:51"/>
  </r>
  <r>
    <n v="1098"/>
    <s v="Kick, Punch... Fireball"/>
    <s v="Kick, Punch... Fireball is an FPS type arena game set inside the fantasy world."/>
    <x v="17"/>
    <n v="1803"/>
    <x v="2"/>
    <x v="0"/>
    <s v="USD"/>
    <n v="1397413095"/>
    <n v="1394821095"/>
    <b v="0"/>
    <n v="22"/>
    <b v="0"/>
    <s v="games/video games"/>
    <n v="7.2120000000000004E-2"/>
    <n v="81.954545454545453"/>
    <x v="3"/>
    <x v="18"/>
    <x v="1958"/>
    <d v="2014-03-14T18:18:15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x v="0"/>
    <s v="USD"/>
    <n v="1330789165"/>
    <n v="1328197165"/>
    <b v="0"/>
    <n v="19"/>
    <b v="1"/>
    <s v="music/rock"/>
    <n v="1"/>
    <n v="94.736842105263165"/>
    <x v="7"/>
    <x v="15"/>
    <x v="1959"/>
    <d v="2012-02-02T15:39:25"/>
  </r>
  <r>
    <n v="3196"/>
    <s v="Our Modern Lives"/>
    <s v="Help five college students as they journey to bring their groundbreaking new musical &quot;Our Modern Lives&quot; to Broadway!"/>
    <x v="263"/>
    <n v="1800"/>
    <x v="2"/>
    <x v="0"/>
    <s v="USD"/>
    <n v="1438437600"/>
    <n v="1433254875"/>
    <b v="0"/>
    <n v="6"/>
    <b v="0"/>
    <s v="theater/musical"/>
    <n v="5.9999999999999995E-4"/>
    <n v="300"/>
    <x v="6"/>
    <x v="19"/>
    <x v="1960"/>
    <d v="2015-06-02T14:21:15"/>
  </r>
  <r>
    <n v="3690"/>
    <s v="We Rise"/>
    <s v="A play honoring the lives and legacies of the activists and those remembered at the 1992 ACT UP Ashes Action at The White House"/>
    <x v="186"/>
    <n v="1800"/>
    <x v="0"/>
    <x v="0"/>
    <s v="USD"/>
    <n v="1417101683"/>
    <n v="1414506083"/>
    <b v="0"/>
    <n v="31"/>
    <b v="1"/>
    <s v="theater/plays"/>
    <n v="1.2"/>
    <n v="58.064516129032256"/>
    <x v="6"/>
    <x v="11"/>
    <x v="1961"/>
    <d v="2014-10-28T14:21:23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x v="0"/>
    <s v="USD"/>
    <n v="1405614823"/>
    <n v="1403022823"/>
    <b v="0"/>
    <n v="37"/>
    <b v="1"/>
    <s v="theater/plays"/>
    <n v="1.19238"/>
    <n v="48.339729729729726"/>
    <x v="6"/>
    <x v="11"/>
    <x v="1962"/>
    <d v="2014-06-17T16:33:43"/>
  </r>
  <r>
    <n v="3854"/>
    <s v="The Case Of Soghomon Tehlirian"/>
    <s v="A play dedicated to the 100th anniversary of the Armenian Genocide."/>
    <x v="14"/>
    <n v="1788"/>
    <x v="2"/>
    <x v="0"/>
    <s v="USD"/>
    <n v="1431206058"/>
    <n v="1428614058"/>
    <b v="0"/>
    <n v="20"/>
    <b v="0"/>
    <s v="theater/plays"/>
    <n v="0.16254545454545455"/>
    <n v="89.4"/>
    <x v="6"/>
    <x v="11"/>
    <x v="1963"/>
    <d v="2015-04-09T21:14:18"/>
  </r>
  <r>
    <n v="156"/>
    <s v="Mosaics (Canceled)"/>
    <s v="A short science-fiction film about an underground network of human-animal hybrids &amp; their struggle with oppression &amp; marginalization."/>
    <x v="23"/>
    <n v="1785"/>
    <x v="1"/>
    <x v="11"/>
    <s v="CAD"/>
    <n v="1407034796"/>
    <n v="1401850796"/>
    <b v="0"/>
    <n v="15"/>
    <b v="0"/>
    <s v="film &amp; video/science fiction"/>
    <n v="5.0999999999999997E-2"/>
    <n v="119"/>
    <x v="5"/>
    <x v="21"/>
    <x v="1964"/>
    <d v="2014-06-04T02:59:56"/>
  </r>
  <r>
    <n v="1263"/>
    <s v="New Tropic Bombs EP ~ &quot;Return to Bomber Bay&quot;"/>
    <s v="A fresh batch of chaos from Toledo, Ohio's reggae-rockers, Tropic Bombs!"/>
    <x v="186"/>
    <n v="1785"/>
    <x v="0"/>
    <x v="0"/>
    <s v="USD"/>
    <n v="1396054800"/>
    <n v="1393034470"/>
    <b v="1"/>
    <n v="41"/>
    <b v="1"/>
    <s v="music/rock"/>
    <n v="1.19"/>
    <n v="43.536585365853661"/>
    <x v="7"/>
    <x v="15"/>
    <x v="1965"/>
    <d v="2014-02-22T02:01:10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x v="0"/>
    <s v="USD"/>
    <n v="1446483000"/>
    <n v="1443811268"/>
    <b v="0"/>
    <n v="13"/>
    <b v="0"/>
    <s v="theater/plays"/>
    <n v="0.35639999999999999"/>
    <n v="137.07692307692307"/>
    <x v="6"/>
    <x v="11"/>
    <x v="1966"/>
    <d v="2015-10-02T18:41:08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x v="0"/>
    <s v="USD"/>
    <n v="1475766932"/>
    <n v="1473174932"/>
    <b v="0"/>
    <n v="30"/>
    <b v="0"/>
    <s v="technology/wearables"/>
    <n v="0.14799999999999999"/>
    <n v="59.2"/>
    <x v="0"/>
    <x v="1"/>
    <x v="1967"/>
    <d v="2016-09-06T15:15:32"/>
  </r>
  <r>
    <n v="1678"/>
    <s v="Cassandra Violet &quot;Beyond the Fray&quot; Music Video"/>
    <s v="Help me make an amazing music video so that I can take my music to the next level and get a manager!"/>
    <x v="186"/>
    <n v="1776"/>
    <x v="0"/>
    <x v="0"/>
    <s v="USD"/>
    <n v="1391718671"/>
    <n v="1390509071"/>
    <b v="0"/>
    <n v="49"/>
    <b v="1"/>
    <s v="music/pop"/>
    <n v="1.1839999999999999"/>
    <n v="36.244897959183675"/>
    <x v="7"/>
    <x v="22"/>
    <x v="1968"/>
    <d v="2014-01-23T20:31:11"/>
  </r>
  <r>
    <n v="2603"/>
    <s v="Manned Mock Mars Mission"/>
    <s v="I will be building a mock space station and simulate living on Mars for two weeks."/>
    <x v="249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4"/>
    <x v="1969"/>
    <d v="2013-12-09T21:54:14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x v="0"/>
    <s v="USD"/>
    <n v="1320220800"/>
    <n v="1315612909"/>
    <b v="0"/>
    <n v="4"/>
    <b v="1"/>
    <s v="music/rock"/>
    <n v="1.1833333333333333"/>
    <n v="443.75"/>
    <x v="7"/>
    <x v="15"/>
    <x v="1970"/>
    <d v="2011-09-10T00:01:49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x v="0"/>
    <s v="USD"/>
    <n v="1445921940"/>
    <n v="1444699549"/>
    <b v="0"/>
    <n v="35"/>
    <b v="1"/>
    <s v="music/indie rock"/>
    <n v="1.4775"/>
    <n v="50.657142857142858"/>
    <x v="7"/>
    <x v="12"/>
    <x v="1971"/>
    <d v="2015-10-13T01:25:49"/>
  </r>
  <r>
    <n v="1688"/>
    <s v="Christofer Scott: Dive In EP"/>
    <s v="Professionally recording a worship and contemporary Christian music album that connects to people and connects their heart to God."/>
    <x v="38"/>
    <n v="1772"/>
    <x v="3"/>
    <x v="0"/>
    <s v="USD"/>
    <n v="1491738594"/>
    <n v="1489150194"/>
    <b v="0"/>
    <n v="7"/>
    <b v="0"/>
    <s v="music/faith"/>
    <n v="0.443"/>
    <n v="253.14285714285714"/>
    <x v="7"/>
    <x v="14"/>
    <x v="1972"/>
    <d v="2017-03-10T12:49:54"/>
  </r>
  <r>
    <n v="2517"/>
    <s v="The Canteen"/>
    <s v="KICK START US! Chef-driven dining experience offering a multi-course tasteful and playful menu that hems in familiar seasonal comfort."/>
    <x v="53"/>
    <n v="1767"/>
    <x v="2"/>
    <x v="11"/>
    <s v="CAD"/>
    <n v="1426788930"/>
    <n v="1424200530"/>
    <b v="0"/>
    <n v="33"/>
    <b v="0"/>
    <s v="food/restaurants"/>
    <n v="9.8166666666666666E-2"/>
    <n v="53.545454545454547"/>
    <x v="4"/>
    <x v="40"/>
    <x v="1973"/>
    <d v="2015-02-17T19:15:30"/>
  </r>
  <r>
    <n v="3370"/>
    <s v="&quot;I'm Alright&quot;...an Enso Theatre Education production."/>
    <s v="I'm Alright. A story of young women, told by young women, for the world."/>
    <x v="186"/>
    <n v="1766"/>
    <x v="0"/>
    <x v="0"/>
    <s v="USD"/>
    <n v="1481961600"/>
    <n v="1479283285"/>
    <b v="0"/>
    <n v="26"/>
    <b v="1"/>
    <s v="theater/plays"/>
    <n v="1.1773333333333333"/>
    <n v="67.92307692307692"/>
    <x v="6"/>
    <x v="11"/>
    <x v="1974"/>
    <d v="2016-11-16T08:01:25"/>
  </r>
  <r>
    <n v="3633"/>
    <s v="SMOKEY AND THE BANDIT: THE MUSICAL"/>
    <s v="SMOKEY AND THE BANDIT: THE MUSICAL_x000a_The classic film, characters and music you love, on stage, LIVE!"/>
    <x v="1"/>
    <n v="1762"/>
    <x v="2"/>
    <x v="0"/>
    <s v="USD"/>
    <n v="1479517200"/>
    <n v="1475765867"/>
    <b v="0"/>
    <n v="31"/>
    <b v="0"/>
    <s v="theater/musical"/>
    <n v="0.35239999999999999"/>
    <n v="56.838709677419352"/>
    <x v="6"/>
    <x v="19"/>
    <x v="1975"/>
    <d v="2016-10-06T14:57:47"/>
  </r>
  <r>
    <n v="3098"/>
    <s v="The Enchanted Cottage"/>
    <s v="A magical space, full of fairytale favorites, designed to make each individual have a unique experience; children's dreams made real."/>
    <x v="264"/>
    <n v="1758"/>
    <x v="2"/>
    <x v="0"/>
    <s v="USD"/>
    <n v="1454890620"/>
    <n v="1450724449"/>
    <b v="0"/>
    <n v="27"/>
    <b v="0"/>
    <s v="theater/spaces"/>
    <n v="3.608004104669061E-2"/>
    <n v="65.111111111111114"/>
    <x v="6"/>
    <x v="9"/>
    <x v="1976"/>
    <d v="2015-12-21T19:00:49"/>
  </r>
  <r>
    <n v="2214"/>
    <s v="Spiff is ready to join the digital age!"/>
    <s v="Join this Kickstarter project today to assist Spiff in converting his analog recordings from the 80's to digital!"/>
    <x v="260"/>
    <n v="1755.01"/>
    <x v="0"/>
    <x v="0"/>
    <s v="USD"/>
    <n v="1391713248"/>
    <n v="1389121248"/>
    <b v="0"/>
    <n v="24"/>
    <b v="1"/>
    <s v="music/electronic music"/>
    <n v="2.9250166666666666"/>
    <n v="73.125416666666666"/>
    <x v="7"/>
    <x v="13"/>
    <x v="1977"/>
    <d v="2014-01-07T19:00:48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1"/>
    <x v="39"/>
    <x v="1978"/>
    <d v="2012-05-15T23:42:48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x v="0"/>
    <s v="USD"/>
    <n v="1469059986"/>
    <n v="1468455186"/>
    <b v="0"/>
    <n v="26"/>
    <b v="1"/>
    <s v="music/rock"/>
    <n v="2.5"/>
    <n v="67.307692307692307"/>
    <x v="7"/>
    <x v="15"/>
    <x v="1979"/>
    <d v="2016-07-14T00:13:06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1"/>
    <x v="1980"/>
    <d v="2016-08-30T15:25:34"/>
  </r>
  <r>
    <n v="4010"/>
    <s v="The Connection Play 2014"/>
    <s v="JUNTO Productions is proud to present our first production, the premiere of The Connection, a play by Jeffrey Paul."/>
    <x v="165"/>
    <n v="1742"/>
    <x v="2"/>
    <x v="0"/>
    <s v="USD"/>
    <n v="1414348166"/>
    <n v="1412879366"/>
    <b v="0"/>
    <n v="38"/>
    <b v="0"/>
    <s v="theater/plays"/>
    <n v="0.24194444444444443"/>
    <n v="45.842105263157897"/>
    <x v="6"/>
    <x v="11"/>
    <x v="1981"/>
    <d v="2014-10-09T18:29:26"/>
  </r>
  <r>
    <n v="2705"/>
    <s v="Fischer Theatre Marquee"/>
    <s v="Help light the lights at the historic Fischer Theatre in Danville, IL."/>
    <x v="265"/>
    <n v="1739"/>
    <x v="3"/>
    <x v="0"/>
    <s v="USD"/>
    <n v="1490389158"/>
    <n v="1486504758"/>
    <b v="0"/>
    <n v="8"/>
    <b v="0"/>
    <s v="theater/spaces"/>
    <n v="0.10539393939393939"/>
    <n v="217.375"/>
    <x v="6"/>
    <x v="9"/>
    <x v="1982"/>
    <d v="2017-02-07T21:59:18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x v="1"/>
    <s v="GBP"/>
    <n v="1429138740"/>
    <n v="1426528418"/>
    <b v="0"/>
    <n v="76"/>
    <b v="1"/>
    <s v="music/metal"/>
    <n v="1.4400583333333332"/>
    <n v="22.737763157894737"/>
    <x v="7"/>
    <x v="20"/>
    <x v="1983"/>
    <d v="2015-03-16T17:53:38"/>
  </r>
  <r>
    <n v="96"/>
    <s v="Ice Hockey"/>
    <s v="Danny is a defenseman for his high school hockey team. This is a day in his life: school, hockey, girls and his next-door neighbor, Ken Daneyko."/>
    <x v="186"/>
    <n v="1720"/>
    <x v="0"/>
    <x v="0"/>
    <s v="USD"/>
    <n v="1280631600"/>
    <n v="1274889241"/>
    <b v="0"/>
    <n v="34"/>
    <b v="1"/>
    <s v="film &amp; video/shorts"/>
    <n v="1.1466666666666667"/>
    <n v="50.588235294117645"/>
    <x v="5"/>
    <x v="27"/>
    <x v="1984"/>
    <d v="2010-05-26T15:54:01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x v="1"/>
    <s v="GBP"/>
    <n v="1475848800"/>
    <n v="1474027501"/>
    <b v="0"/>
    <n v="42"/>
    <b v="0"/>
    <s v="theater/spaces"/>
    <n v="0.17150000000000001"/>
    <n v="40.833333333333336"/>
    <x v="6"/>
    <x v="9"/>
    <x v="1985"/>
    <d v="2016-09-16T12:05:01"/>
  </r>
  <r>
    <n v="526"/>
    <s v="Victory by Madicken Malm"/>
    <s v="We have a brand new play. We urgently need your help to fund our production, which opens at Theatre503 on August 18th."/>
    <x v="186"/>
    <n v="1710"/>
    <x v="0"/>
    <x v="1"/>
    <s v="GBP"/>
    <n v="1438966800"/>
    <n v="1436278344"/>
    <b v="0"/>
    <n v="23"/>
    <b v="1"/>
    <s v="theater/plays"/>
    <n v="1.1399999999999999"/>
    <n v="74.347826086956516"/>
    <x v="6"/>
    <x v="11"/>
    <x v="1986"/>
    <d v="2015-07-07T14:12:2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x v="0"/>
    <s v="USD"/>
    <n v="1427850090"/>
    <n v="1425261690"/>
    <b v="0"/>
    <n v="8"/>
    <b v="0"/>
    <s v="photography/photobooks"/>
    <n v="6.565384615384616E-2"/>
    <n v="213.375"/>
    <x v="2"/>
    <x v="3"/>
    <x v="1987"/>
    <d v="2015-03-02T02:01:30"/>
  </r>
  <r>
    <n v="2668"/>
    <s v="UOttawa Makermobile"/>
    <s v="Creativity on the go! |_x000a_CrÃ©ativitÃ© en mouvement !"/>
    <x v="114"/>
    <n v="1707"/>
    <x v="0"/>
    <x v="11"/>
    <s v="CAD"/>
    <n v="1447079520"/>
    <n v="1443449265"/>
    <b v="0"/>
    <n v="28"/>
    <b v="1"/>
    <s v="technology/makerspaces"/>
    <n v="1.7070000000000001"/>
    <n v="60.964285714285715"/>
    <x v="0"/>
    <x v="24"/>
    <x v="1988"/>
    <d v="2015-09-28T14:07:45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1"/>
    <x v="1989"/>
    <d v="2015-04-29T16:17:15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x v="0"/>
    <s v="USD"/>
    <n v="1414284180"/>
    <n v="1410558948"/>
    <b v="0"/>
    <n v="45"/>
    <b v="1"/>
    <s v="theater/plays"/>
    <n v="1.0000058823529412"/>
    <n v="37.777999999999999"/>
    <x v="6"/>
    <x v="11"/>
    <x v="1990"/>
    <d v="2014-09-12T21:55:48"/>
  </r>
  <r>
    <n v="110"/>
    <s v="Earlids"/>
    <s v="Lee, an awkward teenager with sound-blocking earlids, must confront his self-isolation after a girl moves in next door."/>
    <x v="262"/>
    <n v="1700"/>
    <x v="0"/>
    <x v="0"/>
    <s v="USD"/>
    <n v="1384408740"/>
    <n v="1381445253"/>
    <b v="0"/>
    <n v="26"/>
    <b v="1"/>
    <s v="film &amp; video/shorts"/>
    <n v="1.3076923076923077"/>
    <n v="65.384615384615387"/>
    <x v="5"/>
    <x v="27"/>
    <x v="1991"/>
    <d v="2013-10-10T22:47:33"/>
  </r>
  <r>
    <n v="2682"/>
    <s v="Toastie's Gourmet Toast"/>
    <s v="Gourmet Toast is the culinary combination, neigh, perfection of America's most under-utilized snack: Toast."/>
    <x v="70"/>
    <n v="1698"/>
    <x v="2"/>
    <x v="0"/>
    <s v="USD"/>
    <n v="1416635940"/>
    <n v="1413838540"/>
    <b v="0"/>
    <n v="20"/>
    <b v="0"/>
    <s v="food/food trucks"/>
    <n v="0.28299999999999997"/>
    <n v="84.9"/>
    <x v="4"/>
    <x v="29"/>
    <x v="1992"/>
    <d v="2014-10-20T20:55:40"/>
  </r>
  <r>
    <n v="1802"/>
    <s v="Out Of The Dark"/>
    <s v="Inner Darkness turned into a photobook. Personal work i shot during my recovery...in Berlin."/>
    <x v="113"/>
    <n v="1697"/>
    <x v="2"/>
    <x v="4"/>
    <s v="EUR"/>
    <n v="1435442340"/>
    <n v="1433416830"/>
    <b v="1"/>
    <n v="18"/>
    <b v="0"/>
    <s v="photography/photobooks"/>
    <n v="0.48485714285714288"/>
    <n v="94.277777777777771"/>
    <x v="2"/>
    <x v="3"/>
    <x v="1993"/>
    <d v="2015-06-04T11:20:30"/>
  </r>
  <r>
    <n v="3847"/>
    <s v="Madame X"/>
    <s v="The production of the original play &quot;Madame X&quot; by Amanda Davison. Inspired by the painting by John Singer Sargent."/>
    <x v="149"/>
    <n v="1697"/>
    <x v="2"/>
    <x v="0"/>
    <s v="USD"/>
    <n v="1437283391"/>
    <n v="1433395391"/>
    <b v="1"/>
    <n v="9"/>
    <b v="0"/>
    <s v="theater/plays"/>
    <n v="0.16161904761904761"/>
    <n v="188.55555555555554"/>
    <x v="6"/>
    <x v="11"/>
    <x v="1994"/>
    <d v="2015-06-04T05:23:11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x v="0"/>
    <s v="USD"/>
    <n v="1310158800"/>
    <n v="1304888771"/>
    <b v="0"/>
    <n v="38"/>
    <b v="0"/>
    <s v="music/world music"/>
    <n v="0.14091666666666666"/>
    <n v="44.5"/>
    <x v="7"/>
    <x v="37"/>
    <x v="1995"/>
    <d v="2011-05-08T21:06:11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x v="11"/>
    <s v="CAD"/>
    <n v="1464471840"/>
    <n v="1459309704"/>
    <b v="0"/>
    <n v="42"/>
    <b v="1"/>
    <s v="theater/plays"/>
    <n v="1.0242424242424242"/>
    <n v="40.238095238095241"/>
    <x v="6"/>
    <x v="11"/>
    <x v="1996"/>
    <d v="2016-03-30T03:48:24"/>
  </r>
  <r>
    <n v="650"/>
    <s v="Jake Lazarow's Eagle Project"/>
    <s v="This project is designed to obtain flash drive bracelets with a child's information on it for parents to wear in case of emergencies"/>
    <x v="186"/>
    <n v="1686"/>
    <x v="0"/>
    <x v="0"/>
    <s v="USD"/>
    <n v="1418953984"/>
    <n v="1413766384"/>
    <b v="0"/>
    <n v="48"/>
    <b v="1"/>
    <s v="technology/wearables"/>
    <n v="1.1240000000000001"/>
    <n v="35.125"/>
    <x v="0"/>
    <x v="1"/>
    <x v="1997"/>
    <d v="2014-10-20T00:53:04"/>
  </r>
  <r>
    <n v="3314"/>
    <s v="The White Bike"/>
    <s v="I want to add a new perspective to the cycling safety debate by taking my play THE WHITE BIKE to the Edinburgh Festival of Cycling"/>
    <x v="267"/>
    <n v="1686"/>
    <x v="0"/>
    <x v="1"/>
    <s v="GBP"/>
    <n v="1431115500"/>
    <n v="1428733511"/>
    <b v="0"/>
    <n v="58"/>
    <b v="1"/>
    <s v="theater/plays"/>
    <n v="2.1074999999999999"/>
    <n v="29.068965517241381"/>
    <x v="6"/>
    <x v="11"/>
    <x v="1998"/>
    <d v="2015-04-11T06:25:11"/>
  </r>
  <r>
    <n v="3497"/>
    <s v="Send SACKERSON to SD Fringe"/>
    <s v="We've been invited to the San Diego International Fringe Festival. Can you help us get there? Special performances in SLC and OREM."/>
    <x v="268"/>
    <n v="1686"/>
    <x v="0"/>
    <x v="0"/>
    <s v="USD"/>
    <n v="1464904800"/>
    <n v="1463852904"/>
    <b v="0"/>
    <n v="49"/>
    <b v="1"/>
    <s v="theater/plays"/>
    <n v="1.0870406189555126"/>
    <n v="34.408163265306122"/>
    <x v="6"/>
    <x v="11"/>
    <x v="1999"/>
    <d v="2016-05-21T17:48:24"/>
  </r>
  <r>
    <n v="989"/>
    <s v="Power Rope"/>
    <s v="The most useful phone charger you will ever buy"/>
    <x v="26"/>
    <n v="1677"/>
    <x v="2"/>
    <x v="0"/>
    <s v="USD"/>
    <n v="1475101495"/>
    <n v="1472509495"/>
    <b v="0"/>
    <n v="32"/>
    <b v="0"/>
    <s v="technology/wearables"/>
    <n v="0.16769999999999999"/>
    <n v="52.40625"/>
    <x v="0"/>
    <x v="1"/>
    <x v="2000"/>
    <d v="2016-08-29T22:24:55"/>
  </r>
  <r>
    <n v="1506"/>
    <s v="Holden Lane High School photobook"/>
    <s v="A photographic book consisting of 36 colour photographs that explore Holden Lane High School in its final state."/>
    <x v="186"/>
    <n v="1671"/>
    <x v="0"/>
    <x v="1"/>
    <s v="GBP"/>
    <n v="1406227904"/>
    <n v="1403635904"/>
    <b v="1"/>
    <n v="43"/>
    <b v="1"/>
    <s v="photography/photobooks"/>
    <n v="1.1140000000000001"/>
    <n v="38.860465116279073"/>
    <x v="2"/>
    <x v="3"/>
    <x v="2001"/>
    <d v="2014-06-24T18:51:44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x v="1"/>
    <s v="GBP"/>
    <n v="1484740918"/>
    <n v="1483012918"/>
    <b v="0"/>
    <n v="37"/>
    <b v="1"/>
    <s v="theater/plays"/>
    <n v="1.0115151515151515"/>
    <n v="45.108108108108105"/>
    <x v="6"/>
    <x v="11"/>
    <x v="2002"/>
    <d v="2016-12-29T12:01:58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x v="11"/>
    <s v="CAD"/>
    <n v="1455231540"/>
    <n v="1452614847"/>
    <b v="0"/>
    <n v="35"/>
    <b v="1"/>
    <s v="theater/plays"/>
    <n v="1.1120000000000001"/>
    <n v="47.657142857142858"/>
    <x v="6"/>
    <x v="11"/>
    <x v="2003"/>
    <d v="2016-01-12T16:07:27"/>
  </r>
  <r>
    <n v="35"/>
    <s v="Why Adam? A TV show about the science behind everyday life!"/>
    <s v="Why Adam? is an independent TV show that explores concepts of basic science in everyday life."/>
    <x v="114"/>
    <n v="1665"/>
    <x v="0"/>
    <x v="0"/>
    <s v="USD"/>
    <n v="1430179200"/>
    <n v="1428130814"/>
    <b v="0"/>
    <n v="28"/>
    <b v="1"/>
    <s v="film &amp; video/television"/>
    <n v="1.665"/>
    <n v="59.464285714285715"/>
    <x v="5"/>
    <x v="16"/>
    <x v="2004"/>
    <d v="2015-04-04T07:00:14"/>
  </r>
  <r>
    <n v="2082"/>
    <s v="Nights On First's First CD!"/>
    <s v="Local bay area band looking to share our vision with people, looking to create something we are proud of, no more bedroom recordings!"/>
    <x v="186"/>
    <n v="1661"/>
    <x v="0"/>
    <x v="0"/>
    <s v="USD"/>
    <n v="1322106796"/>
    <n v="1316919196"/>
    <b v="0"/>
    <n v="38"/>
    <b v="1"/>
    <s v="music/indie rock"/>
    <n v="1.1073333333333333"/>
    <n v="43.710526315789473"/>
    <x v="7"/>
    <x v="12"/>
    <x v="2005"/>
    <d v="2011-09-25T02:53:16"/>
  </r>
  <r>
    <n v="3251"/>
    <s v="The Metronome Society"/>
    <s v="Self-Titled: A Live (Theatrical) Mixtape. An evening of short plays and music inspired by the works of Jimi, Aretha, Sting and Rufus!"/>
    <x v="186"/>
    <n v="1661"/>
    <x v="0"/>
    <x v="0"/>
    <s v="USD"/>
    <n v="1434907966"/>
    <n v="1432315966"/>
    <b v="1"/>
    <n v="20"/>
    <b v="1"/>
    <s v="theater/plays"/>
    <n v="1.1073333333333333"/>
    <n v="83.05"/>
    <x v="6"/>
    <x v="11"/>
    <x v="2006"/>
    <d v="2015-05-22T17:32:46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24"/>
    <x v="2007"/>
    <d v="2016-01-11T22:13:36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x v="0"/>
    <s v="USD"/>
    <n v="1454431080"/>
    <n v="1451839080"/>
    <b v="0"/>
    <n v="30"/>
    <b v="1"/>
    <s v="theater/plays"/>
    <n v="1.0060606060606061"/>
    <n v="55.333333333333336"/>
    <x v="6"/>
    <x v="11"/>
    <x v="2008"/>
    <d v="2016-01-03T16:38:0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x v="0"/>
    <s v="USD"/>
    <n v="1388102094"/>
    <n v="1385510094"/>
    <b v="0"/>
    <n v="52"/>
    <b v="0"/>
    <s v="publishing/fiction"/>
    <n v="0.41399999999999998"/>
    <n v="31.846153846153847"/>
    <x v="1"/>
    <x v="35"/>
    <x v="2009"/>
    <d v="2013-11-26T23:54:54"/>
  </r>
  <r>
    <n v="1925"/>
    <s v="The Freakniks Debut Album: Infinite Love"/>
    <s v="The Freakniks are making their psychedelic freak-folk debut studio album and they need your help."/>
    <x v="186"/>
    <n v="1655"/>
    <x v="0"/>
    <x v="0"/>
    <s v="USD"/>
    <n v="1381449600"/>
    <n v="1379540288"/>
    <b v="0"/>
    <n v="52"/>
    <b v="1"/>
    <s v="music/indie rock"/>
    <n v="1.1033333333333333"/>
    <n v="31.826923076923077"/>
    <x v="7"/>
    <x v="12"/>
    <x v="2010"/>
    <d v="2013-09-18T21:38:08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1"/>
    <x v="39"/>
    <x v="2011"/>
    <d v="2015-05-12T07:07:56"/>
  </r>
  <r>
    <n v="79"/>
    <s v="Japanese/International Short Film &quot;Mtn.&quot;"/>
    <s v="A short film about life, achieving your dreams, and overcoming hardship. We all have our mountain to climb."/>
    <x v="262"/>
    <n v="1651"/>
    <x v="0"/>
    <x v="1"/>
    <s v="GBP"/>
    <n v="1398451093"/>
    <n v="1395859093"/>
    <b v="0"/>
    <n v="41"/>
    <b v="1"/>
    <s v="film &amp; video/shorts"/>
    <n v="1.27"/>
    <n v="40.268292682926827"/>
    <x v="5"/>
    <x v="27"/>
    <x v="2012"/>
    <d v="2014-03-26T18:38:13"/>
  </r>
  <r>
    <n v="3518"/>
    <s v="BEASTS OF BAVERLY GROVE"/>
    <s v="One play.  Two theaters.  See the story from both sides and then decide for yourself - who are the BEASTS OF BAVERLY GROVE?"/>
    <x v="186"/>
    <n v="1650.69"/>
    <x v="0"/>
    <x v="0"/>
    <s v="USD"/>
    <n v="1412259660"/>
    <n v="1410461299"/>
    <b v="0"/>
    <n v="33"/>
    <b v="1"/>
    <s v="theater/plays"/>
    <n v="1.10046"/>
    <n v="50.020909090909093"/>
    <x v="6"/>
    <x v="11"/>
    <x v="2013"/>
    <d v="2014-09-11T18:48:19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x v="0"/>
    <s v="USD"/>
    <n v="1424910910"/>
    <n v="1424306110"/>
    <b v="0"/>
    <n v="18"/>
    <b v="1"/>
    <s v="theater/plays"/>
    <n v="1.1000000000000001"/>
    <n v="91.666666666666671"/>
    <x v="6"/>
    <x v="11"/>
    <x v="2014"/>
    <d v="2015-02-19T00:35:10"/>
  </r>
  <r>
    <n v="3244"/>
    <s v="'Time Please'"/>
    <s v="'Time Please' is a black comedy set in a failing public house in a run-down part of town, where things are about to get messy."/>
    <x v="250"/>
    <n v="1647"/>
    <x v="0"/>
    <x v="1"/>
    <s v="GBP"/>
    <n v="1480613982"/>
    <n v="1478018382"/>
    <b v="0"/>
    <n v="69"/>
    <b v="1"/>
    <s v="theater/plays"/>
    <n v="1.0293749999999999"/>
    <n v="23.869565217391305"/>
    <x v="6"/>
    <x v="11"/>
    <x v="2015"/>
    <d v="2016-11-01T16:39:42"/>
  </r>
  <r>
    <n v="1790"/>
    <s v="Return to Relevance: The Scott Hyde Archive"/>
    <s v="70 years of incredible photography sits patiently in old film sheet boxes, waiting for a return to relevance."/>
    <x v="248"/>
    <n v="1636"/>
    <x v="2"/>
    <x v="0"/>
    <s v="USD"/>
    <n v="1423152678"/>
    <n v="1420560678"/>
    <b v="1"/>
    <n v="15"/>
    <b v="0"/>
    <s v="photography/photobooks"/>
    <n v="4.9575757575757579E-2"/>
    <n v="109.06666666666666"/>
    <x v="2"/>
    <x v="3"/>
    <x v="2016"/>
    <d v="2015-01-06T16:11:18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x v="0"/>
    <s v="USD"/>
    <n v="1436290233"/>
    <n v="1433698233"/>
    <b v="0"/>
    <n v="39"/>
    <b v="1"/>
    <s v="theater/plays"/>
    <n v="1.0900000000000001"/>
    <n v="41.92307692307692"/>
    <x v="6"/>
    <x v="11"/>
    <x v="2017"/>
    <d v="2015-06-07T17:30:33"/>
  </r>
  <r>
    <n v="2139"/>
    <s v="Manorkept"/>
    <s v="An adventuring RPG with ghosts, mysteries, and flexible gameplay paths, Manorkept is a game that promises an unforgettable experience."/>
    <x v="0"/>
    <n v="1626"/>
    <x v="2"/>
    <x v="0"/>
    <s v="USD"/>
    <n v="1478196008"/>
    <n v="1475604008"/>
    <b v="0"/>
    <n v="56"/>
    <b v="0"/>
    <s v="games/video games"/>
    <n v="5.4199999999999998E-2"/>
    <n v="29.035714285714285"/>
    <x v="3"/>
    <x v="18"/>
    <x v="2018"/>
    <d v="2016-10-04T18:00:08"/>
  </r>
  <r>
    <n v="1286"/>
    <s v="The Diary of a Nobody"/>
    <s v="A touring production of FRED's modern adaptation of the classic Victorian comic novel, reaching out to new audiences."/>
    <x v="186"/>
    <n v="1625"/>
    <x v="0"/>
    <x v="1"/>
    <s v="GBP"/>
    <n v="1424181600"/>
    <n v="1423041227"/>
    <b v="0"/>
    <n v="20"/>
    <b v="1"/>
    <s v="theater/plays"/>
    <n v="1.0833333333333333"/>
    <n v="81.25"/>
    <x v="6"/>
    <x v="11"/>
    <x v="2019"/>
    <d v="2015-02-04T09:13:47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x v="11"/>
    <s v="CAD"/>
    <n v="1430693460"/>
    <n v="1428087153"/>
    <b v="0"/>
    <n v="17"/>
    <b v="1"/>
    <s v="theater/plays"/>
    <n v="1.625"/>
    <n v="95.588235294117652"/>
    <x v="6"/>
    <x v="11"/>
    <x v="2020"/>
    <d v="2015-04-03T18:52:33"/>
  </r>
  <r>
    <n v="3610"/>
    <s v="The Florence Company presents 'America'"/>
    <s v="The Florence Company premieres its first stage play at the Chelsea Theatre in London with an original piece of writing"/>
    <x v="114"/>
    <n v="1623"/>
    <x v="0"/>
    <x v="1"/>
    <s v="GBP"/>
    <n v="1439806936"/>
    <n v="1437214936"/>
    <b v="0"/>
    <n v="31"/>
    <b v="1"/>
    <s v="theater/plays"/>
    <n v="1.623"/>
    <n v="52.354838709677416"/>
    <x v="6"/>
    <x v="11"/>
    <x v="2021"/>
    <d v="2015-07-18T10:22:16"/>
  </r>
  <r>
    <n v="3439"/>
    <s v="Cirque Inspired Alice's Adventures in Wonderland"/>
    <s v="Help a small theater produce an original adaptation of Lewis Carroll's classic story."/>
    <x v="181"/>
    <n v="1616.14"/>
    <x v="0"/>
    <x v="0"/>
    <s v="USD"/>
    <n v="1453179540"/>
    <n v="1452030730"/>
    <b v="0"/>
    <n v="18"/>
    <b v="1"/>
    <s v="theater/plays"/>
    <n v="1.3467833333333334"/>
    <n v="89.785555555555561"/>
    <x v="6"/>
    <x v="11"/>
    <x v="2022"/>
    <d v="2016-01-05T21:52:10"/>
  </r>
  <r>
    <n v="2814"/>
    <s v="Stitching by Anthony Neilson"/>
    <s v="Stitching is a play exploring how a couple cope with the loss of their child. It will run for a month at The Drayton Arms Theatre."/>
    <x v="186"/>
    <n v="1616"/>
    <x v="0"/>
    <x v="1"/>
    <s v="GBP"/>
    <n v="1431164115"/>
    <n v="1428572115"/>
    <b v="0"/>
    <n v="64"/>
    <b v="1"/>
    <s v="theater/plays"/>
    <n v="1.0773333333333333"/>
    <n v="25.25"/>
    <x v="6"/>
    <x v="11"/>
    <x v="2023"/>
    <d v="2015-04-09T09:35:15"/>
  </r>
  <r>
    <n v="2179"/>
    <s v="Woodhouse EP"/>
    <s v="Woodhouse is making an EP!  If you are a fan of whiskey and loud guitars, contribute to the cause!"/>
    <x v="114"/>
    <n v="1614"/>
    <x v="0"/>
    <x v="0"/>
    <s v="USD"/>
    <n v="1428725192"/>
    <n v="1426133192"/>
    <b v="0"/>
    <n v="21"/>
    <b v="1"/>
    <s v="music/rock"/>
    <n v="1.6140000000000001"/>
    <n v="76.857142857142861"/>
    <x v="7"/>
    <x v="15"/>
    <x v="2024"/>
    <d v="2015-03-12T04:06:32"/>
  </r>
  <r>
    <n v="2549"/>
    <s v="The Miller's Wife, a new opera"/>
    <s v="A new opera in English by Mike Christie to be premiÃ¨red at the Arcola Theatre, London UK from 14th-17th August 2013."/>
    <x v="269"/>
    <n v="1614"/>
    <x v="0"/>
    <x v="1"/>
    <s v="GBP"/>
    <n v="1370019600"/>
    <n v="1366999870"/>
    <b v="0"/>
    <n v="37"/>
    <b v="1"/>
    <s v="music/classical music"/>
    <n v="1.0280254777070064"/>
    <n v="43.621621621621621"/>
    <x v="7"/>
    <x v="25"/>
    <x v="2025"/>
    <d v="2013-04-26T18:11:10"/>
  </r>
  <r>
    <n v="2289"/>
    <s v="Blind Man Deaf Boy Tour!"/>
    <s v="Blind Man Deaf Boy is a Folk Punk band from Denver, we need money to get ourselves a van and take it on tour around the west coast."/>
    <x v="186"/>
    <n v="1611"/>
    <x v="0"/>
    <x v="0"/>
    <s v="USD"/>
    <n v="1386372120"/>
    <n v="1382659060"/>
    <b v="0"/>
    <n v="25"/>
    <b v="1"/>
    <s v="music/rock"/>
    <n v="1.0740000000000001"/>
    <n v="64.44"/>
    <x v="7"/>
    <x v="15"/>
    <x v="2026"/>
    <d v="2013-10-24T23:57:4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x v="0"/>
    <s v="USD"/>
    <n v="1460846347"/>
    <n v="1458254347"/>
    <b v="0"/>
    <n v="28"/>
    <b v="1"/>
    <s v="theater/plays"/>
    <n v="1.61"/>
    <n v="57.5"/>
    <x v="6"/>
    <x v="11"/>
    <x v="2027"/>
    <d v="2016-03-17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x v="0"/>
    <s v="USD"/>
    <n v="1476676800"/>
    <n v="1473957239"/>
    <b v="0"/>
    <n v="8"/>
    <b v="0"/>
    <s v="theater/spaces"/>
    <n v="8.0250000000000002E-2"/>
    <n v="200.625"/>
    <x v="6"/>
    <x v="9"/>
    <x v="2028"/>
    <d v="2016-09-15T16:33:59"/>
  </r>
  <r>
    <n v="2999"/>
    <s v="RAT Fund-Riser"/>
    <s v="Restless Artists' Theatre is building risers and installing better lighting for our patrons.  We need to purchase raw materials."/>
    <x v="270"/>
    <n v="1605"/>
    <x v="0"/>
    <x v="0"/>
    <s v="USD"/>
    <n v="1488333600"/>
    <n v="1487094360"/>
    <b v="0"/>
    <n v="20"/>
    <b v="1"/>
    <s v="theater/spaces"/>
    <n v="1.1888888888888889"/>
    <n v="80.25"/>
    <x v="6"/>
    <x v="9"/>
    <x v="1276"/>
    <d v="2017-02-14T17:46:00"/>
  </r>
  <r>
    <n v="738"/>
    <s v="Under the Sour Sun: Hunger through the Eyes of a Child"/>
    <s v="The true story of a child's struggle with hunger, poverty, and war in El Salvador."/>
    <x v="186"/>
    <n v="1601"/>
    <x v="0"/>
    <x v="0"/>
    <s v="USD"/>
    <n v="1417409940"/>
    <n v="1414765794"/>
    <b v="0"/>
    <n v="41"/>
    <b v="1"/>
    <s v="publishing/nonfiction"/>
    <n v="1.0673333333333332"/>
    <n v="39.048780487804876"/>
    <x v="1"/>
    <x v="17"/>
    <x v="2029"/>
    <d v="2014-10-31T14:29:54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x v="1"/>
    <s v="GBP"/>
    <n v="1427919468"/>
    <n v="1425331068"/>
    <b v="0"/>
    <n v="69"/>
    <b v="1"/>
    <s v="theater/plays"/>
    <n v="1.0626666666666666"/>
    <n v="23.10144927536232"/>
    <x v="6"/>
    <x v="11"/>
    <x v="2030"/>
    <d v="2015-03-02T21:17:48"/>
  </r>
  <r>
    <n v="99"/>
    <s v="BEAT: An Original Short Film"/>
    <s v="A feminist tale of two girls finally giving a &quot;Nice Guy&quot; what he truly deserves. Also, dancing!"/>
    <x v="186"/>
    <n v="1590.29"/>
    <x v="0"/>
    <x v="0"/>
    <s v="USD"/>
    <n v="1390426799"/>
    <n v="1387834799"/>
    <b v="0"/>
    <n v="39"/>
    <b v="1"/>
    <s v="film &amp; video/shorts"/>
    <n v="1.0601933333333333"/>
    <n v="40.776666666666664"/>
    <x v="5"/>
    <x v="27"/>
    <x v="2031"/>
    <d v="2013-12-23T21:39:59"/>
  </r>
  <r>
    <n v="3393"/>
    <s v="The Maltese Bodkin"/>
    <s v="hiSTORYstage presents a film noir-style comedy mystery with a Shakespearean twist performed as a 1944 radio drama."/>
    <x v="186"/>
    <n v="1587"/>
    <x v="0"/>
    <x v="0"/>
    <s v="USD"/>
    <n v="1415234760"/>
    <n v="1413065230"/>
    <b v="0"/>
    <n v="44"/>
    <b v="1"/>
    <s v="theater/plays"/>
    <n v="1.0580000000000001"/>
    <n v="36.06818181818182"/>
    <x v="6"/>
    <x v="11"/>
    <x v="2032"/>
    <d v="2014-10-11T22:07:10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x v="11"/>
    <s v="CAD"/>
    <n v="1482663600"/>
    <n v="1480800568"/>
    <b v="0"/>
    <n v="12"/>
    <b v="0"/>
    <s v="photography/places"/>
    <n v="0.79"/>
    <n v="131.66666666666666"/>
    <x v="2"/>
    <x v="34"/>
    <x v="2033"/>
    <d v="2016-12-03T21:29:28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x v="8"/>
    <s v="AUD"/>
    <n v="1423623221"/>
    <n v="1421031221"/>
    <b v="0"/>
    <n v="32"/>
    <b v="0"/>
    <s v="theater/plays"/>
    <n v="0.15770000000000001"/>
    <n v="49.28125"/>
    <x v="6"/>
    <x v="11"/>
    <x v="2034"/>
    <d v="2015-01-12T02:53:41"/>
  </r>
  <r>
    <n v="1618"/>
    <s v="Janus Word Album"/>
    <s v="Janus Word combines hard rock with melodic acoustic music for a unique and awesome sound."/>
    <x v="186"/>
    <n v="1576"/>
    <x v="0"/>
    <x v="0"/>
    <s v="USD"/>
    <n v="1362757335"/>
    <n v="1359301335"/>
    <b v="0"/>
    <n v="27"/>
    <b v="1"/>
    <s v="music/rock"/>
    <n v="1.0506666666666666"/>
    <n v="58.370370370370374"/>
    <x v="7"/>
    <x v="15"/>
    <x v="2035"/>
    <d v="2013-01-27T15:42:15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x v="0"/>
    <s v="USD"/>
    <n v="1346462462"/>
    <n v="1343870462"/>
    <b v="0"/>
    <n v="27"/>
    <b v="1"/>
    <s v="music/rock"/>
    <n v="1.05"/>
    <n v="58.333333333333336"/>
    <x v="7"/>
    <x v="15"/>
    <x v="2036"/>
    <d v="2012-08-02T01:21:02"/>
  </r>
  <r>
    <n v="928"/>
    <s v="In a Jazzy Motown"/>
    <s v="A real Motown Backup singer on 22 gold and platinum albums headlines her own Jazz CD of Motown songs."/>
    <x v="72"/>
    <n v="1575"/>
    <x v="2"/>
    <x v="0"/>
    <s v="USD"/>
    <n v="1353196800"/>
    <n v="1348864913"/>
    <b v="0"/>
    <n v="28"/>
    <b v="0"/>
    <s v="music/jazz"/>
    <n v="0.10862068965517241"/>
    <n v="56.25"/>
    <x v="7"/>
    <x v="33"/>
    <x v="2037"/>
    <d v="2012-09-28T20:41:53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x v="0"/>
    <s v="USD"/>
    <n v="1409924340"/>
    <n v="1405181320"/>
    <b v="0"/>
    <n v="7"/>
    <b v="0"/>
    <s v="publishing/translations"/>
    <n v="0.105"/>
    <n v="225"/>
    <x v="1"/>
    <x v="31"/>
    <x v="2038"/>
    <d v="2014-07-12T16:08:40"/>
  </r>
  <r>
    <n v="3353"/>
    <s v="Nude: A play by Paul Hewitt"/>
    <s v="A new spoken word play, written by Paul Hewitt, in 3 parts about love and fate, inspired by the Ruba'iyat of Omar Khayyam."/>
    <x v="207"/>
    <n v="1575"/>
    <x v="0"/>
    <x v="1"/>
    <s v="GBP"/>
    <n v="1462230000"/>
    <n v="1461061350"/>
    <b v="0"/>
    <n v="44"/>
    <b v="1"/>
    <s v="theater/plays"/>
    <n v="3.15"/>
    <n v="35.795454545454547"/>
    <x v="6"/>
    <x v="11"/>
    <x v="2039"/>
    <d v="2016-04-19T10:22:30"/>
  </r>
  <r>
    <n v="200"/>
    <s v="The Crossing Shore"/>
    <s v="A film dedicated to an AAF Pilot's struggle to survive behind enemy lines during WWII."/>
    <x v="70"/>
    <n v="1571.55"/>
    <x v="2"/>
    <x v="0"/>
    <s v="USD"/>
    <n v="1410746403"/>
    <n v="1408154403"/>
    <b v="0"/>
    <n v="18"/>
    <b v="0"/>
    <s v="film &amp; video/drama"/>
    <n v="0.26192500000000002"/>
    <n v="87.308333333333337"/>
    <x v="5"/>
    <x v="10"/>
    <x v="2040"/>
    <d v="2014-08-16T02:00:03"/>
  </r>
  <r>
    <n v="2381"/>
    <s v="Cannabis Connection (Canceled)"/>
    <s v="Social Media Platform for the Marijuana Industry to create professionalism and a stable lasting market."/>
    <x v="271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26"/>
    <x v="2041"/>
    <d v="2015-03-11T22:27:28"/>
  </r>
  <r>
    <n v="77"/>
    <s v="Jonah and the Crab"/>
    <s v="A short film about a boy searching for companionship in a hermit crab he finds on the beach."/>
    <x v="272"/>
    <n v="1570"/>
    <x v="0"/>
    <x v="0"/>
    <s v="USD"/>
    <n v="1337569140"/>
    <n v="1332991717"/>
    <b v="0"/>
    <n v="26"/>
    <b v="1"/>
    <s v="film &amp; video/shorts"/>
    <n v="3.9249999999999998"/>
    <n v="60.384615384615387"/>
    <x v="5"/>
    <x v="27"/>
    <x v="2042"/>
    <d v="2012-03-29T03:28:37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x v="12"/>
    <s v="EUR"/>
    <n v="1491586534"/>
    <n v="1488911734"/>
    <b v="0"/>
    <n v="46"/>
    <b v="0"/>
    <s v="theater/spaces"/>
    <n v="0.46176470588235297"/>
    <n v="34.130434782608695"/>
    <x v="6"/>
    <x v="9"/>
    <x v="2043"/>
    <d v="2017-03-07T18:35:34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x v="4"/>
    <s v="EUR"/>
    <n v="1435255659"/>
    <n v="1432663659"/>
    <b v="0"/>
    <n v="29"/>
    <b v="1"/>
    <s v="theater/plays"/>
    <n v="1.0466666666666666"/>
    <n v="54.137931034482762"/>
    <x v="6"/>
    <x v="11"/>
    <x v="2044"/>
    <d v="2015-05-26T18:07:39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x v="11"/>
    <s v="CAD"/>
    <n v="1484110800"/>
    <n v="1482281094"/>
    <b v="0"/>
    <n v="18"/>
    <b v="1"/>
    <s v="theater/plays"/>
    <n v="1.3041666666666667"/>
    <n v="86.944444444444443"/>
    <x v="6"/>
    <x v="11"/>
    <x v="2045"/>
    <d v="2016-12-21T00:44:54"/>
  </r>
  <r>
    <n v="3396"/>
    <s v="Rainbowtown"/>
    <s v="&quot;Rainbowtown&quot; is a new play for kids. Help us bring it to the Main Line during the 2014 Philadelphia Fringe Festival!"/>
    <x v="186"/>
    <n v="1565"/>
    <x v="0"/>
    <x v="0"/>
    <s v="USD"/>
    <n v="1401595140"/>
    <n v="1399286589"/>
    <b v="0"/>
    <n v="28"/>
    <b v="1"/>
    <s v="theater/plays"/>
    <n v="1.0433333333333332"/>
    <n v="55.892857142857146"/>
    <x v="6"/>
    <x v="11"/>
    <x v="1618"/>
    <d v="2014-05-05T10:43:09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x v="1"/>
    <s v="GBP"/>
    <n v="1465672979"/>
    <n v="1463080979"/>
    <b v="0"/>
    <n v="64"/>
    <b v="1"/>
    <s v="publishing/nonfiction"/>
    <n v="1.3025"/>
    <n v="24.421875"/>
    <x v="1"/>
    <x v="17"/>
    <x v="2046"/>
    <d v="2016-05-12T19:22:59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x v="0"/>
    <s v="USD"/>
    <n v="1259686800"/>
    <n v="1252908330"/>
    <b v="0"/>
    <n v="29"/>
    <b v="1"/>
    <s v="music/rock"/>
    <n v="1.0406666666666666"/>
    <n v="53.827586206896555"/>
    <x v="7"/>
    <x v="15"/>
    <x v="2047"/>
    <d v="2009-09-14T06:05:30"/>
  </r>
  <r>
    <n v="2003"/>
    <s v="velosynth"/>
    <s v="velosynth is an open-source bicycle interaction synthesizer. it interprets the speed and acceleration of a bicycle into expressive audio feedback."/>
    <x v="207"/>
    <n v="1560"/>
    <x v="0"/>
    <x v="0"/>
    <s v="USD"/>
    <n v="1278111600"/>
    <n v="1276830052"/>
    <b v="1"/>
    <n v="17"/>
    <b v="1"/>
    <s v="technology/hardware"/>
    <n v="3.12"/>
    <n v="91.764705882352942"/>
    <x v="0"/>
    <x v="0"/>
    <x v="2048"/>
    <d v="2010-06-18T03:00:52"/>
  </r>
  <r>
    <n v="3388"/>
    <s v="ICONS"/>
    <s v="ICONS is a unique new play about the Amazon warrior women from Greek myth and re-imagines them from a contemporary female perspective."/>
    <x v="186"/>
    <n v="1557"/>
    <x v="0"/>
    <x v="1"/>
    <s v="GBP"/>
    <n v="1434625441"/>
    <n v="1432033441"/>
    <b v="0"/>
    <n v="45"/>
    <b v="1"/>
    <s v="theater/plays"/>
    <n v="1.038"/>
    <n v="34.6"/>
    <x v="6"/>
    <x v="11"/>
    <x v="2049"/>
    <d v="2015-05-19T11:04:01"/>
  </r>
  <r>
    <n v="1370"/>
    <s v="Food On You presents Baby's First Parental Advisory"/>
    <s v="Songs about the first year of parenthood, often inappropriate for children"/>
    <x v="186"/>
    <n v="1555"/>
    <x v="0"/>
    <x v="0"/>
    <s v="USD"/>
    <n v="1381881890"/>
    <n v="1380585890"/>
    <b v="0"/>
    <n v="20"/>
    <b v="1"/>
    <s v="music/rock"/>
    <n v="1.0366666666666666"/>
    <n v="77.75"/>
    <x v="7"/>
    <x v="15"/>
    <x v="2050"/>
    <d v="2013-10-01T00:04:50"/>
  </r>
  <r>
    <n v="2324"/>
    <s v="Pies not Lies"/>
    <s v="A city centre shop selling great locally made food with room to chat and learn about eachother."/>
    <x v="82"/>
    <n v="1555"/>
    <x v="3"/>
    <x v="1"/>
    <s v="GBP"/>
    <n v="1490559285"/>
    <n v="1487970885"/>
    <b v="0"/>
    <n v="61"/>
    <b v="0"/>
    <s v="food/small batch"/>
    <n v="0.20733333333333334"/>
    <n v="25.491803278688526"/>
    <x v="4"/>
    <x v="7"/>
    <x v="2051"/>
    <d v="2017-02-24T21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x v="0"/>
    <s v="USD"/>
    <n v="1315457658"/>
    <n v="1312865658"/>
    <b v="0"/>
    <n v="25"/>
    <b v="1"/>
    <s v="music/indie rock"/>
    <n v="1.0353333333333334"/>
    <n v="62.12"/>
    <x v="7"/>
    <x v="12"/>
    <x v="2052"/>
    <d v="2011-08-09T04:54:18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x v="0"/>
    <s v="USD"/>
    <n v="1395435712"/>
    <n v="1392847312"/>
    <b v="0"/>
    <n v="23"/>
    <b v="1"/>
    <s v="publishing/nonfiction"/>
    <n v="1.1071428571428572"/>
    <n v="67.391304347826093"/>
    <x v="1"/>
    <x v="17"/>
    <x v="2053"/>
    <d v="2014-02-19T22:01:52"/>
  </r>
  <r>
    <n v="3118"/>
    <s v="Garden Eden, theatre, meeting, culture, music, art"/>
    <s v="a magical place for all kind of people, like a fairytaile in all colours"/>
    <x v="62"/>
    <n v="1550"/>
    <x v="2"/>
    <x v="10"/>
    <s v="SEK"/>
    <n v="1467473723"/>
    <n v="1465832123"/>
    <b v="0"/>
    <n v="2"/>
    <b v="0"/>
    <s v="theater/spaces"/>
    <n v="3.0999999999999999E-3"/>
    <n v="775"/>
    <x v="6"/>
    <x v="9"/>
    <x v="2054"/>
    <d v="2016-06-13T15:35:23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x v="0"/>
    <s v="USD"/>
    <n v="1458057600"/>
    <n v="1455938520"/>
    <b v="0"/>
    <n v="24"/>
    <b v="1"/>
    <s v="theater/musical"/>
    <n v="1.2891666666666666"/>
    <n v="64.458333333333329"/>
    <x v="6"/>
    <x v="19"/>
    <x v="2055"/>
    <d v="2016-02-20T03:22:00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x v="0"/>
    <s v="USD"/>
    <n v="1439251926"/>
    <n v="1435363926"/>
    <b v="0"/>
    <n v="14"/>
    <b v="0"/>
    <s v="technology/wearables"/>
    <n v="0.17155555555555554"/>
    <n v="110.28571428571429"/>
    <x v="0"/>
    <x v="1"/>
    <x v="2056"/>
    <d v="2015-06-27T00:12:06"/>
  </r>
  <r>
    <n v="2279"/>
    <s v="Zombie Apocalypse Geocaching"/>
    <s v="The Zombie Apocalypse has begun! Fortunately, YOU have your priorities straight. What could be more important than Geocaching?"/>
    <x v="114"/>
    <n v="1538"/>
    <x v="0"/>
    <x v="0"/>
    <s v="USD"/>
    <n v="1423022400"/>
    <n v="1421436099"/>
    <b v="0"/>
    <n v="32"/>
    <b v="1"/>
    <s v="games/tabletop games"/>
    <n v="1.538"/>
    <n v="48.0625"/>
    <x v="3"/>
    <x v="5"/>
    <x v="2057"/>
    <d v="2015-01-16T19:21:39"/>
  </r>
  <r>
    <n v="2093"/>
    <s v="Lift The Decade Debut Full-Length Record"/>
    <s v="Help Lift The Decade record their debut full length album with with Ace Enders! (The Early November, I Can Make A Mess)"/>
    <x v="186"/>
    <n v="1537"/>
    <x v="0"/>
    <x v="0"/>
    <s v="USD"/>
    <n v="1356211832"/>
    <n v="1351024232"/>
    <b v="0"/>
    <n v="23"/>
    <b v="1"/>
    <s v="music/indie rock"/>
    <n v="1.0246666666666666"/>
    <n v="66.826086956521735"/>
    <x v="7"/>
    <x v="12"/>
    <x v="2058"/>
    <d v="2012-10-23T20:30:32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x v="0"/>
    <s v="USD"/>
    <n v="1405017345"/>
    <n v="1403721345"/>
    <b v="0"/>
    <n v="22"/>
    <b v="1"/>
    <s v="theater/plays"/>
    <n v="1.024"/>
    <n v="69.818181818181813"/>
    <x v="6"/>
    <x v="11"/>
    <x v="2059"/>
    <d v="2014-06-25T18:35:45"/>
  </r>
  <r>
    <n v="382"/>
    <s v="99% Declaration Mini-Doc"/>
    <s v="I went to Philadelphia to find out if The 99% Declaration could take the ideas of OccupyWallSt. and make change from within the system."/>
    <x v="26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5"/>
    <x v="8"/>
    <x v="2060"/>
    <d v="2012-08-23T17:01:40"/>
  </r>
  <r>
    <n v="3758"/>
    <s v="Luigi's Ladies"/>
    <s v="LUIGI'S LADIES: an original one-woman musical comedy"/>
    <x v="186"/>
    <n v="1535"/>
    <x v="0"/>
    <x v="0"/>
    <s v="USD"/>
    <n v="1400475600"/>
    <n v="1397819938"/>
    <b v="0"/>
    <n v="26"/>
    <b v="1"/>
    <s v="theater/musical"/>
    <n v="1.0233333333333334"/>
    <n v="59.03846153846154"/>
    <x v="6"/>
    <x v="19"/>
    <x v="2061"/>
    <d v="2014-04-18T11:18:58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x v="0"/>
    <s v="USD"/>
    <n v="1465837200"/>
    <n v="1463971172"/>
    <b v="0"/>
    <n v="14"/>
    <b v="1"/>
    <s v="theater/plays"/>
    <n v="1.534"/>
    <n v="109.57142857142857"/>
    <x v="6"/>
    <x v="11"/>
    <x v="2062"/>
    <d v="2016-05-23T02:39:32"/>
  </r>
  <r>
    <n v="1787"/>
    <s v="Alpamayo to Yerupaja"/>
    <s v="Raising awareness to the effects of global warming through photographs of the high mountains of Peru."/>
    <x v="26"/>
    <n v="1533"/>
    <x v="2"/>
    <x v="0"/>
    <s v="USD"/>
    <n v="1428158637"/>
    <n v="1425570237"/>
    <b v="1"/>
    <n v="24"/>
    <b v="0"/>
    <s v="photography/photobooks"/>
    <n v="0.15329999999999999"/>
    <n v="63.875"/>
    <x v="2"/>
    <x v="3"/>
    <x v="2063"/>
    <d v="2015-03-05T15:43:57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x v="0"/>
    <s v="USD"/>
    <n v="1406087940"/>
    <n v="1404141626"/>
    <b v="0"/>
    <n v="37"/>
    <b v="1"/>
    <s v="theater/plays"/>
    <n v="1.532"/>
    <n v="41.405405405405403"/>
    <x v="6"/>
    <x v="11"/>
    <x v="2064"/>
    <d v="2014-06-30T15:20:26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x v="0"/>
    <s v="USD"/>
    <n v="1415558879"/>
    <n v="1412963279"/>
    <b v="0"/>
    <n v="18"/>
    <b v="0"/>
    <s v="technology/wearables"/>
    <n v="3.058E-2"/>
    <n v="84.944444444444443"/>
    <x v="0"/>
    <x v="1"/>
    <x v="2065"/>
    <d v="2014-10-10T17:47:59"/>
  </r>
  <r>
    <n v="3551"/>
    <s v="2014 UASPA Theatre Showcase"/>
    <s v="UASPA is a performing arts high school producing its 2014 Theatre Showcase featuring our strongest performances and original work."/>
    <x v="186"/>
    <n v="1527.5"/>
    <x v="0"/>
    <x v="0"/>
    <s v="USD"/>
    <n v="1400796420"/>
    <n v="1398342170"/>
    <b v="0"/>
    <n v="25"/>
    <b v="1"/>
    <s v="theater/plays"/>
    <n v="1.0183333333333333"/>
    <n v="61.1"/>
    <x v="6"/>
    <x v="11"/>
    <x v="2066"/>
    <d v="2014-04-24T12:22:50"/>
  </r>
  <r>
    <n v="1424"/>
    <s v="Subway Mantras"/>
    <s v="A short book of practical mantras that can be used every day of the week. Mantras are cogwheels of universal engines."/>
    <x v="82"/>
    <n v="1527"/>
    <x v="2"/>
    <x v="0"/>
    <s v="USD"/>
    <n v="1479233602"/>
    <n v="1478106802"/>
    <b v="0"/>
    <n v="14"/>
    <b v="0"/>
    <s v="publishing/translations"/>
    <n v="0.2036"/>
    <n v="109.07142857142857"/>
    <x v="1"/>
    <x v="31"/>
    <x v="2067"/>
    <d v="2016-11-02T17:13:22"/>
  </r>
  <r>
    <n v="3324"/>
    <s v="At Swim, Two Boys"/>
    <s v="The play tells the story of Jim and Doyler and their friendship on the brink of Irish independence."/>
    <x v="186"/>
    <n v="1525"/>
    <x v="0"/>
    <x v="12"/>
    <s v="EUR"/>
    <n v="1465135190"/>
    <n v="1463925590"/>
    <b v="0"/>
    <n v="10"/>
    <b v="1"/>
    <s v="theater/plays"/>
    <n v="1.0166666666666666"/>
    <n v="152.5"/>
    <x v="6"/>
    <x v="11"/>
    <x v="2068"/>
    <d v="2016-05-22T13:59:50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x v="0"/>
    <s v="USD"/>
    <n v="1307761200"/>
    <n v="1304464914"/>
    <b v="0"/>
    <n v="20"/>
    <b v="1"/>
    <s v="music/rock"/>
    <n v="1.014"/>
    <n v="76.05"/>
    <x v="7"/>
    <x v="15"/>
    <x v="2069"/>
    <d v="2011-05-03T23:21:54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x v="1"/>
    <s v="GBP"/>
    <n v="1468611272"/>
    <n v="1466019272"/>
    <b v="0"/>
    <n v="27"/>
    <b v="1"/>
    <s v="theater/plays"/>
    <n v="1.014"/>
    <n v="56.333333333333336"/>
    <x v="6"/>
    <x v="11"/>
    <x v="2070"/>
    <d v="2016-06-15T19:34:32"/>
  </r>
  <r>
    <n v="934"/>
    <s v="Kyle Krysa debut EP Ground Effect"/>
    <s v="Ground Effect is my first solo EP project intended to help promote Fusion and creative music music in Saskatchewan and Canada."/>
    <x v="1"/>
    <n v="1520"/>
    <x v="2"/>
    <x v="11"/>
    <s v="CAD"/>
    <n v="1399183200"/>
    <n v="1396633284"/>
    <b v="0"/>
    <n v="30"/>
    <b v="0"/>
    <s v="music/jazz"/>
    <n v="0.30399999999999999"/>
    <n v="50.666666666666664"/>
    <x v="7"/>
    <x v="33"/>
    <x v="2071"/>
    <d v="2014-04-04T17:41:24"/>
  </r>
  <r>
    <n v="3511"/>
    <s v="Silent Planet"/>
    <s v="The world premiere of the first full-length play by Eve Leigh, at the intimate Finborough Theatre in London."/>
    <x v="186"/>
    <n v="1518"/>
    <x v="0"/>
    <x v="1"/>
    <s v="GBP"/>
    <n v="1415385000"/>
    <n v="1413406695"/>
    <b v="0"/>
    <n v="19"/>
    <b v="1"/>
    <s v="theater/plays"/>
    <n v="1.012"/>
    <n v="79.89473684210526"/>
    <x v="6"/>
    <x v="11"/>
    <x v="2072"/>
    <d v="2014-10-15T20:58:15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x v="0"/>
    <s v="USD"/>
    <n v="1337786944"/>
    <n v="1335194944"/>
    <b v="0"/>
    <n v="39"/>
    <b v="1"/>
    <s v="music/indie rock"/>
    <n v="1.0100533333333332"/>
    <n v="38.848205128205123"/>
    <x v="7"/>
    <x v="12"/>
    <x v="2073"/>
    <d v="2012-04-23T15:29:04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x v="0"/>
    <s v="USD"/>
    <n v="1329320235"/>
    <n v="1326728235"/>
    <b v="1"/>
    <n v="7"/>
    <b v="1"/>
    <s v="film &amp; video/documentary"/>
    <n v="1.0073333333333334"/>
    <n v="215.85714285714286"/>
    <x v="5"/>
    <x v="8"/>
    <x v="2074"/>
    <d v="2012-01-16T15:37:15"/>
  </r>
  <r>
    <n v="17"/>
    <s v="Humble Pie"/>
    <s v="Uplifting English sitcom, a love letter to youthful exuberance that proves once and for all that none of us are ready for real life."/>
    <x v="186"/>
    <n v="1510"/>
    <x v="0"/>
    <x v="1"/>
    <s v="GBP"/>
    <n v="1415126022"/>
    <n v="1412530422"/>
    <b v="0"/>
    <n v="36"/>
    <b v="1"/>
    <s v="film &amp; video/television"/>
    <n v="1.0066666666666666"/>
    <n v="41.944444444444443"/>
    <x v="5"/>
    <x v="16"/>
    <x v="2075"/>
    <d v="2014-10-05T17:33:4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x v="0"/>
    <s v="USD"/>
    <n v="1486095060"/>
    <n v="1484198170"/>
    <b v="0"/>
    <n v="31"/>
    <b v="1"/>
    <s v="music/rock"/>
    <n v="1.1615384615384616"/>
    <n v="48.70967741935484"/>
    <x v="7"/>
    <x v="15"/>
    <x v="2076"/>
    <d v="2017-01-12T05:16:10"/>
  </r>
  <r>
    <n v="3501"/>
    <s v="Pig by Alex Oates (London Run)"/>
    <s v="'Pig' by Alex Oates is an urgent and dark comedy with live music that discusses the vital issue of the state of our police force."/>
    <x v="186"/>
    <n v="1510"/>
    <x v="0"/>
    <x v="1"/>
    <s v="GBP"/>
    <n v="1441995595"/>
    <n v="1439835595"/>
    <b v="0"/>
    <n v="42"/>
    <b v="1"/>
    <s v="theater/plays"/>
    <n v="1.0066666666666666"/>
    <n v="35.952380952380949"/>
    <x v="6"/>
    <x v="11"/>
    <x v="2077"/>
    <d v="2015-08-17T18:19:55"/>
  </r>
  <r>
    <n v="3658"/>
    <s v="Mr. Marmalade"/>
    <s v="Life is hard when your own imaginary friend can't make time for you."/>
    <x v="186"/>
    <n v="1510"/>
    <x v="0"/>
    <x v="0"/>
    <s v="USD"/>
    <n v="1404273540"/>
    <n v="1400272580"/>
    <b v="0"/>
    <n v="20"/>
    <b v="1"/>
    <s v="theater/plays"/>
    <n v="1.0066666666666666"/>
    <n v="75.5"/>
    <x v="6"/>
    <x v="11"/>
    <x v="2078"/>
    <d v="2014-05-16T20:36:20"/>
  </r>
  <r>
    <n v="85"/>
    <s v="In Her Voice: short film"/>
    <s v="A short film by Melissa Woodrow &amp; Mark Janiak about seeking forgiveness, embracing the past and memories with a loved one."/>
    <x v="181"/>
    <n v="1506"/>
    <x v="0"/>
    <x v="0"/>
    <s v="USD"/>
    <n v="1316746837"/>
    <n v="1314154837"/>
    <b v="0"/>
    <n v="21"/>
    <b v="1"/>
    <s v="film &amp; video/shorts"/>
    <n v="1.2549999999999999"/>
    <n v="71.714285714285708"/>
    <x v="5"/>
    <x v="27"/>
    <x v="2079"/>
    <d v="2011-08-24T03:00:37"/>
  </r>
  <r>
    <n v="3076"/>
    <s v="10,000 Hours"/>
    <s v="Helping female comedians get in their 10,000 Hours of practice!"/>
    <x v="26"/>
    <n v="1506"/>
    <x v="2"/>
    <x v="0"/>
    <s v="USD"/>
    <n v="1444405123"/>
    <n v="1439221123"/>
    <b v="0"/>
    <n v="50"/>
    <b v="0"/>
    <s v="theater/spaces"/>
    <n v="0.15060000000000001"/>
    <n v="30.12"/>
    <x v="6"/>
    <x v="9"/>
    <x v="2080"/>
    <d v="2015-08-10T15:38:43"/>
  </r>
  <r>
    <n v="3701"/>
    <s v="Dog Show"/>
    <s v="Part-silent film, part-thriller, Dog Show sees four actors play a community of dogs and their owners. One autumn, a killer strikes."/>
    <x v="186"/>
    <n v="1505"/>
    <x v="0"/>
    <x v="1"/>
    <s v="GBP"/>
    <n v="1433422793"/>
    <n v="1430830793"/>
    <b v="0"/>
    <n v="39"/>
    <b v="1"/>
    <s v="theater/plays"/>
    <n v="1.0033333333333334"/>
    <n v="38.589743589743591"/>
    <x v="6"/>
    <x v="11"/>
    <x v="2081"/>
    <d v="2015-05-05T12:59:53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x v="0"/>
    <s v="USD"/>
    <n v="1359240856"/>
    <n v="1356648856"/>
    <b v="0"/>
    <n v="34"/>
    <b v="1"/>
    <s v="music/rock"/>
    <n v="1.2524999999999999"/>
    <n v="44.205882352941174"/>
    <x v="7"/>
    <x v="15"/>
    <x v="2082"/>
    <d v="2012-12-27T22:54:16"/>
  </r>
  <r>
    <n v="1602"/>
    <s v="The Material - Let You Down music video"/>
    <s v="We need the help of fans of both music and film alike to help us create our collective vision for this song."/>
    <x v="186"/>
    <n v="1502.5"/>
    <x v="0"/>
    <x v="0"/>
    <s v="USD"/>
    <n v="1318633200"/>
    <n v="1314947317"/>
    <b v="0"/>
    <n v="32"/>
    <b v="1"/>
    <s v="music/rock"/>
    <n v="1.0016666666666667"/>
    <n v="46.953125"/>
    <x v="7"/>
    <x v="15"/>
    <x v="2083"/>
    <d v="2011-09-02T07:08:37"/>
  </r>
  <r>
    <n v="2286"/>
    <s v="Arson In The Suburbs"/>
    <s v="Arson In The Suburbs is ready to release its FIRST three song E.P. and looking to raise funds to get back in the studio! RnFnR!"/>
    <x v="186"/>
    <n v="1501"/>
    <x v="0"/>
    <x v="0"/>
    <s v="USD"/>
    <n v="1378439940"/>
    <n v="1376003254"/>
    <b v="0"/>
    <n v="14"/>
    <b v="1"/>
    <s v="music/rock"/>
    <n v="1.0006666666666666"/>
    <n v="107.21428571428571"/>
    <x v="7"/>
    <x v="15"/>
    <x v="2084"/>
    <d v="2013-08-08T23:07:34"/>
  </r>
  <r>
    <n v="2487"/>
    <s v="Copyrighting 1978 Champs Finished Album"/>
    <s v="Raise enough money to fund the copyright cost for the full length indie rock record we spent the year recording."/>
    <x v="186"/>
    <n v="1500.76"/>
    <x v="0"/>
    <x v="0"/>
    <s v="USD"/>
    <n v="1338083997"/>
    <n v="1335491997"/>
    <b v="0"/>
    <n v="38"/>
    <b v="1"/>
    <s v="music/indie rock"/>
    <n v="1.0005066666666667"/>
    <n v="39.493684210526318"/>
    <x v="7"/>
    <x v="12"/>
    <x v="2085"/>
    <d v="2012-04-27T01:59:57"/>
  </r>
  <r>
    <n v="3578"/>
    <s v="Home"/>
    <s v="An unsparing, slightly surreal look at the effects of the private rented sector on two young women. Based on real events."/>
    <x v="186"/>
    <n v="1500.2"/>
    <x v="0"/>
    <x v="1"/>
    <s v="GBP"/>
    <n v="1462037777"/>
    <n v="1459445777"/>
    <b v="0"/>
    <n v="37"/>
    <b v="1"/>
    <s v="theater/plays"/>
    <n v="1.0001333333333333"/>
    <n v="40.545945945945945"/>
    <x v="6"/>
    <x v="11"/>
    <x v="2086"/>
    <d v="2016-03-31T17:36:17"/>
  </r>
  <r>
    <n v="855"/>
    <s v="AtteroTerra's Sophomore Album - Pray for Apocalypse"/>
    <s v="AtteroTerra's &quot;Pray for Apocalypse&quot; is fully completed, and only being held up by funding."/>
    <x v="274"/>
    <n v="1500"/>
    <x v="0"/>
    <x v="0"/>
    <s v="USD"/>
    <n v="1469329217"/>
    <n v="1466737217"/>
    <b v="0"/>
    <n v="47"/>
    <b v="1"/>
    <s v="music/metal"/>
    <n v="1.0344827586206897"/>
    <n v="31.914893617021278"/>
    <x v="7"/>
    <x v="20"/>
    <x v="2087"/>
    <d v="2016-06-24T03:00:17"/>
  </r>
  <r>
    <n v="3031"/>
    <s v="Blue Thyme Nights"/>
    <s v="Blue Thyme Nights is the production of Am I Blue by Beth Henley &amp; Thymus Vulgaris by Lanford  Wilson._x000a__x000a_Artwork by Charlotte Ager"/>
    <x v="186"/>
    <n v="1500"/>
    <x v="0"/>
    <x v="0"/>
    <s v="USD"/>
    <n v="1476479447"/>
    <n v="1471295447"/>
    <b v="0"/>
    <n v="29"/>
    <b v="1"/>
    <s v="theater/spaces"/>
    <n v="1"/>
    <n v="51.724137931034484"/>
    <x v="6"/>
    <x v="9"/>
    <x v="2088"/>
    <d v="2016-08-15T21:10:47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x v="1"/>
    <s v="GBP"/>
    <n v="1484687436"/>
    <n v="1482095436"/>
    <b v="0"/>
    <n v="30"/>
    <b v="1"/>
    <s v="theater/plays"/>
    <n v="1.25"/>
    <n v="50"/>
    <x v="6"/>
    <x v="11"/>
    <x v="2089"/>
    <d v="2016-12-18T21:10:36"/>
  </r>
  <r>
    <n v="3427"/>
    <s v="We Were Kings"/>
    <s v="A new play developed in collaboration with graduating theatre makers, premiering at the Edinburgh Fringe Festival 2014."/>
    <x v="186"/>
    <n v="1500"/>
    <x v="0"/>
    <x v="1"/>
    <s v="GBP"/>
    <n v="1404314952"/>
    <n v="1401722952"/>
    <b v="0"/>
    <n v="29"/>
    <b v="1"/>
    <s v="theater/plays"/>
    <n v="1"/>
    <n v="51.724137931034484"/>
    <x v="6"/>
    <x v="11"/>
    <x v="2090"/>
    <d v="2014-06-02T15:29:1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x v="0"/>
    <s v="USD"/>
    <n v="1408252260"/>
    <n v="1406580436"/>
    <b v="0"/>
    <n v="29"/>
    <b v="1"/>
    <s v="theater/plays"/>
    <n v="1"/>
    <n v="51.724137931034484"/>
    <x v="6"/>
    <x v="11"/>
    <x v="2091"/>
    <d v="2014-07-28T20:47:16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x v="1"/>
    <s v="GBP"/>
    <n v="1406719110"/>
    <n v="1405509510"/>
    <b v="0"/>
    <n v="45"/>
    <b v="1"/>
    <s v="theater/plays"/>
    <n v="1"/>
    <n v="33.333333333333336"/>
    <x v="6"/>
    <x v="11"/>
    <x v="2092"/>
    <d v="2014-07-16T11:18:30"/>
  </r>
  <r>
    <n v="3764"/>
    <s v="Agape Performing Arts Company, a Ministry of OLG"/>
    <s v="Talented, hard-working performers for Into the Woods JR need your help in renting microphones for our show!"/>
    <x v="186"/>
    <n v="1500"/>
    <x v="0"/>
    <x v="0"/>
    <s v="USD"/>
    <n v="1464482160"/>
    <n v="1462824832"/>
    <b v="0"/>
    <n v="27"/>
    <b v="1"/>
    <s v="theater/musical"/>
    <n v="1"/>
    <n v="55.555555555555557"/>
    <x v="6"/>
    <x v="19"/>
    <x v="2093"/>
    <d v="2016-05-09T20:13:52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x v="0"/>
    <s v="USD"/>
    <n v="1404360478"/>
    <n v="1401768478"/>
    <b v="0"/>
    <n v="10"/>
    <b v="0"/>
    <s v="theater/musical"/>
    <n v="0.15"/>
    <n v="150"/>
    <x v="6"/>
    <x v="19"/>
    <x v="2094"/>
    <d v="2014-06-03T04:07:58"/>
  </r>
  <r>
    <n v="2156"/>
    <s v="Beyond Black Space"/>
    <s v="Captain and manage your ship along with your crew in this deep space adventure! (PC/Linux/Mac)"/>
    <x v="275"/>
    <n v="1493"/>
    <x v="2"/>
    <x v="0"/>
    <s v="USD"/>
    <n v="1379363406"/>
    <n v="1375475406"/>
    <b v="0"/>
    <n v="83"/>
    <b v="0"/>
    <s v="games/video games"/>
    <n v="2.6660714285714284E-2"/>
    <n v="17.987951807228917"/>
    <x v="3"/>
    <x v="18"/>
    <x v="2095"/>
    <d v="2013-08-02T20:30:06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x v="0"/>
    <s v="USD"/>
    <n v="1417387322"/>
    <n v="1413495722"/>
    <b v="0"/>
    <n v="31"/>
    <b v="0"/>
    <s v="technology/wearables"/>
    <n v="0.14860000000000001"/>
    <n v="47.935483870967744"/>
    <x v="0"/>
    <x v="1"/>
    <x v="2096"/>
    <d v="2014-10-16T21:42:0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x v="0"/>
    <s v="USD"/>
    <n v="1342234920"/>
    <n v="1341892127"/>
    <b v="0"/>
    <n v="28"/>
    <b v="1"/>
    <s v="film &amp; video/shorts"/>
    <n v="1.98"/>
    <n v="53.035714285714285"/>
    <x v="5"/>
    <x v="27"/>
    <x v="2097"/>
    <d v="2012-07-10T03:48:47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x v="11"/>
    <s v="CAD"/>
    <n v="1423333581"/>
    <n v="1420741581"/>
    <b v="0"/>
    <n v="24"/>
    <b v="0"/>
    <s v="technology/wearables"/>
    <n v="1.4710000000000001E-2"/>
    <n v="61.291666666666664"/>
    <x v="0"/>
    <x v="1"/>
    <x v="2098"/>
    <d v="2015-01-08T18:26:21"/>
  </r>
  <r>
    <n v="2632"/>
    <s v="University Rocket Science"/>
    <s v="Students from 3 universities are designing a dual stage rocket to test experimental rocket technology."/>
    <x v="276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4"/>
    <x v="2099"/>
    <d v="2016-05-04T01:28:59"/>
  </r>
  <r>
    <n v="196"/>
    <s v="Thunder Under Control"/>
    <s v="A moving short film about a retired female boxer who develops a relationship with a young journalist who idolises her"/>
    <x v="113"/>
    <n v="1465"/>
    <x v="2"/>
    <x v="1"/>
    <s v="GBP"/>
    <n v="1444510800"/>
    <n v="1442062898"/>
    <b v="0"/>
    <n v="19"/>
    <b v="0"/>
    <s v="film &amp; video/drama"/>
    <n v="0.41857142857142859"/>
    <n v="77.10526315789474"/>
    <x v="5"/>
    <x v="10"/>
    <x v="2100"/>
    <d v="2015-09-12T13:01:38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x v="0"/>
    <s v="USD"/>
    <n v="1317231008"/>
    <n v="1312047008"/>
    <b v="0"/>
    <n v="24"/>
    <b v="0"/>
    <s v="music/world music"/>
    <n v="0.29299999999999998"/>
    <n v="61.041666666666664"/>
    <x v="7"/>
    <x v="37"/>
    <x v="2101"/>
    <d v="2011-07-30T17:30:08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x v="1"/>
    <s v="GBP"/>
    <n v="1479125642"/>
    <n v="1476962042"/>
    <b v="0"/>
    <n v="31"/>
    <b v="0"/>
    <s v="theater/plays"/>
    <n v="0.48833333333333334"/>
    <n v="47.258064516129032"/>
    <x v="6"/>
    <x v="11"/>
    <x v="2102"/>
    <d v="2016-10-20T11:14:02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x v="0"/>
    <s v="USD"/>
    <n v="1434405980"/>
    <n v="1431813980"/>
    <b v="0"/>
    <n v="5"/>
    <b v="0"/>
    <s v="technology/web"/>
    <n v="9.7400000000000004E-3"/>
    <n v="292.2"/>
    <x v="0"/>
    <x v="26"/>
    <x v="2103"/>
    <d v="2015-05-16T22:06:20"/>
  </r>
  <r>
    <n v="3771"/>
    <s v="COME OUT SWINGIN'!"/>
    <s v="I would like to make a demo recording of six songs from COME OUT SWINGIN'!"/>
    <x v="114"/>
    <n v="1460"/>
    <x v="0"/>
    <x v="0"/>
    <s v="USD"/>
    <n v="1463529600"/>
    <n v="1462307652"/>
    <b v="0"/>
    <n v="38"/>
    <b v="1"/>
    <s v="theater/musical"/>
    <n v="1.46"/>
    <n v="38.421052631578945"/>
    <x v="6"/>
    <x v="19"/>
    <x v="2104"/>
    <d v="2016-05-03T20:34:12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x v="0"/>
    <s v="USD"/>
    <n v="1271994660"/>
    <n v="1264565507"/>
    <b v="1"/>
    <n v="36"/>
    <b v="1"/>
    <s v="film &amp; video/documentary"/>
    <n v="1.4550000000000001"/>
    <n v="40.416666666666664"/>
    <x v="5"/>
    <x v="8"/>
    <x v="2105"/>
    <d v="2010-01-27T04:11:47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x v="0"/>
    <s v="USD"/>
    <n v="1488958200"/>
    <n v="1484912974"/>
    <b v="0"/>
    <n v="16"/>
    <b v="0"/>
    <s v="games/mobile games"/>
    <n v="8.0833333333333326E-2"/>
    <n v="90.9375"/>
    <x v="3"/>
    <x v="28"/>
    <x v="2106"/>
    <d v="2017-01-20T11:49:34"/>
  </r>
  <r>
    <n v="1898"/>
    <s v="Degenerate Matters EP Funding Campaign"/>
    <s v="We are heading into the studio to create the most soulfully orchestrated Indie Pop masterpiece mankind has ever witnessed."/>
    <x v="114"/>
    <n v="1445"/>
    <x v="0"/>
    <x v="0"/>
    <s v="USD"/>
    <n v="1454349600"/>
    <n v="1451277473"/>
    <b v="0"/>
    <n v="21"/>
    <b v="1"/>
    <s v="music/indie rock"/>
    <n v="1.4450000000000001"/>
    <n v="68.80952380952381"/>
    <x v="7"/>
    <x v="12"/>
    <x v="2107"/>
    <d v="2015-12-28T04:37:53"/>
  </r>
  <r>
    <n v="1132"/>
    <s v="One"/>
    <s v="One is a simple mobile game about exploring the connections between all living things. Featuring hand-painted art."/>
    <x v="26"/>
    <n v="1438"/>
    <x v="2"/>
    <x v="11"/>
    <s v="CAD"/>
    <n v="1483238771"/>
    <n v="1480646771"/>
    <b v="0"/>
    <n v="13"/>
    <b v="0"/>
    <s v="games/mobile games"/>
    <n v="0.14380000000000001"/>
    <n v="110.61538461538461"/>
    <x v="3"/>
    <x v="28"/>
    <x v="2108"/>
    <d v="2016-12-02T02:46:11"/>
  </r>
  <r>
    <n v="3180"/>
    <s v="Glass Mountain: An Original Fairytale"/>
    <s v="A new tale of witches, fairies, cat-hunters and and bone-boilers from London theatre company Broken Glass."/>
    <x v="181"/>
    <n v="1437"/>
    <x v="0"/>
    <x v="1"/>
    <s v="GBP"/>
    <n v="1403258049"/>
    <n v="1400666049"/>
    <b v="1"/>
    <n v="45"/>
    <b v="1"/>
    <s v="theater/plays"/>
    <n v="1.1975"/>
    <n v="31.933333333333334"/>
    <x v="6"/>
    <x v="11"/>
    <x v="2109"/>
    <d v="2014-05-21T09:54:09"/>
  </r>
  <r>
    <n v="823"/>
    <s v="Debut Album"/>
    <s v="Eyes For Fire is finally ready to release their Debut Album but we need YOU to help us put the final touches on it."/>
    <x v="267"/>
    <n v="1436"/>
    <x v="0"/>
    <x v="0"/>
    <s v="USD"/>
    <n v="1427062852"/>
    <n v="1424474452"/>
    <b v="0"/>
    <n v="33"/>
    <b v="1"/>
    <s v="music/rock"/>
    <n v="1.7949999999999999"/>
    <n v="43.515151515151516"/>
    <x v="7"/>
    <x v="15"/>
    <x v="2110"/>
    <d v="2015-02-20T23:20:52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x v="4"/>
    <s v="EUR"/>
    <n v="1478723208"/>
    <n v="1476559608"/>
    <b v="0"/>
    <n v="52"/>
    <b v="1"/>
    <s v="technology/space exploration"/>
    <n v="9.56"/>
    <n v="27.576923076923077"/>
    <x v="0"/>
    <x v="4"/>
    <x v="2111"/>
    <d v="2016-10-15T19:26:48"/>
  </r>
  <r>
    <n v="1105"/>
    <s v="Nightmare Zombies"/>
    <s v="Nightmare Zombies is the first Oculus Rift Only immersive zombie simulator in the Post-Apocalypse urban environment of New York City."/>
    <x v="278"/>
    <n v="1431"/>
    <x v="2"/>
    <x v="0"/>
    <s v="USD"/>
    <n v="1395627327"/>
    <n v="1393038927"/>
    <b v="0"/>
    <n v="20"/>
    <b v="0"/>
    <s v="games/video games"/>
    <n v="1.5900000000000001E-3"/>
    <n v="71.55"/>
    <x v="3"/>
    <x v="18"/>
    <x v="2112"/>
    <d v="2014-02-22T03:15:27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x v="11"/>
    <s v="CAD"/>
    <n v="1413547200"/>
    <n v="1411417602"/>
    <b v="0"/>
    <n v="21"/>
    <b v="1"/>
    <s v="film &amp; video/documentary"/>
    <n v="1.0214714285714286"/>
    <n v="68.09809523809524"/>
    <x v="5"/>
    <x v="8"/>
    <x v="2113"/>
    <d v="2014-09-22T20:26:42"/>
  </r>
  <r>
    <n v="1983"/>
    <s v="Vegans of Hawai'i - 140'000 Strong?"/>
    <s v="A vegan photographer bringing Hawaii to the tipping point of plant pure wisdom, featuring the most influential early adopters."/>
    <x v="248"/>
    <n v="1419"/>
    <x v="2"/>
    <x v="0"/>
    <s v="USD"/>
    <n v="1472799600"/>
    <n v="1470874618"/>
    <b v="0"/>
    <n v="16"/>
    <b v="0"/>
    <s v="photography/people"/>
    <n v="4.2999999999999997E-2"/>
    <n v="88.6875"/>
    <x v="2"/>
    <x v="36"/>
    <x v="2114"/>
    <d v="2016-08-11T00:16:58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x v="0"/>
    <s v="USD"/>
    <n v="1473950945"/>
    <n v="1471272545"/>
    <b v="1"/>
    <n v="24"/>
    <b v="0"/>
    <s v="photography/photobooks"/>
    <n v="0.25763636363636366"/>
    <n v="59.041666666666664"/>
    <x v="2"/>
    <x v="3"/>
    <x v="2115"/>
    <d v="2016-08-15T14:49:05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x v="0"/>
    <s v="USD"/>
    <n v="1413735972"/>
    <n v="1411143972"/>
    <b v="0"/>
    <n v="22"/>
    <b v="0"/>
    <s v="technology/web"/>
    <n v="0.36589147286821705"/>
    <n v="64.36363636363636"/>
    <x v="0"/>
    <x v="26"/>
    <x v="2116"/>
    <d v="2014-09-19T16:26:12"/>
  </r>
  <r>
    <n v="2523"/>
    <s v="Pater Noster Project"/>
    <s v="PATER NOSTER (2003) by Thomas Oboe Lee, scored for baritone solo and string quartet.  Hauntingly beautiful, yet never performed."/>
    <x v="280"/>
    <n v="1408"/>
    <x v="0"/>
    <x v="0"/>
    <s v="USD"/>
    <n v="1416270292"/>
    <n v="1413674692"/>
    <b v="0"/>
    <n v="26"/>
    <b v="1"/>
    <s v="music/classical music"/>
    <n v="1.5644444444444445"/>
    <n v="54.153846153846153"/>
    <x v="7"/>
    <x v="25"/>
    <x v="2117"/>
    <d v="2014-10-18T23:24:5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x v="0"/>
    <s v="USD"/>
    <n v="1491786000"/>
    <n v="1488847514"/>
    <b v="0"/>
    <n v="23"/>
    <b v="0"/>
    <s v="music/faith"/>
    <n v="0.11708333333333333"/>
    <n v="61.086956521739133"/>
    <x v="7"/>
    <x v="14"/>
    <x v="2118"/>
    <d v="2017-03-07T00:45:14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1"/>
    <x v="39"/>
    <x v="2119"/>
    <d v="2014-07-26T23:28:26"/>
  </r>
  <r>
    <n v="950"/>
    <s v="EZC Smartlight"/>
    <s v="Rider worn tail light brake light. Adheres to virtually any coat, jacket or vest. Stays on even when you get off."/>
    <x v="1"/>
    <n v="1402"/>
    <x v="2"/>
    <x v="11"/>
    <s v="CAD"/>
    <n v="1453053661"/>
    <n v="1450461661"/>
    <b v="0"/>
    <n v="24"/>
    <b v="0"/>
    <s v="technology/wearables"/>
    <n v="0.28039999999999998"/>
    <n v="58.416666666666664"/>
    <x v="0"/>
    <x v="1"/>
    <x v="2120"/>
    <d v="2015-12-18T18:01:01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x v="11"/>
    <s v="CAD"/>
    <n v="1417460940"/>
    <n v="1416516972"/>
    <b v="0"/>
    <n v="20"/>
    <b v="1"/>
    <s v="theater/plays"/>
    <n v="1.1666666666666667"/>
    <n v="70"/>
    <x v="6"/>
    <x v="11"/>
    <x v="2121"/>
    <d v="2014-11-20T20:56:12"/>
  </r>
  <r>
    <n v="1903"/>
    <s v="MiPointer"/>
    <s v="A cool smart laser pointer for presenting professionals. Unique by design, widest functional coverage for both IOS and Android."/>
    <x v="121"/>
    <n v="1398"/>
    <x v="2"/>
    <x v="0"/>
    <s v="USD"/>
    <n v="1485541791"/>
    <n v="1480357791"/>
    <b v="0"/>
    <n v="41"/>
    <b v="0"/>
    <s v="technology/gadgets"/>
    <n v="0.46600000000000003"/>
    <n v="34.097560975609753"/>
    <x v="0"/>
    <x v="6"/>
    <x v="2122"/>
    <d v="2016-11-28T18:29:51"/>
  </r>
  <r>
    <n v="1717"/>
    <s v="Shift Records A New EP!"/>
    <s v="Our first record created to reach, inspire, and ultimately express the love of Jesus to our generation."/>
    <x v="281"/>
    <n v="1395"/>
    <x v="2"/>
    <x v="0"/>
    <s v="USD"/>
    <n v="1461211200"/>
    <n v="1459467238"/>
    <b v="0"/>
    <n v="41"/>
    <b v="0"/>
    <s v="music/faith"/>
    <n v="0.42725880551301687"/>
    <n v="34.024390243902438"/>
    <x v="7"/>
    <x v="14"/>
    <x v="2123"/>
    <d v="2016-03-31T23:33:58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x v="1"/>
    <s v="GBP"/>
    <n v="1442311560"/>
    <n v="1439924246"/>
    <b v="0"/>
    <n v="34"/>
    <b v="1"/>
    <s v="theater/plays"/>
    <n v="1"/>
    <n v="41.029411764705884"/>
    <x v="6"/>
    <x v="11"/>
    <x v="2124"/>
    <d v="2015-08-18T18:57:26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x v="0"/>
    <s v="USD"/>
    <n v="1340641440"/>
    <n v="1339549982"/>
    <b v="0"/>
    <n v="38"/>
    <b v="1"/>
    <s v="music/rock"/>
    <n v="1.07"/>
    <n v="36.60526315789474"/>
    <x v="7"/>
    <x v="15"/>
    <x v="2125"/>
    <d v="2012-06-13T01:13:02"/>
  </r>
  <r>
    <n v="2282"/>
    <s v="Sage King's Debut Album"/>
    <s v="Sage King is recording his debut album and wants YOU to be a part of the creation process"/>
    <x v="150"/>
    <n v="1390"/>
    <x v="0"/>
    <x v="0"/>
    <s v="USD"/>
    <n v="1452744686"/>
    <n v="1447560686"/>
    <b v="0"/>
    <n v="12"/>
    <b v="1"/>
    <s v="music/rock"/>
    <n v="1.8533333333333333"/>
    <n v="115.83333333333333"/>
    <x v="7"/>
    <x v="15"/>
    <x v="2126"/>
    <d v="2015-11-15T04:11:26"/>
  </r>
  <r>
    <n v="715"/>
    <s v="Mouse^3"/>
    <s v="Mouse^3 is the next generation of input devices. With cursor control and customized gesture recognition, its applications are endless!"/>
    <x v="283"/>
    <n v="1389"/>
    <x v="2"/>
    <x v="0"/>
    <s v="USD"/>
    <n v="1446693040"/>
    <n v="1443233440"/>
    <b v="0"/>
    <n v="12"/>
    <b v="0"/>
    <s v="technology/wearables"/>
    <n v="5.0509090909090906E-2"/>
    <n v="115.75"/>
    <x v="0"/>
    <x v="1"/>
    <x v="2127"/>
    <d v="2015-09-26T02:10:40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5"/>
    <x v="21"/>
    <x v="2128"/>
    <d v="2015-05-11T14:08:57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x v="1"/>
    <s v="GBP"/>
    <n v="1428622271"/>
    <n v="1426203071"/>
    <b v="0"/>
    <n v="17"/>
    <b v="0"/>
    <s v="theater/plays"/>
    <n v="0.12034782608695652"/>
    <n v="81.411764705882348"/>
    <x v="6"/>
    <x v="11"/>
    <x v="2129"/>
    <d v="2015-03-12T23:31:11"/>
  </r>
  <r>
    <n v="3669"/>
    <s v="Prowl Theatre Company"/>
    <s v="Prowl Theatre Company is brand new. We are putting on our first play 'Sexual perversity in Chicago', from the 10th to the 16th August"/>
    <x v="114"/>
    <n v="1382"/>
    <x v="0"/>
    <x v="1"/>
    <s v="GBP"/>
    <n v="1434039137"/>
    <n v="1431447137"/>
    <b v="0"/>
    <n v="17"/>
    <b v="1"/>
    <s v="theater/plays"/>
    <n v="1.3819999999999999"/>
    <n v="81.294117647058826"/>
    <x v="6"/>
    <x v="11"/>
    <x v="2130"/>
    <d v="2015-05-12T16:12:17"/>
  </r>
  <r>
    <n v="932"/>
    <s v="Mandy Harvey Christmas Album"/>
    <s v="Help me to create my 3rd album, a Christmas CD with 16 Holiday/Original favorites!"/>
    <x v="118"/>
    <n v="1381"/>
    <x v="2"/>
    <x v="0"/>
    <s v="USD"/>
    <n v="1363990545"/>
    <n v="1360106145"/>
    <b v="0"/>
    <n v="30"/>
    <b v="0"/>
    <s v="music/jazz"/>
    <n v="0.14536842105263159"/>
    <n v="46.033333333333331"/>
    <x v="7"/>
    <x v="33"/>
    <x v="2131"/>
    <d v="2013-02-05T23:15:45"/>
  </r>
  <r>
    <n v="1675"/>
    <s v="The Great Party's Debut Album!"/>
    <s v="The Great Party is releasing their debut album. Here's your chance to be a part of it!"/>
    <x v="114"/>
    <n v="1374.16"/>
    <x v="0"/>
    <x v="0"/>
    <s v="USD"/>
    <n v="1318802580"/>
    <n v="1316194540"/>
    <b v="0"/>
    <n v="34"/>
    <b v="1"/>
    <s v="music/pop"/>
    <n v="1.37416"/>
    <n v="40.416470588235299"/>
    <x v="7"/>
    <x v="22"/>
    <x v="2132"/>
    <d v="2011-09-16T17:35:40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x v="1"/>
    <s v="GBP"/>
    <n v="1412335772"/>
    <n v="1409743772"/>
    <b v="0"/>
    <n v="59"/>
    <b v="1"/>
    <s v="theater/spaces"/>
    <n v="4.577466666666667"/>
    <n v="23.275254237288134"/>
    <x v="6"/>
    <x v="9"/>
    <x v="2133"/>
    <d v="2014-09-03T11:29:32"/>
  </r>
  <r>
    <n v="787"/>
    <s v="Mahayla CD Pressing"/>
    <s v="We've made our goal with your help. Thanks so much! This is a great time to pre-purchase the album and get some extra perks."/>
    <x v="181"/>
    <n v="1370"/>
    <x v="0"/>
    <x v="0"/>
    <s v="USD"/>
    <n v="1383318226"/>
    <n v="1380726226"/>
    <b v="0"/>
    <n v="17"/>
    <b v="1"/>
    <s v="music/rock"/>
    <n v="1.1416666666666666"/>
    <n v="80.588235294117652"/>
    <x v="7"/>
    <x v="15"/>
    <x v="2134"/>
    <d v="2013-10-02T15:03:46"/>
  </r>
  <r>
    <n v="103"/>
    <s v="I'M TWENTY SOMETHING"/>
    <s v="Three friends in their twenties are trying to do the impossible - have fun on a casual Friday night."/>
    <x v="262"/>
    <n v="1367"/>
    <x v="0"/>
    <x v="1"/>
    <s v="GBP"/>
    <n v="1394220030"/>
    <n v="1392232830"/>
    <b v="0"/>
    <n v="49"/>
    <b v="1"/>
    <s v="film &amp; video/shorts"/>
    <n v="1.0515384615384615"/>
    <n v="27.897959183673468"/>
    <x v="5"/>
    <x v="27"/>
    <x v="2135"/>
    <d v="2014-02-12T19:20:30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x v="4"/>
    <s v="EUR"/>
    <n v="1480721803"/>
    <n v="1478126203"/>
    <b v="0"/>
    <n v="20"/>
    <b v="0"/>
    <s v="technology/web"/>
    <n v="9.1066666666666674E-3"/>
    <n v="68.3"/>
    <x v="0"/>
    <x v="26"/>
    <x v="2136"/>
    <d v="2016-11-02T22:36:43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x v="1"/>
    <s v="GBP"/>
    <n v="1481564080"/>
    <n v="1479144880"/>
    <b v="0"/>
    <n v="27"/>
    <b v="1"/>
    <s v="music/electronic music"/>
    <n v="1.0286144578313252"/>
    <n v="50.592592592592595"/>
    <x v="7"/>
    <x v="13"/>
    <x v="2137"/>
    <d v="2016-11-14T17:34:40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x v="0"/>
    <s v="USD"/>
    <n v="1468036800"/>
    <n v="1465607738"/>
    <b v="0"/>
    <n v="20"/>
    <b v="1"/>
    <s v="theater/plays"/>
    <n v="1.70625"/>
    <n v="68.25"/>
    <x v="6"/>
    <x v="11"/>
    <x v="2138"/>
    <d v="2016-06-11T01:15:38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x v="0"/>
    <s v="USD"/>
    <n v="1297160329"/>
    <n v="1295000329"/>
    <b v="0"/>
    <n v="47"/>
    <b v="1"/>
    <s v="music/indie rock"/>
    <n v="1.1366666666666667"/>
    <n v="29.021276595744681"/>
    <x v="7"/>
    <x v="12"/>
    <x v="2139"/>
    <d v="2011-01-14T10:18:49"/>
  </r>
  <r>
    <n v="2918"/>
    <s v="When Johnny Comes Marching Home"/>
    <s v="A meta-theatrical retelling of Chekhov's Three Sisters, framed with Civil War Hymns, Dance, and wild theatricality."/>
    <x v="1"/>
    <n v="1362"/>
    <x v="2"/>
    <x v="0"/>
    <s v="USD"/>
    <n v="1446131207"/>
    <n v="1443712007"/>
    <b v="0"/>
    <n v="20"/>
    <b v="0"/>
    <s v="theater/plays"/>
    <n v="0.27239999999999998"/>
    <n v="68.099999999999994"/>
    <x v="6"/>
    <x v="11"/>
    <x v="2140"/>
    <d v="2015-10-01T15:06:47"/>
  </r>
  <r>
    <n v="2558"/>
    <s v="Hopkins Sinfonia 2015 Season"/>
    <s v="The Hopkins Sinfonia is looking for your support to run our 2015 Season made up of five concerts."/>
    <x v="258"/>
    <n v="1361"/>
    <x v="0"/>
    <x v="8"/>
    <s v="AUD"/>
    <n v="1430488740"/>
    <n v="1427747906"/>
    <b v="0"/>
    <n v="18"/>
    <b v="1"/>
    <s v="music/classical music"/>
    <n v="1.0888"/>
    <n v="75.611111111111114"/>
    <x v="7"/>
    <x v="25"/>
    <x v="2141"/>
    <d v="2015-03-30T20:38:26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x v="0"/>
    <s v="USD"/>
    <n v="1304628648"/>
    <n v="1302036648"/>
    <b v="0"/>
    <n v="38"/>
    <b v="1"/>
    <s v="music/indie rock"/>
    <n v="1.36"/>
    <n v="35.789473684210527"/>
    <x v="7"/>
    <x v="12"/>
    <x v="2142"/>
    <d v="2011-04-05T20:50:48"/>
  </r>
  <r>
    <n v="2834"/>
    <s v="Thank You For Smoking"/>
    <s v="Thank You For Smoking. A play about love, 5 trillion cigarettes and how the Flintstones earned the tobacco industry millions."/>
    <x v="267"/>
    <n v="1360"/>
    <x v="0"/>
    <x v="1"/>
    <s v="GBP"/>
    <n v="1422658930"/>
    <n v="1421362930"/>
    <b v="0"/>
    <n v="21"/>
    <b v="1"/>
    <s v="theater/plays"/>
    <n v="1.7"/>
    <n v="64.761904761904759"/>
    <x v="6"/>
    <x v="11"/>
    <x v="2143"/>
    <d v="2015-01-15T23:02:10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x v="16"/>
    <s v="EUR"/>
    <n v="1472751121"/>
    <n v="1471887121"/>
    <b v="0"/>
    <n v="35"/>
    <b v="1"/>
    <s v="film &amp; video/shorts"/>
    <n v="27.02"/>
    <n v="38.6"/>
    <x v="5"/>
    <x v="27"/>
    <x v="2144"/>
    <d v="2016-08-22T17:32:01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x v="0"/>
    <s v="USD"/>
    <n v="1387479360"/>
    <n v="1384887360"/>
    <b v="0"/>
    <n v="29"/>
    <b v="0"/>
    <s v="music/jazz"/>
    <n v="0.67549999999999999"/>
    <n v="46.586206896551722"/>
    <x v="7"/>
    <x v="33"/>
    <x v="2145"/>
    <d v="2013-11-19T18:56:0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x v="0"/>
    <s v="USD"/>
    <n v="1354017600"/>
    <n v="1350967535"/>
    <b v="0"/>
    <n v="26"/>
    <b v="1"/>
    <s v="music/indie rock"/>
    <n v="1.351"/>
    <n v="51.96153846153846"/>
    <x v="7"/>
    <x v="12"/>
    <x v="2146"/>
    <d v="2012-10-23T04:45:35"/>
  </r>
  <r>
    <n v="2118"/>
    <s v="PORCHES. vs. THE U.S.A."/>
    <s v="PORCHES.  and Documentarians tour from New York to San Francisco and back."/>
    <x v="114"/>
    <n v="1346.11"/>
    <x v="0"/>
    <x v="0"/>
    <s v="USD"/>
    <n v="1311538136"/>
    <n v="1308946136"/>
    <b v="0"/>
    <n v="17"/>
    <b v="1"/>
    <s v="music/indie rock"/>
    <n v="1.3461099999999999"/>
    <n v="79.182941176470578"/>
    <x v="7"/>
    <x v="12"/>
    <x v="2147"/>
    <d v="2011-06-24T20:08:5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x v="0"/>
    <s v="USD"/>
    <n v="1421635190"/>
    <n v="1418179190"/>
    <b v="0"/>
    <n v="16"/>
    <b v="0"/>
    <s v="food/food trucks"/>
    <n v="0.41384615384615386"/>
    <n v="84.0625"/>
    <x v="4"/>
    <x v="29"/>
    <x v="2148"/>
    <d v="2014-12-10T02:39:50"/>
  </r>
  <r>
    <n v="846"/>
    <s v="CURVE: The debut album from Miroist needs awesome merch"/>
    <s v="Pre-order and help me fund new merchandise so we can make the album release something amazing."/>
    <x v="209"/>
    <n v="1342.01"/>
    <x v="0"/>
    <x v="1"/>
    <s v="GBP"/>
    <n v="1394460000"/>
    <n v="1393233855"/>
    <b v="0"/>
    <n v="47"/>
    <b v="1"/>
    <s v="music/metal"/>
    <n v="1.2200090909090908"/>
    <n v="28.553404255319148"/>
    <x v="7"/>
    <x v="20"/>
    <x v="2149"/>
    <d v="2014-02-24T09:24:15"/>
  </r>
  <r>
    <n v="1353"/>
    <s v="Finish The Script! - A College Writing Course in Book Form"/>
    <s v="A book that teaches aspiring writers how to get from a basic idea to a fully rewritten screenplay."/>
    <x v="114"/>
    <n v="1336"/>
    <x v="0"/>
    <x v="0"/>
    <s v="USD"/>
    <n v="1362960000"/>
    <n v="1359946188"/>
    <b v="0"/>
    <n v="42"/>
    <b v="1"/>
    <s v="publishing/nonfiction"/>
    <n v="1.3360000000000001"/>
    <n v="31.80952380952381"/>
    <x v="1"/>
    <x v="17"/>
    <x v="2150"/>
    <d v="2013-02-04T02:49:48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x v="0"/>
    <s v="USD"/>
    <n v="1482339794"/>
    <n v="1479747794"/>
    <b v="0"/>
    <n v="6"/>
    <b v="0"/>
    <s v="theater/plays"/>
    <n v="8.8999999999999996E-2"/>
    <n v="222.5"/>
    <x v="6"/>
    <x v="11"/>
    <x v="2151"/>
    <d v="2016-11-21T17:03:14"/>
  </r>
  <r>
    <n v="2659"/>
    <s v="test (Canceled)"/>
    <s v="test"/>
    <x v="112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4"/>
    <x v="2152"/>
    <d v="2015-03-19T01:40:10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1"/>
    <x v="2153"/>
    <d v="2016-03-22T16:45:46"/>
  </r>
  <r>
    <n v="528"/>
    <s v="Devastated No Matter What"/>
    <s v="A Festival Backed Production of a Full-Length Play."/>
    <x v="287"/>
    <n v="1330"/>
    <x v="0"/>
    <x v="0"/>
    <s v="USD"/>
    <n v="1434921600"/>
    <n v="1433109907"/>
    <b v="0"/>
    <n v="30"/>
    <b v="1"/>
    <s v="theater/plays"/>
    <n v="1.1565217391304348"/>
    <n v="44.333333333333336"/>
    <x v="6"/>
    <x v="11"/>
    <x v="2154"/>
    <d v="2015-05-31T22:05:07"/>
  </r>
  <r>
    <n v="1741"/>
    <s v="Caught off Guard"/>
    <s v="A photo journal documenting my experiences and travels across New Zealand"/>
    <x v="181"/>
    <n v="1330"/>
    <x v="0"/>
    <x v="1"/>
    <s v="GBP"/>
    <n v="1433948671"/>
    <n v="1430060671"/>
    <b v="0"/>
    <n v="52"/>
    <b v="1"/>
    <s v="photography/photobooks"/>
    <n v="1.1083333333333334"/>
    <n v="25.576923076923077"/>
    <x v="2"/>
    <x v="3"/>
    <x v="2155"/>
    <d v="2015-04-26T15:04:31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x v="1"/>
    <s v="GBP"/>
    <n v="1420377366"/>
    <n v="1415193366"/>
    <b v="0"/>
    <n v="31"/>
    <b v="1"/>
    <s v="theater/plays"/>
    <n v="1.33"/>
    <n v="42.903225806451616"/>
    <x v="6"/>
    <x v="11"/>
    <x v="2156"/>
    <d v="2014-11-05T13:16:06"/>
  </r>
  <r>
    <n v="3762"/>
    <s v="iolite the musical"/>
    <s v="We are trying to raise money to perform a musical we have written, called &quot;Iolite&quot;, at the Edinburgh Fringe in 2015."/>
    <x v="258"/>
    <n v="1328"/>
    <x v="0"/>
    <x v="1"/>
    <s v="GBP"/>
    <n v="1438543889"/>
    <n v="1436383889"/>
    <b v="0"/>
    <n v="28"/>
    <b v="1"/>
    <s v="theater/musical"/>
    <n v="1.0624"/>
    <n v="47.428571428571431"/>
    <x v="6"/>
    <x v="19"/>
    <x v="2157"/>
    <d v="2015-07-08T19:31:29"/>
  </r>
  <r>
    <n v="3751"/>
    <s v="GGC Productions 2016"/>
    <s v="I will be performing in TWO productions to kick off the 2016 season. NEED HELP TO FUND THESE GREAT SHOWS!"/>
    <x v="114"/>
    <n v="1326"/>
    <x v="0"/>
    <x v="0"/>
    <s v="USD"/>
    <n v="1459641073"/>
    <n v="1454460673"/>
    <b v="0"/>
    <n v="11"/>
    <b v="1"/>
    <s v="theater/musical"/>
    <n v="1.3260000000000001"/>
    <n v="120.54545454545455"/>
    <x v="6"/>
    <x v="19"/>
    <x v="2158"/>
    <d v="2016-02-03T00:51:13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x v="0"/>
    <s v="USD"/>
    <n v="1462402850"/>
    <n v="1459810850"/>
    <b v="0"/>
    <n v="20"/>
    <b v="0"/>
    <s v="theater/spaces"/>
    <n v="0.16734177215189874"/>
    <n v="66.099999999999994"/>
    <x v="6"/>
    <x v="9"/>
    <x v="2159"/>
    <d v="2016-04-04T23:00:50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x v="0"/>
    <s v="USD"/>
    <n v="1334784160"/>
    <n v="1332192160"/>
    <b v="0"/>
    <n v="34"/>
    <b v="1"/>
    <s v="music/pop"/>
    <n v="1.199090909090909"/>
    <n v="38.794117647058826"/>
    <x v="7"/>
    <x v="22"/>
    <x v="2160"/>
    <d v="2012-03-19T21:22:40"/>
  </r>
  <r>
    <n v="2781"/>
    <s v="University of Utah presents V-Day 2015-The Vagina Monologues"/>
    <s v="STRIKE, DANCE AND RISE with us at the University of Utah to end violence against women and girls!"/>
    <x v="258"/>
    <n v="1316"/>
    <x v="0"/>
    <x v="0"/>
    <s v="USD"/>
    <n v="1423724400"/>
    <n v="1421274954"/>
    <b v="0"/>
    <n v="28"/>
    <b v="1"/>
    <s v="theater/plays"/>
    <n v="1.0528"/>
    <n v="47"/>
    <x v="6"/>
    <x v="11"/>
    <x v="2161"/>
    <d v="2015-01-14T22:35:54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x v="1"/>
    <s v="GBP"/>
    <n v="1443973546"/>
    <n v="1438789546"/>
    <b v="0"/>
    <n v="23"/>
    <b v="0"/>
    <s v="theater/plays"/>
    <n v="0.43833333333333335"/>
    <n v="57.173913043478258"/>
    <x v="6"/>
    <x v="11"/>
    <x v="2162"/>
    <d v="2015-08-05T15:45:46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x v="0"/>
    <s v="USD"/>
    <n v="1462334340"/>
    <n v="1459711917"/>
    <b v="1"/>
    <n v="26"/>
    <b v="1"/>
    <s v="theater/plays"/>
    <n v="1.3120000000000001"/>
    <n v="50.46153846153846"/>
    <x v="6"/>
    <x v="11"/>
    <x v="2163"/>
    <d v="2016-04-03T19:31:57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x v="1"/>
    <s v="GBP"/>
    <n v="1482397263"/>
    <n v="1479805263"/>
    <b v="0"/>
    <n v="201"/>
    <b v="0"/>
    <s v="technology/wearables"/>
    <n v="6.5299999999999997E-2"/>
    <n v="6.4975124378109452"/>
    <x v="0"/>
    <x v="1"/>
    <x v="2164"/>
    <d v="2016-11-22T09:01:03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x v="0"/>
    <s v="USD"/>
    <n v="1469213732"/>
    <n v="1466621732"/>
    <b v="0"/>
    <n v="6"/>
    <b v="0"/>
    <s v="theater/plays"/>
    <n v="1.4500000000000001E-2"/>
    <n v="217.5"/>
    <x v="6"/>
    <x v="11"/>
    <x v="2165"/>
    <d v="2016-06-22T18:55:32"/>
  </r>
  <r>
    <n v="1704"/>
    <s v="Jericho Down Worship Album"/>
    <s v="We want to record an album of popular praise &amp; worship songs with our own influence and style."/>
    <x v="151"/>
    <n v="1302"/>
    <x v="2"/>
    <x v="0"/>
    <s v="USD"/>
    <n v="1424056873"/>
    <n v="1421464873"/>
    <b v="0"/>
    <n v="11"/>
    <b v="0"/>
    <s v="music/faith"/>
    <n v="0.65100000000000002"/>
    <n v="118.36363636363636"/>
    <x v="7"/>
    <x v="14"/>
    <x v="2166"/>
    <d v="2015-01-17T03:21:13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x v="0"/>
    <s v="USD"/>
    <n v="1406509200"/>
    <n v="1404769538"/>
    <b v="0"/>
    <n v="26"/>
    <b v="1"/>
    <s v="music/rock"/>
    <n v="1.0007692307692309"/>
    <n v="50.03846153846154"/>
    <x v="7"/>
    <x v="15"/>
    <x v="2167"/>
    <d v="2014-07-07T21:45:38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x v="0"/>
    <s v="USD"/>
    <n v="1444144222"/>
    <n v="1441120222"/>
    <b v="0"/>
    <n v="17"/>
    <b v="0"/>
    <s v="film &amp; video/drama"/>
    <n v="0.16250000000000001"/>
    <n v="76.470588235294116"/>
    <x v="5"/>
    <x v="10"/>
    <x v="2168"/>
    <d v="2015-09-01T15:10:22"/>
  </r>
  <r>
    <n v="3149"/>
    <s v="Kafka on the Shore"/>
    <s v="A student led production at Northwestern U. of an adaptation by Frank Galati of the classic book Kafka on the Shore by Haruki Murakmi."/>
    <x v="258"/>
    <n v="1300"/>
    <x v="0"/>
    <x v="0"/>
    <s v="USD"/>
    <n v="1354845600"/>
    <n v="1352766300"/>
    <b v="1"/>
    <n v="25"/>
    <b v="1"/>
    <s v="theater/plays"/>
    <n v="1.04"/>
    <n v="52"/>
    <x v="6"/>
    <x v="11"/>
    <x v="2169"/>
    <d v="2012-11-13T00:25:00"/>
  </r>
  <r>
    <n v="175"/>
    <s v="Gooseberry Fool - Feature Film"/>
    <s v="To heal her scars Olivia must take a journey back to her roots, where an unresolved conflict stands between her and musical success."/>
    <x v="16"/>
    <n v="1297"/>
    <x v="2"/>
    <x v="1"/>
    <s v="GBP"/>
    <n v="1409337611"/>
    <n v="1407177611"/>
    <b v="0"/>
    <n v="26"/>
    <b v="0"/>
    <s v="film &amp; video/drama"/>
    <n v="6.4850000000000005E-2"/>
    <n v="49.884615384615387"/>
    <x v="5"/>
    <x v="10"/>
    <x v="2170"/>
    <d v="2014-08-04T18:40:11"/>
  </r>
  <r>
    <n v="3075"/>
    <s v="The Little MAGIC Theatre"/>
    <s v="Magic Morgan &amp; Liliana are raising funds to expand their famed traveling magic show to a theater of magic."/>
    <x v="51"/>
    <n v="1296"/>
    <x v="2"/>
    <x v="0"/>
    <s v="USD"/>
    <n v="1471573640"/>
    <n v="1467253640"/>
    <b v="0"/>
    <n v="20"/>
    <b v="0"/>
    <s v="theater/spaces"/>
    <n v="8.6400000000000005E-2"/>
    <n v="64.8"/>
    <x v="6"/>
    <x v="9"/>
    <x v="2171"/>
    <d v="2016-06-30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x v="0"/>
    <s v="USD"/>
    <n v="1471071540"/>
    <n v="1467720388"/>
    <b v="0"/>
    <n v="30"/>
    <b v="1"/>
    <s v="theater/plays"/>
    <n v="1.2342857142857142"/>
    <n v="43.2"/>
    <x v="6"/>
    <x v="11"/>
    <x v="2172"/>
    <d v="2016-07-05T12:06:28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x v="0"/>
    <s v="USD"/>
    <n v="1433043623"/>
    <n v="1429155623"/>
    <b v="0"/>
    <n v="28"/>
    <b v="0"/>
    <s v="film &amp; video/science fiction"/>
    <n v="0.10775"/>
    <n v="46.178571428571431"/>
    <x v="5"/>
    <x v="21"/>
    <x v="2173"/>
    <d v="2015-04-16T03:40:23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x v="1"/>
    <s v="GBP"/>
    <n v="1488538892"/>
    <n v="1487329292"/>
    <b v="0"/>
    <n v="25"/>
    <b v="1"/>
    <s v="theater/spaces"/>
    <n v="1.4333333333333333"/>
    <n v="51.6"/>
    <x v="6"/>
    <x v="9"/>
    <x v="2174"/>
    <d v="2017-02-17T11:01:32"/>
  </r>
  <r>
    <n v="876"/>
    <s v="Sound Of Dobells"/>
    <s v="What was the greatest record shop ever?  DOBELLS!"/>
    <x v="289"/>
    <n v="1286"/>
    <x v="2"/>
    <x v="1"/>
    <s v="GBP"/>
    <n v="1359978927"/>
    <n v="1357127727"/>
    <b v="0"/>
    <n v="45"/>
    <b v="0"/>
    <s v="music/jazz"/>
    <n v="0.40799492385786801"/>
    <n v="28.577777777777779"/>
    <x v="7"/>
    <x v="33"/>
    <x v="2175"/>
    <d v="2013-01-02T11:55:27"/>
  </r>
  <r>
    <n v="2477"/>
    <s v="Debut Album"/>
    <s v="Releasing my first album in August, and I need your help in order to get it done!"/>
    <x v="150"/>
    <n v="1285"/>
    <x v="0"/>
    <x v="0"/>
    <s v="USD"/>
    <n v="1344789345"/>
    <n v="1340901345"/>
    <b v="0"/>
    <n v="41"/>
    <b v="1"/>
    <s v="music/indie rock"/>
    <n v="1.7133333333333334"/>
    <n v="31.341463414634145"/>
    <x v="7"/>
    <x v="12"/>
    <x v="2176"/>
    <d v="2012-06-28T16:35:45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x v="11"/>
    <s v="CAD"/>
    <n v="1434670397"/>
    <n v="1429486397"/>
    <b v="0"/>
    <n v="7"/>
    <b v="1"/>
    <s v="film &amp; video/documentary"/>
    <n v="1.2829999999999999"/>
    <n v="183.28571428571428"/>
    <x v="5"/>
    <x v="8"/>
    <x v="2177"/>
    <d v="2015-04-19T23:33:17"/>
  </r>
  <r>
    <n v="2936"/>
    <s v="Put Music in our Musical: Rosetown Playhouse"/>
    <s v="We need your help to complete our musical! Help us add two more original songs to our winter show, Babes in Toyland."/>
    <x v="114"/>
    <n v="1280"/>
    <x v="0"/>
    <x v="0"/>
    <s v="USD"/>
    <n v="1413176340"/>
    <n v="1412091423"/>
    <b v="0"/>
    <n v="34"/>
    <b v="1"/>
    <s v="theater/musical"/>
    <n v="1.28"/>
    <n v="37.647058823529413"/>
    <x v="6"/>
    <x v="19"/>
    <x v="2178"/>
    <d v="2014-09-30T15:37:03"/>
  </r>
  <r>
    <n v="3531"/>
    <s v="The Reinvention of Lily Johnson"/>
    <s v="A political comedy for a crazy election year"/>
    <x v="114"/>
    <n v="1280"/>
    <x v="0"/>
    <x v="0"/>
    <s v="USD"/>
    <n v="1467301334"/>
    <n v="1464709334"/>
    <b v="0"/>
    <n v="26"/>
    <b v="1"/>
    <s v="theater/plays"/>
    <n v="1.28"/>
    <n v="49.230769230769234"/>
    <x v="6"/>
    <x v="11"/>
    <x v="2179"/>
    <d v="2016-05-31T15:42:14"/>
  </r>
  <r>
    <n v="3635"/>
    <s v="Mary's Son"/>
    <s v="Mary's Son is a pop opera about Jesus and the hope he brings to all people."/>
    <x v="113"/>
    <n v="1276"/>
    <x v="2"/>
    <x v="0"/>
    <s v="USD"/>
    <n v="1461186676"/>
    <n v="1458594676"/>
    <b v="0"/>
    <n v="10"/>
    <b v="0"/>
    <s v="theater/musical"/>
    <n v="0.36457142857142855"/>
    <n v="127.6"/>
    <x v="6"/>
    <x v="19"/>
    <x v="2180"/>
    <d v="2016-03-21T21:11:16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x v="0"/>
    <s v="USD"/>
    <n v="1460574924"/>
    <n v="1457982924"/>
    <b v="0"/>
    <n v="27"/>
    <b v="1"/>
    <s v="theater/plays"/>
    <n v="1.2749999999999999"/>
    <n v="47.222222222222221"/>
    <x v="6"/>
    <x v="11"/>
    <x v="2181"/>
    <d v="2016-03-14T19:15:24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x v="0"/>
    <s v="USD"/>
    <n v="1306865040"/>
    <n v="1305568201"/>
    <b v="0"/>
    <n v="28"/>
    <b v="1"/>
    <s v="music/rock"/>
    <n v="1.2729999999999999"/>
    <n v="45.464285714285715"/>
    <x v="7"/>
    <x v="15"/>
    <x v="2182"/>
    <d v="2011-05-16T17:50:01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x v="0"/>
    <s v="USD"/>
    <n v="1401385800"/>
    <n v="1399563390"/>
    <b v="1"/>
    <n v="94"/>
    <b v="1"/>
    <s v="food/small batch"/>
    <n v="2.1216666666666666"/>
    <n v="13.542553191489361"/>
    <x v="4"/>
    <x v="7"/>
    <x v="2183"/>
    <d v="2014-05-08T15:36:30"/>
  </r>
  <r>
    <n v="3032"/>
    <s v="Silent Valley : A Haunting"/>
    <s v="One night only, not-for-profit, neighborhood haunted attraction that will scare your mask off! Coming this Halloween."/>
    <x v="114"/>
    <n v="1272"/>
    <x v="0"/>
    <x v="0"/>
    <s v="USD"/>
    <n v="1441933459"/>
    <n v="1439341459"/>
    <b v="0"/>
    <n v="25"/>
    <b v="1"/>
    <s v="theater/spaces"/>
    <n v="1.272"/>
    <n v="50.88"/>
    <x v="6"/>
    <x v="9"/>
    <x v="2184"/>
    <d v="2015-08-12T01:04:19"/>
  </r>
  <r>
    <n v="1930"/>
    <s v="Magnetic Flowers Presents: Old, Cold. Losing It."/>
    <s v="We're nearly done recording, but we're out of money! Help us release the record!!!"/>
    <x v="114"/>
    <n v="1270"/>
    <x v="0"/>
    <x v="0"/>
    <s v="USD"/>
    <n v="1373203482"/>
    <n v="1368019482"/>
    <b v="0"/>
    <n v="26"/>
    <b v="1"/>
    <s v="music/indie rock"/>
    <n v="1.27"/>
    <n v="48.846153846153847"/>
    <x v="7"/>
    <x v="12"/>
    <x v="2185"/>
    <d v="2013-05-08T13:24:42"/>
  </r>
  <r>
    <n v="2465"/>
    <s v="The Lion Oh My - Our first full length release"/>
    <s v="An indie band from Spokane, WA looking to master and package their first full length album."/>
    <x v="251"/>
    <n v="1261"/>
    <x v="0"/>
    <x v="0"/>
    <s v="USD"/>
    <n v="1348420548"/>
    <n v="1345828548"/>
    <b v="0"/>
    <n v="48"/>
    <b v="1"/>
    <s v="music/indie rock"/>
    <n v="1.8014285714285714"/>
    <n v="26.270833333333332"/>
    <x v="7"/>
    <x v="12"/>
    <x v="2186"/>
    <d v="2012-08-24T17:15:48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x v="1"/>
    <s v="GBP"/>
    <n v="1441042275"/>
    <n v="1438882275"/>
    <b v="0"/>
    <n v="32"/>
    <b v="1"/>
    <s v="theater/plays"/>
    <n v="1.05"/>
    <n v="39.375"/>
    <x v="6"/>
    <x v="11"/>
    <x v="2187"/>
    <d v="2015-08-06T17:31:15"/>
  </r>
  <r>
    <n v="3692"/>
    <s v="An Evening With Durang"/>
    <s v="Help us independently produce two great comedies by Christopher Durang."/>
    <x v="114"/>
    <n v="1260"/>
    <x v="0"/>
    <x v="0"/>
    <s v="USD"/>
    <n v="1411084800"/>
    <n v="1410304179"/>
    <b v="0"/>
    <n v="17"/>
    <b v="1"/>
    <s v="theater/plays"/>
    <n v="1.26"/>
    <n v="74.117647058823536"/>
    <x v="6"/>
    <x v="11"/>
    <x v="2188"/>
    <d v="2014-09-09T23:09:39"/>
  </r>
  <r>
    <n v="3323"/>
    <s v="Migrants' Theatre"/>
    <s v="Young adult theatre makers from London are raising money to cover costs for touring with their current production MigrantsÂ´ Rhapsody."/>
    <x v="114"/>
    <n v="1259"/>
    <x v="0"/>
    <x v="1"/>
    <s v="GBP"/>
    <n v="1474793208"/>
    <n v="1472201208"/>
    <b v="0"/>
    <n v="49"/>
    <b v="1"/>
    <s v="theater/plays"/>
    <n v="1.2589999999999999"/>
    <n v="25.693877551020407"/>
    <x v="6"/>
    <x v="11"/>
    <x v="2189"/>
    <d v="2016-08-26T08:46:48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x v="0"/>
    <s v="USD"/>
    <n v="1455936335"/>
    <n v="1452048335"/>
    <b v="0"/>
    <n v="9"/>
    <b v="1"/>
    <s v="theater/plays"/>
    <n v="1.0466666666666666"/>
    <n v="139.55555555555554"/>
    <x v="6"/>
    <x v="11"/>
    <x v="2190"/>
    <d v="2016-01-06T02:45:35"/>
  </r>
  <r>
    <n v="2483"/>
    <s v="Intangible Animal's &quot;Oh The Humanity&quot; Tour"/>
    <s v="Send Intangible Animal on our first West Coast Tour!!! The fate of the world rests in your hands."/>
    <x v="209"/>
    <n v="1251"/>
    <x v="0"/>
    <x v="0"/>
    <s v="USD"/>
    <n v="1335891603"/>
    <n v="1330711203"/>
    <b v="0"/>
    <n v="19"/>
    <b v="1"/>
    <s v="music/indie rock"/>
    <n v="1.1372727272727272"/>
    <n v="65.84210526315789"/>
    <x v="7"/>
    <x v="12"/>
    <x v="2191"/>
    <d v="2012-03-02T18:00:03"/>
  </r>
  <r>
    <n v="463"/>
    <s v="Tuskegee Redtails"/>
    <s v="Depicts the contribution the Tuskegee airmen made in certain historical events that helped turn the tide in World War II."/>
    <x v="2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5"/>
    <x v="23"/>
    <x v="2192"/>
    <d v="2011-07-26T17:02:33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x v="1"/>
    <s v="GBP"/>
    <n v="1446213612"/>
    <n v="1443621612"/>
    <b v="1"/>
    <n v="21"/>
    <b v="1"/>
    <s v="theater/plays"/>
    <n v="1.0416666666666667"/>
    <n v="59.523809523809526"/>
    <x v="6"/>
    <x v="11"/>
    <x v="2193"/>
    <d v="2015-09-30T14:00:12"/>
  </r>
  <r>
    <n v="3613"/>
    <s v="HIS NAME IS ARTHUR HOLMBERG"/>
    <s v="a woman walks into a bar except she looks like a man and no one's serving drinks. one night only"/>
    <x v="258"/>
    <n v="1250"/>
    <x v="0"/>
    <x v="0"/>
    <s v="USD"/>
    <n v="1403964574"/>
    <n v="1401372574"/>
    <b v="0"/>
    <n v="20"/>
    <b v="1"/>
    <s v="theater/plays"/>
    <n v="1"/>
    <n v="62.5"/>
    <x v="6"/>
    <x v="11"/>
    <x v="2194"/>
    <d v="2014-05-29T14:09:34"/>
  </r>
  <r>
    <n v="3716"/>
    <s v="Sylvia (a benefit show)"/>
    <s v="I am raising money to pay for the rights to produce Sylvia by A.R. Gurney. The show will be a fundraiser for Wayside Waifs."/>
    <x v="267"/>
    <n v="1246"/>
    <x v="0"/>
    <x v="0"/>
    <s v="USD"/>
    <n v="1453411109"/>
    <n v="1450819109"/>
    <b v="0"/>
    <n v="24"/>
    <b v="1"/>
    <s v="theater/plays"/>
    <n v="1.5575000000000001"/>
    <n v="51.916666666666664"/>
    <x v="6"/>
    <x v="11"/>
    <x v="2195"/>
    <d v="2015-12-22T21:18:29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x v="0"/>
    <s v="USD"/>
    <n v="1466204400"/>
    <n v="1463469062"/>
    <b v="0"/>
    <n v="25"/>
    <b v="0"/>
    <s v="technology/web"/>
    <n v="0.1245"/>
    <n v="49.8"/>
    <x v="0"/>
    <x v="26"/>
    <x v="2196"/>
    <d v="2016-05-17T07:11:02"/>
  </r>
  <r>
    <n v="3399"/>
    <s v="Spinning Wheel Youth Takeover"/>
    <s v="13 young people have taken over Spinning Wheel Theatre to choose, produce and create their own show from scratch."/>
    <x v="181"/>
    <n v="1245"/>
    <x v="0"/>
    <x v="1"/>
    <s v="GBP"/>
    <n v="1424556325"/>
    <n v="1421964325"/>
    <b v="0"/>
    <n v="46"/>
    <b v="1"/>
    <s v="theater/plays"/>
    <n v="1.0375000000000001"/>
    <n v="27.065217391304348"/>
    <x v="6"/>
    <x v="11"/>
    <x v="2197"/>
    <d v="2015-01-22T22:05:25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x v="0"/>
    <s v="USD"/>
    <n v="1481213752"/>
    <n v="1478621752"/>
    <b v="0"/>
    <n v="14"/>
    <b v="0"/>
    <s v="theater/musical"/>
    <n v="4.9639999999999997E-2"/>
    <n v="88.642857142857139"/>
    <x v="6"/>
    <x v="19"/>
    <x v="2198"/>
    <d v="2016-11-08T16:15:52"/>
  </r>
  <r>
    <n v="19"/>
    <s v="Brouhaha (an Original Sitcom)"/>
    <s v="Brouhaha chronicles the adventures of aspiring comedian and prolific hedonist Jenny Carmichael as she works at a clickbait website."/>
    <x v="233"/>
    <n v="1235"/>
    <x v="0"/>
    <x v="0"/>
    <s v="USD"/>
    <n v="1437420934"/>
    <n v="1434828934"/>
    <b v="0"/>
    <n v="22"/>
    <b v="1"/>
    <s v="film &amp; video/television"/>
    <n v="1.4529411764705882"/>
    <n v="56.136363636363633"/>
    <x v="5"/>
    <x v="16"/>
    <x v="2199"/>
    <d v="2015-06-20T19:35:34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x v="0"/>
    <s v="USD"/>
    <n v="1415832338"/>
    <n v="1413236738"/>
    <b v="0"/>
    <n v="29"/>
    <b v="1"/>
    <s v="music/indie rock"/>
    <n v="1.0208333333333333"/>
    <n v="42.241379310344826"/>
    <x v="7"/>
    <x v="12"/>
    <x v="2200"/>
    <d v="2014-10-13T21:45:38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x v="0"/>
    <s v="USD"/>
    <n v="1422075540"/>
    <n v="1419979544"/>
    <b v="0"/>
    <n v="18"/>
    <b v="1"/>
    <s v="theater/plays"/>
    <n v="1.75"/>
    <n v="68.055555555555557"/>
    <x v="6"/>
    <x v="11"/>
    <x v="2201"/>
    <d v="2014-12-30T22:45:44"/>
  </r>
  <r>
    <n v="3981"/>
    <s v="BEIRUT, LADY OF LEBANON"/>
    <s v="A Theatrical Production Celebrating the Lebanese Culture and the Human Spirit in Time of War."/>
    <x v="0"/>
    <n v="1225"/>
    <x v="2"/>
    <x v="0"/>
    <s v="USD"/>
    <n v="1468729149"/>
    <n v="1463545149"/>
    <b v="0"/>
    <n v="7"/>
    <b v="0"/>
    <s v="theater/plays"/>
    <n v="4.0833333333333333E-2"/>
    <n v="175"/>
    <x v="6"/>
    <x v="11"/>
    <x v="2202"/>
    <d v="2016-05-18T04:19:09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x v="10"/>
    <s v="SEK"/>
    <n v="1444027186"/>
    <n v="1441435186"/>
    <b v="0"/>
    <n v="4"/>
    <b v="0"/>
    <s v="food/food trucks"/>
    <n v="4.8960000000000002E-3"/>
    <n v="306"/>
    <x v="4"/>
    <x v="29"/>
    <x v="2203"/>
    <d v="2015-09-05T06:39:46"/>
  </r>
  <r>
    <n v="3165"/>
    <s v="THE MOON PLAY"/>
    <s v="THE MOON PLAY is a new play written by Carolyn Gilliam. The play follows an astronaut on the moon who has lost his reason to explore."/>
    <x v="150"/>
    <n v="1220"/>
    <x v="0"/>
    <x v="0"/>
    <s v="USD"/>
    <n v="1304395140"/>
    <n v="1302493760"/>
    <b v="1"/>
    <n v="21"/>
    <b v="1"/>
    <s v="theater/plays"/>
    <n v="1.6266666666666667"/>
    <n v="58.095238095238095"/>
    <x v="6"/>
    <x v="11"/>
    <x v="2204"/>
    <d v="2011-04-11T03:49:20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x v="0"/>
    <s v="USD"/>
    <n v="1425193140"/>
    <n v="1422769906"/>
    <b v="0"/>
    <n v="20"/>
    <b v="1"/>
    <s v="theater/plays"/>
    <n v="1.218"/>
    <n v="60.9"/>
    <x v="6"/>
    <x v="11"/>
    <x v="2205"/>
    <d v="2015-02-01T05:51:46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x v="11"/>
    <s v="CAD"/>
    <n v="1416211140"/>
    <n v="1413016216"/>
    <b v="0"/>
    <n v="28"/>
    <b v="1"/>
    <s v="theater/plays"/>
    <n v="1.8044444444444445"/>
    <n v="43.5"/>
    <x v="6"/>
    <x v="11"/>
    <x v="2206"/>
    <d v="2014-10-11T08:30:16"/>
  </r>
  <r>
    <n v="1868"/>
    <s v="Help Build PaperChase Version 3 !"/>
    <s v="PaperChase is a popular endless flying game conceived by a 15 year old and loved by millions worldwide.  Help us build version 3!"/>
    <x v="17"/>
    <n v="1217"/>
    <x v="2"/>
    <x v="0"/>
    <s v="USD"/>
    <n v="1450166340"/>
    <n v="1448044925"/>
    <b v="0"/>
    <n v="17"/>
    <b v="0"/>
    <s v="games/mobile games"/>
    <n v="4.8680000000000001E-2"/>
    <n v="71.588235294117652"/>
    <x v="3"/>
    <x v="28"/>
    <x v="2207"/>
    <d v="2015-11-20T18:42:05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x v="0"/>
    <s v="USD"/>
    <n v="1451491953"/>
    <n v="1448899953"/>
    <b v="0"/>
    <n v="6"/>
    <b v="0"/>
    <s v="food/food trucks"/>
    <n v="2.4340000000000001E-2"/>
    <n v="202.83333333333334"/>
    <x v="4"/>
    <x v="29"/>
    <x v="2208"/>
    <d v="2015-11-30T16:12:33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x v="0"/>
    <s v="USD"/>
    <n v="1422937620"/>
    <n v="1420606303"/>
    <b v="0"/>
    <n v="27"/>
    <b v="1"/>
    <s v="theater/plays"/>
    <n v="1.2433537832310839"/>
    <n v="45.037037037037038"/>
    <x v="6"/>
    <x v="11"/>
    <x v="2209"/>
    <d v="2015-01-07T04:51:43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x v="0"/>
    <s v="USD"/>
    <n v="1388553960"/>
    <n v="1385754986"/>
    <b v="0"/>
    <n v="23"/>
    <b v="1"/>
    <s v="music/rock"/>
    <n v="1.0125"/>
    <n v="52.826086956521742"/>
    <x v="7"/>
    <x v="15"/>
    <x v="2210"/>
    <d v="2013-11-29T19:56:26"/>
  </r>
  <r>
    <n v="416"/>
    <s v="Fire in the Heart of the City"/>
    <s v="35,000 pounds of food to a city. Highlighting the &quot;Convoy New Britain&quot; event from birth to beyond."/>
    <x v="114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5"/>
    <x v="8"/>
    <x v="2211"/>
    <d v="2014-01-09T09:30:31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x v="0"/>
    <s v="USD"/>
    <n v="1259643540"/>
    <n v="1254450706"/>
    <b v="0"/>
    <n v="11"/>
    <b v="0"/>
    <s v="music/jazz"/>
    <n v="0.2402"/>
    <n v="109.18181818181819"/>
    <x v="7"/>
    <x v="33"/>
    <x v="2212"/>
    <d v="2009-10-02T02:31:46"/>
  </r>
  <r>
    <n v="857"/>
    <s v="A Reason To Breathe - DEBUT ALBUM"/>
    <s v="Modern Post-Hardcore/Electro music (Hardstyle, EDM, Trap, Dubstep, Dembow, House)."/>
    <x v="181"/>
    <n v="1200"/>
    <x v="0"/>
    <x v="5"/>
    <s v="EUR"/>
    <n v="1448463431"/>
    <n v="1444831031"/>
    <b v="0"/>
    <n v="24"/>
    <b v="1"/>
    <s v="music/metal"/>
    <n v="1"/>
    <n v="50"/>
    <x v="7"/>
    <x v="20"/>
    <x v="2213"/>
    <d v="2015-10-14T13:57:11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x v="1"/>
    <s v="GBP"/>
    <n v="1457914373"/>
    <n v="1456189973"/>
    <b v="0"/>
    <n v="23"/>
    <b v="1"/>
    <s v="theater/plays"/>
    <n v="1.411764705882353"/>
    <n v="52.173913043478258"/>
    <x v="6"/>
    <x v="11"/>
    <x v="2214"/>
    <d v="2016-02-23T01:12:53"/>
  </r>
  <r>
    <n v="1642"/>
    <s v="Pop Garden Radio Presents: Season 2 CD"/>
    <s v="Pop Garden Radio Presents: The Rock on the Road Tour Season 2 CD. 23 great Pop tracks from independent Pop artists."/>
    <x v="181"/>
    <n v="1200"/>
    <x v="0"/>
    <x v="0"/>
    <s v="USD"/>
    <n v="1308011727"/>
    <n v="1306283727"/>
    <b v="0"/>
    <n v="28"/>
    <b v="1"/>
    <s v="music/pop"/>
    <n v="1"/>
    <n v="42.857142857142854"/>
    <x v="7"/>
    <x v="22"/>
    <x v="2215"/>
    <d v="2011-05-25T00:35:27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x v="0"/>
    <s v="USD"/>
    <n v="1427319366"/>
    <n v="1424730966"/>
    <b v="0"/>
    <n v="42"/>
    <b v="1"/>
    <s v="music/indie rock"/>
    <n v="1.3333333333333333"/>
    <n v="28.571428571428573"/>
    <x v="7"/>
    <x v="12"/>
    <x v="2216"/>
    <d v="2015-02-23T22:36:06"/>
  </r>
  <r>
    <n v="2782"/>
    <s v="Better Than Ever Productions presents Geezer Game"/>
    <s v="The premiere theatre troupe in SE Michigan offering acting opportunities for the 50+ actor."/>
    <x v="114"/>
    <n v="1200"/>
    <x v="0"/>
    <x v="0"/>
    <s v="USD"/>
    <n v="1424149140"/>
    <n v="1421964718"/>
    <b v="0"/>
    <n v="18"/>
    <b v="1"/>
    <s v="theater/plays"/>
    <n v="1.2"/>
    <n v="66.666666666666671"/>
    <x v="6"/>
    <x v="11"/>
    <x v="2217"/>
    <d v="2015-01-22T22:11:58"/>
  </r>
  <r>
    <n v="3343"/>
    <s v="The Girl Who Touched the Stars"/>
    <s v="Two sisters make a set of paper dolls which take them on a journey across lands, creating memories along the way."/>
    <x v="251"/>
    <n v="1200"/>
    <x v="0"/>
    <x v="1"/>
    <s v="GBP"/>
    <n v="1460553480"/>
    <n v="1458770384"/>
    <b v="0"/>
    <n v="23"/>
    <b v="1"/>
    <s v="theater/plays"/>
    <n v="1.7142857142857142"/>
    <n v="52.173913043478258"/>
    <x v="6"/>
    <x v="11"/>
    <x v="2218"/>
    <d v="2016-03-23T21:59:44"/>
  </r>
  <r>
    <n v="3666"/>
    <s v="Israel LÃ³pez @ Ojai Playwrights Conference"/>
    <s v="Artistic Internship @ Ojai Playwrights Conference"/>
    <x v="181"/>
    <n v="1200"/>
    <x v="0"/>
    <x v="0"/>
    <s v="USD"/>
    <n v="1406185200"/>
    <n v="1404337382"/>
    <b v="0"/>
    <n v="38"/>
    <b v="1"/>
    <s v="theater/plays"/>
    <n v="1"/>
    <n v="31.578947368421051"/>
    <x v="6"/>
    <x v="11"/>
    <x v="2219"/>
    <d v="2014-07-02T21:43:02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x v="0"/>
    <s v="USD"/>
    <n v="1405658752"/>
    <n v="1403066752"/>
    <b v="0"/>
    <n v="38"/>
    <b v="1"/>
    <s v="theater/plays"/>
    <n v="1.1970000000000001"/>
    <n v="31.5"/>
    <x v="6"/>
    <x v="11"/>
    <x v="2220"/>
    <d v="2014-06-18T04:45:52"/>
  </r>
  <r>
    <n v="3718"/>
    <s v="PUNK ROCK"/>
    <s v="William Carlisle has the world at his feet but its weight on his shoulders. He is intelligent, articulate and fucked."/>
    <x v="207"/>
    <n v="1197"/>
    <x v="0"/>
    <x v="1"/>
    <s v="GBP"/>
    <n v="1425057075"/>
    <n v="1422465075"/>
    <b v="0"/>
    <n v="46"/>
    <b v="1"/>
    <s v="theater/plays"/>
    <n v="2.3940000000000001"/>
    <n v="26.021739130434781"/>
    <x v="6"/>
    <x v="11"/>
    <x v="2221"/>
    <d v="2015-01-28T17:11:15"/>
  </r>
  <r>
    <n v="2467"/>
    <s v="Nature Boy Explorer EP"/>
    <s v="We've finished our first EP and we're taking it on the road in three weeks! Help us fund manufacturing?"/>
    <x v="114"/>
    <n v="1185"/>
    <x v="0"/>
    <x v="0"/>
    <s v="USD"/>
    <n v="1336669200"/>
    <n v="1335473931"/>
    <b v="0"/>
    <n v="43"/>
    <b v="1"/>
    <s v="music/indie rock"/>
    <n v="1.1850000000000001"/>
    <n v="27.558139534883722"/>
    <x v="7"/>
    <x v="12"/>
    <x v="2222"/>
    <d v="2012-04-26T20:58:51"/>
  </r>
  <r>
    <n v="3104"/>
    <s v="CQ EAP Performing Arts 'THE LOFT'"/>
    <s v="The Loft is CQEAP's latest studio. Located in Rockhampton's CBD we'll be running performing arts workshops for 5yrs to adults."/>
    <x v="38"/>
    <n v="1185"/>
    <x v="2"/>
    <x v="8"/>
    <s v="AUD"/>
    <n v="1422928800"/>
    <n v="1420235311"/>
    <b v="0"/>
    <n v="5"/>
    <b v="0"/>
    <s v="theater/spaces"/>
    <n v="0.29625000000000001"/>
    <n v="237"/>
    <x v="6"/>
    <x v="9"/>
    <x v="2223"/>
    <d v="2015-01-02T21:48:31"/>
  </r>
  <r>
    <n v="3596"/>
    <s v="SHADFLY - NEW PLAY AT THE ARTS PROJECT"/>
    <s v="A play about the last eight years of the life of Egon Schiele, one of the most influential Austrian Expressionist artists."/>
    <x v="209"/>
    <n v="1185"/>
    <x v="0"/>
    <x v="11"/>
    <s v="CAD"/>
    <n v="1409072982"/>
    <n v="1407258582"/>
    <b v="0"/>
    <n v="15"/>
    <b v="1"/>
    <s v="theater/plays"/>
    <n v="1.0772727272727274"/>
    <n v="79"/>
    <x v="6"/>
    <x v="11"/>
    <x v="2224"/>
    <d v="2014-08-05T17:09:42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x v="0"/>
    <s v="USD"/>
    <n v="1444946400"/>
    <n v="1441723912"/>
    <b v="0"/>
    <n v="21"/>
    <b v="0"/>
    <s v="theater/spaces"/>
    <n v="1.1831900000000001E-2"/>
    <n v="56.342380952380957"/>
    <x v="6"/>
    <x v="9"/>
    <x v="2225"/>
    <d v="2015-09-08T14:51:52"/>
  </r>
  <r>
    <n v="1624"/>
    <s v="Joey De Noble needs YOUR help!"/>
    <s v="Joey De Noble is raising money to help record his latest music, and he wants YOU to be a part of it!"/>
    <x v="114"/>
    <n v="1180"/>
    <x v="0"/>
    <x v="0"/>
    <s v="USD"/>
    <n v="1357721335"/>
    <n v="1354265335"/>
    <b v="0"/>
    <n v="25"/>
    <b v="1"/>
    <s v="music/rock"/>
    <n v="1.18"/>
    <n v="47.2"/>
    <x v="7"/>
    <x v="15"/>
    <x v="2226"/>
    <d v="2012-11-30T08:48:55"/>
  </r>
  <r>
    <n v="1680"/>
    <s v="Kick Out a Record"/>
    <s v="Working Musician dilemma #164: how the taxman put Kick the Record 2.0 on hold"/>
    <x v="114"/>
    <n v="1175"/>
    <x v="0"/>
    <x v="0"/>
    <s v="USD"/>
    <n v="1405188667"/>
    <n v="1402596667"/>
    <b v="0"/>
    <n v="25"/>
    <b v="1"/>
    <s v="music/pop"/>
    <n v="1.175"/>
    <n v="47"/>
    <x v="7"/>
    <x v="22"/>
    <x v="2227"/>
    <d v="2014-06-12T18:11:07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x v="0"/>
    <s v="USD"/>
    <n v="1420048208"/>
    <n v="1417456208"/>
    <b v="0"/>
    <n v="12"/>
    <b v="1"/>
    <s v="theater/plays"/>
    <n v="1.3055555555555556"/>
    <n v="97.916666666666671"/>
    <x v="6"/>
    <x v="11"/>
    <x v="2228"/>
    <d v="2014-12-01T17:50:08"/>
  </r>
  <r>
    <n v="1089"/>
    <s v="Farabel"/>
    <s v="Farabel is a single player turn-based fantasy strategy game for Mac/PC/Linux"/>
    <x v="51"/>
    <n v="1174"/>
    <x v="2"/>
    <x v="16"/>
    <s v="EUR"/>
    <n v="1435293175"/>
    <n v="1432701175"/>
    <b v="0"/>
    <n v="49"/>
    <b v="0"/>
    <s v="games/video games"/>
    <n v="7.8266666666666665E-2"/>
    <n v="23.959183673469386"/>
    <x v="3"/>
    <x v="18"/>
    <x v="2229"/>
    <d v="2015-05-27T04:32:55"/>
  </r>
  <r>
    <n v="2598"/>
    <s v="Rovin' Okie's Fried Pies gourmet southern fried pies."/>
    <s v="I'm ready to make Tulsa happy and aware that love and kindness go hand in hand with good food!"/>
    <x v="121"/>
    <n v="1170"/>
    <x v="2"/>
    <x v="0"/>
    <s v="USD"/>
    <n v="1443039001"/>
    <n v="1440447001"/>
    <b v="0"/>
    <n v="14"/>
    <b v="0"/>
    <s v="food/food trucks"/>
    <n v="0.39"/>
    <n v="83.571428571428569"/>
    <x v="4"/>
    <x v="29"/>
    <x v="2230"/>
    <d v="2015-08-24T20:10:01"/>
  </r>
  <r>
    <n v="3329"/>
    <s v="Jestia and Raedon"/>
    <s v="Jestia and Raedon is a brand new romantic comedy play going to the Edinburgh Fringe Festival this summer."/>
    <x v="114"/>
    <n v="1168"/>
    <x v="0"/>
    <x v="1"/>
    <s v="GBP"/>
    <n v="1406502000"/>
    <n v="1405583108"/>
    <b v="0"/>
    <n v="26"/>
    <b v="1"/>
    <s v="theater/plays"/>
    <n v="1.1679999999999999"/>
    <n v="44.92307692307692"/>
    <x v="6"/>
    <x v="11"/>
    <x v="2231"/>
    <d v="2014-07-17T07:45:08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x v="0"/>
    <s v="USD"/>
    <n v="1483645647"/>
    <n v="1481053647"/>
    <b v="0"/>
    <n v="28"/>
    <b v="1"/>
    <s v="games/tabletop games"/>
    <n v="11.65"/>
    <n v="41.607142857142854"/>
    <x v="3"/>
    <x v="5"/>
    <x v="2232"/>
    <d v="2016-12-06T19:47:27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x v="0"/>
    <s v="USD"/>
    <n v="1486693145"/>
    <n v="1484101145"/>
    <b v="0"/>
    <n v="31"/>
    <b v="0"/>
    <s v="technology/wearables"/>
    <n v="2.3220000000000001E-2"/>
    <n v="37.451612903225808"/>
    <x v="0"/>
    <x v="1"/>
    <x v="2233"/>
    <d v="2017-01-11T02:19:0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x v="0"/>
    <s v="USD"/>
    <n v="1409514709"/>
    <n v="1406058798"/>
    <b v="0"/>
    <n v="14"/>
    <b v="0"/>
    <s v="theater/plays"/>
    <n v="0.16514285714285715"/>
    <n v="82.571428571428569"/>
    <x v="6"/>
    <x v="11"/>
    <x v="2234"/>
    <d v="2014-07-22T19:53:18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x v="0"/>
    <s v="USD"/>
    <n v="1427510586"/>
    <n v="1424922186"/>
    <b v="0"/>
    <n v="19"/>
    <b v="0"/>
    <s v="food/food trucks"/>
    <n v="3.85E-2"/>
    <n v="60.789473684210527"/>
    <x v="4"/>
    <x v="29"/>
    <x v="2235"/>
    <d v="2015-02-26T03:43:06"/>
  </r>
  <r>
    <n v="2804"/>
    <s v="The Piano Man"/>
    <s v="The real-life story of the mysterious 'Piano Man' who washed ashore with no memory; with no speech; but with an amazing ability..."/>
    <x v="114"/>
    <n v="1150"/>
    <x v="0"/>
    <x v="1"/>
    <s v="GBP"/>
    <n v="1411987990"/>
    <n v="1409395990"/>
    <b v="0"/>
    <n v="23"/>
    <b v="1"/>
    <s v="theater/plays"/>
    <n v="1.1499999999999999"/>
    <n v="50"/>
    <x v="6"/>
    <x v="11"/>
    <x v="2236"/>
    <d v="2014-08-30T10:53:10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x v="11"/>
    <s v="CAD"/>
    <n v="1468193532"/>
    <n v="1465601532"/>
    <b v="0"/>
    <n v="10"/>
    <b v="1"/>
    <s v="theater/musical"/>
    <n v="1.1499999999999999"/>
    <n v="115"/>
    <x v="6"/>
    <x v="19"/>
    <x v="2237"/>
    <d v="2016-06-10T23:32:12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x v="0"/>
    <s v="USD"/>
    <n v="1417273140"/>
    <n v="1413609292"/>
    <b v="1"/>
    <n v="13"/>
    <b v="0"/>
    <s v="photography/photobooks"/>
    <n v="0.4592"/>
    <n v="88.307692307692307"/>
    <x v="2"/>
    <x v="3"/>
    <x v="2238"/>
    <d v="2014-10-18T05:14:52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x v="0"/>
    <s v="USD"/>
    <n v="1468536992"/>
    <n v="1463352992"/>
    <b v="0"/>
    <n v="27"/>
    <b v="1"/>
    <s v="photography/photobooks"/>
    <n v="1.147"/>
    <n v="42.481481481481481"/>
    <x v="2"/>
    <x v="3"/>
    <x v="2239"/>
    <d v="2016-05-15T22:56:32"/>
  </r>
  <r>
    <n v="1894"/>
    <s v="Help me release my first 3 song EP!!"/>
    <s v="Im trying to raise $1000 for a 3 song EP in a studio!"/>
    <x v="114"/>
    <n v="1145"/>
    <x v="0"/>
    <x v="0"/>
    <s v="USD"/>
    <n v="1329082983"/>
    <n v="1326404583"/>
    <b v="0"/>
    <n v="20"/>
    <b v="1"/>
    <s v="music/indie rock"/>
    <n v="1.145"/>
    <n v="57.25"/>
    <x v="7"/>
    <x v="12"/>
    <x v="2240"/>
    <d v="2012-01-12T21:43:03"/>
  </r>
  <r>
    <n v="2704"/>
    <s v="Little Red Brick House"/>
    <s v="We plan to rescue, relocate, and repurpose, a historic Little Red Brick House, to be incorporated into a riverfront amphitheater."/>
    <x v="73"/>
    <n v="1145"/>
    <x v="3"/>
    <x v="0"/>
    <s v="USD"/>
    <n v="1491421314"/>
    <n v="1487709714"/>
    <b v="0"/>
    <n v="7"/>
    <b v="0"/>
    <s v="theater/spaces"/>
    <n v="6.0263157894736845E-2"/>
    <n v="163.57142857142858"/>
    <x v="6"/>
    <x v="9"/>
    <x v="2241"/>
    <d v="2017-02-21T20:41:54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x v="1"/>
    <s v="GBP"/>
    <n v="1429793446"/>
    <n v="1428583846"/>
    <b v="0"/>
    <n v="61"/>
    <b v="1"/>
    <s v="theater/plays"/>
    <n v="1.145"/>
    <n v="18.770491803278688"/>
    <x v="6"/>
    <x v="11"/>
    <x v="2242"/>
    <d v="2015-04-09T12:50:46"/>
  </r>
  <r>
    <n v="3197"/>
    <s v="Mirror, mirror on the wall"/>
    <s v="This years most important stage project for young artists in our region. www.ungespor.no"/>
    <x v="26"/>
    <n v="1145"/>
    <x v="2"/>
    <x v="2"/>
    <s v="NOK"/>
    <n v="1423050618"/>
    <n v="1420458618"/>
    <b v="0"/>
    <n v="4"/>
    <b v="0"/>
    <s v="theater/musical"/>
    <n v="0.1145"/>
    <n v="286.25"/>
    <x v="6"/>
    <x v="19"/>
    <x v="2243"/>
    <d v="2015-01-05T11:50:18"/>
  </r>
  <r>
    <n v="2889"/>
    <s v="Halfway, Nebraska"/>
    <s v="Halfway, Nebraska explores the limits of hope and what it means to love someone who may be too far damaged to save."/>
    <x v="121"/>
    <n v="1142"/>
    <x v="2"/>
    <x v="0"/>
    <s v="USD"/>
    <n v="1409344985"/>
    <n v="1406752985"/>
    <b v="0"/>
    <n v="14"/>
    <b v="0"/>
    <s v="theater/plays"/>
    <n v="0.38066666666666665"/>
    <n v="81.571428571428569"/>
    <x v="6"/>
    <x v="11"/>
    <x v="2244"/>
    <d v="2014-07-30T20:43:05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x v="0"/>
    <s v="USD"/>
    <n v="1411012740"/>
    <n v="1409667827"/>
    <b v="0"/>
    <n v="27"/>
    <b v="1"/>
    <s v="theater/plays"/>
    <n v="1.1895833333333334"/>
    <n v="42.296296296296298"/>
    <x v="6"/>
    <x v="11"/>
    <x v="2245"/>
    <d v="2014-09-02T14:23:47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x v="0"/>
    <s v="USD"/>
    <n v="1338579789"/>
    <n v="1335987789"/>
    <b v="0"/>
    <n v="27"/>
    <b v="1"/>
    <s v="music/electronic music"/>
    <n v="1.52"/>
    <n v="42.222222222222221"/>
    <x v="7"/>
    <x v="13"/>
    <x v="2246"/>
    <d v="2012-05-02T19:43:09"/>
  </r>
  <r>
    <n v="1308"/>
    <s v="Boost Band: Wristband Phone Charger (Canceled)"/>
    <s v="Boost Band, a wristband that charges any device"/>
    <x v="26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1"/>
    <x v="2247"/>
    <d v="2016-08-29T14:43:32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1"/>
    <x v="2248"/>
    <d v="2014-12-01T19:00:28"/>
  </r>
  <r>
    <n v="1620"/>
    <s v="Kickstart my music career with 300 CDs"/>
    <s v="Kickstarting my music career with 300 hard copy CDs of my first release."/>
    <x v="114"/>
    <n v="1130"/>
    <x v="0"/>
    <x v="0"/>
    <s v="USD"/>
    <n v="1361606940"/>
    <n v="1361002140"/>
    <b v="0"/>
    <n v="17"/>
    <b v="1"/>
    <s v="music/rock"/>
    <n v="1.1299999999999999"/>
    <n v="66.470588235294116"/>
    <x v="7"/>
    <x v="15"/>
    <x v="2249"/>
    <d v="2013-02-16T08:09:00"/>
  </r>
  <r>
    <n v="2206"/>
    <s v="Arbor Oasis's First Album!"/>
    <s v="We really think we might have what it takes to make it someday! But we really need help to take the first step and release this album!"/>
    <x v="209"/>
    <n v="1130"/>
    <x v="0"/>
    <x v="0"/>
    <s v="USD"/>
    <n v="1334556624"/>
    <n v="1333001424"/>
    <b v="0"/>
    <n v="34"/>
    <b v="1"/>
    <s v="music/electronic music"/>
    <n v="1.0272727272727273"/>
    <n v="33.235294117647058"/>
    <x v="7"/>
    <x v="13"/>
    <x v="2250"/>
    <d v="2012-03-29T06:10:24"/>
  </r>
  <r>
    <n v="3619"/>
    <s v="VST presents Sincerity Forever"/>
    <s v="We are a fledgling theatre company based in Atlanta looking to fund our first show, Sincerity Forever by playwright Mac Wellman."/>
    <x v="114"/>
    <n v="1130"/>
    <x v="0"/>
    <x v="0"/>
    <s v="USD"/>
    <n v="1479592800"/>
    <n v="1476760226"/>
    <b v="0"/>
    <n v="17"/>
    <b v="1"/>
    <s v="theater/plays"/>
    <n v="1.1299999999999999"/>
    <n v="66.470588235294116"/>
    <x v="6"/>
    <x v="11"/>
    <x v="2251"/>
    <d v="2016-10-18T03:10:26"/>
  </r>
  <r>
    <n v="2405"/>
    <s v="JoyShtick Food Truck"/>
    <s v="We are the first gaming-themed food truck, bringing gourmet pub fare to the Jacksonville area."/>
    <x v="1"/>
    <n v="1126"/>
    <x v="2"/>
    <x v="0"/>
    <s v="USD"/>
    <n v="1472911375"/>
    <n v="1471096975"/>
    <b v="0"/>
    <n v="20"/>
    <b v="0"/>
    <s v="food/food trucks"/>
    <n v="0.22520000000000001"/>
    <n v="56.3"/>
    <x v="4"/>
    <x v="29"/>
    <x v="2252"/>
    <d v="2016-08-13T14:02:55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x v="0"/>
    <s v="USD"/>
    <n v="1413234316"/>
    <n v="1408050316"/>
    <b v="0"/>
    <n v="13"/>
    <b v="0"/>
    <s v="theater/plays"/>
    <n v="0.37533333333333335"/>
    <n v="86.615384615384613"/>
    <x v="6"/>
    <x v="11"/>
    <x v="2253"/>
    <d v="2014-08-14T21:05:16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x v="0"/>
    <s v="USD"/>
    <n v="1427860740"/>
    <n v="1426002684"/>
    <b v="0"/>
    <n v="19"/>
    <b v="1"/>
    <s v="theater/plays"/>
    <n v="1.0227272727272727"/>
    <n v="59.210526315789473"/>
    <x v="6"/>
    <x v="11"/>
    <x v="1821"/>
    <d v="2015-03-10T15:51:24"/>
  </r>
  <r>
    <n v="1937"/>
    <s v="GBS Detroit Presents My Pal Val"/>
    <s v="My Pal Val is headed to Groovebox Studios in Detroit, Michigan on June 15th to record and film a live GBS Detroit EP."/>
    <x v="260"/>
    <n v="1123.47"/>
    <x v="0"/>
    <x v="0"/>
    <s v="USD"/>
    <n v="1339732740"/>
    <n v="1338346281"/>
    <b v="0"/>
    <n v="29"/>
    <b v="1"/>
    <s v="music/indie rock"/>
    <n v="1.8724499999999999"/>
    <n v="38.740344827586206"/>
    <x v="7"/>
    <x v="12"/>
    <x v="2254"/>
    <d v="2012-05-30T02:51:21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x v="0"/>
    <s v="USD"/>
    <n v="1470538800"/>
    <n v="1469112493"/>
    <b v="0"/>
    <n v="19"/>
    <b v="1"/>
    <s v="theater/plays"/>
    <n v="1.1200000000000001"/>
    <n v="58.94736842105263"/>
    <x v="6"/>
    <x v="11"/>
    <x v="2255"/>
    <d v="2016-07-21T14:48:1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x v="0"/>
    <s v="USD"/>
    <n v="1452872290"/>
    <n v="1452008290"/>
    <b v="0"/>
    <n v="18"/>
    <b v="1"/>
    <s v="theater/plays"/>
    <n v="1.119"/>
    <n v="62.166666666666664"/>
    <x v="6"/>
    <x v="11"/>
    <x v="2256"/>
    <d v="2016-01-05T15:38:10"/>
  </r>
  <r>
    <n v="3317"/>
    <s v="Seven Minutes in Eternity"/>
    <s v="Andy Boyd's epic new satire about heroes and villains, humankind's search for glory, and fascism in America"/>
    <x v="288"/>
    <n v="1115"/>
    <x v="0"/>
    <x v="0"/>
    <s v="USD"/>
    <n v="1465347424"/>
    <n v="1462755424"/>
    <b v="0"/>
    <n v="18"/>
    <b v="1"/>
    <s v="theater/plays"/>
    <n v="1.0619047619047619"/>
    <n v="61.944444444444443"/>
    <x v="6"/>
    <x v="11"/>
    <x v="2257"/>
    <d v="2016-05-09T00:57:04"/>
  </r>
  <r>
    <n v="3391"/>
    <s v="TRAVELING needs a Reading"/>
    <s v="New play about the comfort and the danger of living with memories. Gay themes. Experienced team looking to present first reading"/>
    <x v="207"/>
    <n v="1115"/>
    <x v="0"/>
    <x v="0"/>
    <s v="USD"/>
    <n v="1407536880"/>
    <n v="1404997548"/>
    <b v="0"/>
    <n v="18"/>
    <b v="1"/>
    <s v="theater/plays"/>
    <n v="2.23"/>
    <n v="61.944444444444443"/>
    <x v="6"/>
    <x v="11"/>
    <x v="2258"/>
    <d v="2014-07-10T13:05:48"/>
  </r>
  <r>
    <n v="1940"/>
    <s v="History Grows: New K. Record"/>
    <s v="K. is about *this* close to finishing up our third record, History Grows.  Now we just need to master it and release it!"/>
    <x v="240"/>
    <n v="1111"/>
    <x v="0"/>
    <x v="0"/>
    <s v="USD"/>
    <n v="1308110340"/>
    <n v="1304770233"/>
    <b v="0"/>
    <n v="31"/>
    <b v="1"/>
    <s v="music/indie rock"/>
    <n v="1.7092307692307693"/>
    <n v="35.838709677419352"/>
    <x v="7"/>
    <x v="12"/>
    <x v="2259"/>
    <d v="2011-05-07T12:10:33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x v="0"/>
    <s v="USD"/>
    <n v="1410975994"/>
    <n v="1408383994"/>
    <b v="0"/>
    <n v="19"/>
    <b v="1"/>
    <s v="theater/plays"/>
    <n v="1.1100000000000001"/>
    <n v="58.421052631578945"/>
    <x v="6"/>
    <x v="11"/>
    <x v="2260"/>
    <d v="2014-08-18T17:46:34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x v="0"/>
    <s v="USD"/>
    <n v="1463821338"/>
    <n v="1461229338"/>
    <b v="0"/>
    <n v="17"/>
    <b v="0"/>
    <s v="technology/wearables"/>
    <n v="3.8206896551724136E-2"/>
    <n v="65.17647058823529"/>
    <x v="0"/>
    <x v="1"/>
    <x v="2261"/>
    <d v="2016-04-21T09:02:18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x v="0"/>
    <s v="USD"/>
    <n v="1341349200"/>
    <n v="1338928537"/>
    <b v="0"/>
    <n v="15"/>
    <b v="1"/>
    <s v="film &amp; video/shorts"/>
    <n v="1.1060000000000001"/>
    <n v="73.733333333333334"/>
    <x v="5"/>
    <x v="27"/>
    <x v="2262"/>
    <d v="2012-06-05T20:35:37"/>
  </r>
  <r>
    <n v="3366"/>
    <s v="Montclair Shakespeare Series"/>
    <s v="The Series will consist of free staged readings of Shakespeare's plays, brought to life by professional actors in Montclair, NJ."/>
    <x v="207"/>
    <n v="1105"/>
    <x v="0"/>
    <x v="0"/>
    <s v="USD"/>
    <n v="1431481037"/>
    <n v="1428889037"/>
    <b v="0"/>
    <n v="18"/>
    <b v="1"/>
    <s v="theater/plays"/>
    <n v="2.21"/>
    <n v="61.388888888888886"/>
    <x v="6"/>
    <x v="11"/>
    <x v="2263"/>
    <d v="2015-04-13T01:37:17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x v="0"/>
    <s v="USD"/>
    <n v="1468716180"/>
    <n v="1466205262"/>
    <b v="0"/>
    <n v="12"/>
    <b v="0"/>
    <s v="theater/plays"/>
    <n v="0.15742857142857142"/>
    <n v="91.833333333333329"/>
    <x v="6"/>
    <x v="11"/>
    <x v="2264"/>
    <d v="2016-06-17T23:14:22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x v="0"/>
    <s v="USD"/>
    <n v="1438616124"/>
    <n v="1433432124"/>
    <b v="0"/>
    <n v="3"/>
    <b v="0"/>
    <s v="technology/web"/>
    <n v="0.14680000000000001"/>
    <n v="367"/>
    <x v="0"/>
    <x v="26"/>
    <x v="2265"/>
    <d v="2015-06-04T15:35:24"/>
  </r>
  <r>
    <n v="3598"/>
    <s v="Cinderella"/>
    <s v="River City Theatre Company needs your support as we embark on our thirteenth production, CINDERELLA!"/>
    <x v="114"/>
    <n v="1101"/>
    <x v="0"/>
    <x v="0"/>
    <s v="USD"/>
    <n v="1409720340"/>
    <n v="1408129822"/>
    <b v="0"/>
    <n v="27"/>
    <b v="1"/>
    <s v="theater/plays"/>
    <n v="1.101"/>
    <n v="40.777777777777779"/>
    <x v="6"/>
    <x v="11"/>
    <x v="2266"/>
    <d v="2014-08-15T19:10:22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x v="0"/>
    <s v="USD"/>
    <n v="1312212855"/>
    <n v="1307028855"/>
    <b v="0"/>
    <n v="11"/>
    <b v="1"/>
    <s v="music/classical music"/>
    <n v="1.1000000000000001"/>
    <n v="100"/>
    <x v="7"/>
    <x v="25"/>
    <x v="2267"/>
    <d v="2011-06-02T15:34:15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x v="5"/>
    <s v="EUR"/>
    <n v="1443121765"/>
    <n v="1440529765"/>
    <b v="0"/>
    <n v="2"/>
    <b v="0"/>
    <s v="technology/makerspaces"/>
    <n v="1.3750000000000001E-4"/>
    <n v="550"/>
    <x v="0"/>
    <x v="24"/>
    <x v="2268"/>
    <d v="2015-08-25T19:09:25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x v="0"/>
    <s v="USD"/>
    <n v="1460730079"/>
    <n v="1458138079"/>
    <b v="0"/>
    <n v="15"/>
    <b v="1"/>
    <s v="theater/musical"/>
    <n v="1"/>
    <n v="73.333333333333329"/>
    <x v="6"/>
    <x v="19"/>
    <x v="2269"/>
    <d v="2016-03-16T14:21:19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x v="1"/>
    <s v="GBP"/>
    <n v="1399809052"/>
    <n v="1397217052"/>
    <b v="1"/>
    <n v="23"/>
    <b v="0"/>
    <s v="theater/plays"/>
    <n v="0.21940000000000001"/>
    <n v="47.695652173913047"/>
    <x v="6"/>
    <x v="11"/>
    <x v="2270"/>
    <d v="2014-04-11T11:50:5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x v="0"/>
    <s v="USD"/>
    <n v="1412536573"/>
    <n v="1408648573"/>
    <b v="0"/>
    <n v="58"/>
    <b v="0"/>
    <s v="theater/spaces"/>
    <n v="2.1919999999999999E-2"/>
    <n v="18.896551724137932"/>
    <x v="6"/>
    <x v="9"/>
    <x v="2271"/>
    <d v="2014-08-21T19:16:13"/>
  </r>
  <r>
    <n v="1362"/>
    <s v="A Fantastic Affair: Karl Barth in America 1962â€“Research"/>
    <s v="The never-before-told story of Karl Barth's (first and only) journey to the United States in 1962."/>
    <x v="114"/>
    <n v="1091"/>
    <x v="0"/>
    <x v="0"/>
    <s v="USD"/>
    <n v="1378592731"/>
    <n v="1373408731"/>
    <b v="0"/>
    <n v="25"/>
    <b v="1"/>
    <s v="publishing/nonfiction"/>
    <n v="1.091"/>
    <n v="43.64"/>
    <x v="1"/>
    <x v="17"/>
    <x v="2272"/>
    <d v="2013-07-09T22:25:31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x v="0"/>
    <s v="USD"/>
    <n v="1425704100"/>
    <n v="1424484717"/>
    <b v="0"/>
    <n v="20"/>
    <b v="1"/>
    <s v="theater/plays"/>
    <n v="2.1800000000000002"/>
    <n v="54.5"/>
    <x v="6"/>
    <x v="11"/>
    <x v="2273"/>
    <d v="2015-02-21T02:11:57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x v="1"/>
    <s v="GBP"/>
    <n v="1433964444"/>
    <n v="1431372444"/>
    <b v="0"/>
    <n v="41"/>
    <b v="1"/>
    <s v="theater/plays"/>
    <n v="1.0880000000000001"/>
    <n v="26.536585365853657"/>
    <x v="6"/>
    <x v="11"/>
    <x v="2274"/>
    <d v="2015-05-11T19:27:24"/>
  </r>
  <r>
    <n v="3709"/>
    <s v="The Ruby Darlings Show"/>
    <s v="The filthily talented Ruby and Darling, take you on a raunch-tastic musical discovery of life with a vagina. #sayno"/>
    <x v="114"/>
    <n v="1082.5"/>
    <x v="0"/>
    <x v="1"/>
    <s v="GBP"/>
    <n v="1403715546"/>
    <n v="1401123546"/>
    <b v="0"/>
    <n v="35"/>
    <b v="1"/>
    <s v="theater/plays"/>
    <n v="1.0825"/>
    <n v="30.928571428571427"/>
    <x v="6"/>
    <x v="11"/>
    <x v="2275"/>
    <d v="2014-05-26T16:59:06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x v="0"/>
    <s v="USD"/>
    <n v="1383062083"/>
    <n v="1380556483"/>
    <b v="1"/>
    <n v="34"/>
    <b v="1"/>
    <s v="music/rock"/>
    <n v="1.6646153846153846"/>
    <n v="31.823529411764707"/>
    <x v="7"/>
    <x v="15"/>
    <x v="2276"/>
    <d v="2013-09-30T15:54:43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x v="1"/>
    <s v="GBP"/>
    <n v="1423138800"/>
    <n v="1421092725"/>
    <b v="0"/>
    <n v="25"/>
    <b v="1"/>
    <s v="theater/plays"/>
    <n v="1.0820000000000001"/>
    <n v="43.28"/>
    <x v="6"/>
    <x v="11"/>
    <x v="2277"/>
    <d v="2015-01-12T19:58:45"/>
  </r>
  <r>
    <n v="1769"/>
    <s v="Navajo Textile Project"/>
    <s v="To create a publication, and exhibition documenting the collection of Jamie Ross, longtime collector of Navajo Textiles"/>
    <x v="13"/>
    <n v="1081"/>
    <x v="2"/>
    <x v="0"/>
    <s v="USD"/>
    <n v="1421177959"/>
    <n v="1418585959"/>
    <b v="1"/>
    <n v="22"/>
    <b v="0"/>
    <s v="photography/photobooks"/>
    <n v="2.7025E-2"/>
    <n v="49.136363636363633"/>
    <x v="2"/>
    <x v="3"/>
    <x v="2278"/>
    <d v="2014-12-14T19:39:19"/>
  </r>
  <r>
    <n v="1663"/>
    <s v="ghost -- a music video"/>
    <s v="music is as important to the eyes as it is to the ears. help bring ghost to life in front of your eyes."/>
    <x v="114"/>
    <n v="1080"/>
    <x v="0"/>
    <x v="0"/>
    <s v="USD"/>
    <n v="1422750707"/>
    <n v="1420158707"/>
    <b v="0"/>
    <n v="32"/>
    <b v="1"/>
    <s v="music/pop"/>
    <n v="1.08"/>
    <n v="33.75"/>
    <x v="7"/>
    <x v="22"/>
    <x v="2279"/>
    <d v="2015-01-02T00:31:47"/>
  </r>
  <r>
    <n v="3007"/>
    <s v="Bethlem"/>
    <s v="Consuite for 2015 CoreCon.  An adventure into insanity."/>
    <x v="260"/>
    <n v="1080"/>
    <x v="0"/>
    <x v="0"/>
    <s v="USD"/>
    <n v="1429938683"/>
    <n v="1428124283"/>
    <b v="0"/>
    <n v="20"/>
    <b v="1"/>
    <s v="theater/spaces"/>
    <n v="1.8"/>
    <n v="54"/>
    <x v="6"/>
    <x v="9"/>
    <x v="2280"/>
    <d v="2015-04-04T05:11:23"/>
  </r>
  <r>
    <n v="3447"/>
    <s v="The Vagabond Halfback"/>
    <s v="&quot;He was a poet, a vagrant, a philosopher, a lady's man and a hard drinker&quot;"/>
    <x v="114"/>
    <n v="1078"/>
    <x v="0"/>
    <x v="0"/>
    <s v="USD"/>
    <n v="1458332412"/>
    <n v="1454448012"/>
    <b v="0"/>
    <n v="14"/>
    <b v="1"/>
    <s v="theater/plays"/>
    <n v="1.0780000000000001"/>
    <n v="77"/>
    <x v="6"/>
    <x v="11"/>
    <x v="2281"/>
    <d v="2016-02-02T21:20:12"/>
  </r>
  <r>
    <n v="3471"/>
    <s v="Different is Dangerous"/>
    <s v="Fast paced, two hander which uses headphone verbatim technique to give an insight into the everyday lives of Leeds city locals."/>
    <x v="207"/>
    <n v="1073"/>
    <x v="0"/>
    <x v="1"/>
    <s v="GBP"/>
    <n v="1409515200"/>
    <n v="1405971690"/>
    <b v="0"/>
    <n v="30"/>
    <b v="1"/>
    <s v="theater/plays"/>
    <n v="2.1459999999999999"/>
    <n v="35.766666666666666"/>
    <x v="6"/>
    <x v="11"/>
    <x v="2282"/>
    <d v="2014-07-21T19:41:30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x v="0"/>
    <s v="USD"/>
    <n v="1480007460"/>
    <n v="1475760567"/>
    <b v="0"/>
    <n v="13"/>
    <b v="0"/>
    <s v="theater/spaces"/>
    <n v="4.2880000000000001E-2"/>
    <n v="82.461538461538467"/>
    <x v="6"/>
    <x v="9"/>
    <x v="2283"/>
    <d v="2016-10-06T13:29:27"/>
  </r>
  <r>
    <n v="2256"/>
    <s v="Bitcoin Empire"/>
    <s v="Build your crypto-currency empire and sabotage your opponents. A deck building, card game. 2-4 players. 15 minutes."/>
    <x v="296"/>
    <n v="1069"/>
    <x v="0"/>
    <x v="1"/>
    <s v="GBP"/>
    <n v="1479811846"/>
    <n v="1478602246"/>
    <b v="0"/>
    <n v="50"/>
    <b v="1"/>
    <s v="games/tabletop games"/>
    <n v="2.2270833333333333"/>
    <n v="21.38"/>
    <x v="3"/>
    <x v="5"/>
    <x v="2284"/>
    <d v="2016-11-08T10:50:46"/>
  </r>
  <r>
    <n v="3307"/>
    <s v="The Respectful Prostitute"/>
    <s v="A group of Stanford students are going to present Jean-Paul Sartre's play, The Respectful Prostitute, at the end of Spring quarter."/>
    <x v="114"/>
    <n v="1066.8"/>
    <x v="0"/>
    <x v="0"/>
    <s v="USD"/>
    <n v="1463275339"/>
    <n v="1460683339"/>
    <b v="0"/>
    <n v="20"/>
    <b v="1"/>
    <s v="theater/plays"/>
    <n v="1.0668"/>
    <n v="53.339999999999996"/>
    <x v="6"/>
    <x v="11"/>
    <x v="2285"/>
    <d v="2016-04-15T01:22:19"/>
  </r>
  <r>
    <n v="2557"/>
    <s v="European Tour"/>
    <s v="Raising money for our concert tour of Switzerland and Germany in June/July 2014"/>
    <x v="280"/>
    <n v="1066"/>
    <x v="0"/>
    <x v="1"/>
    <s v="GBP"/>
    <n v="1400176386"/>
    <n v="1397584386"/>
    <b v="0"/>
    <n v="36"/>
    <b v="1"/>
    <s v="music/classical music"/>
    <n v="1.1844444444444444"/>
    <n v="29.611111111111111"/>
    <x v="7"/>
    <x v="25"/>
    <x v="2286"/>
    <d v="2014-04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x v="0"/>
    <s v="USD"/>
    <n v="1285995540"/>
    <n v="1279574773"/>
    <b v="0"/>
    <n v="32"/>
    <b v="1"/>
    <s v="theater/spaces"/>
    <n v="2.1320000000000001"/>
    <n v="33.3125"/>
    <x v="6"/>
    <x v="9"/>
    <x v="2287"/>
    <d v="2010-07-19T21:26:13"/>
  </r>
  <r>
    <n v="781"/>
    <s v="Touring the United States This July"/>
    <s v="&quot;WE ARE ON A MISSION TO TOUR THE UNITED STATES NON-STOP. TO DO SO WE NEED TO PURCHASE A NEW VAN.&quot;"/>
    <x v="267"/>
    <n v="1065.23"/>
    <x v="0"/>
    <x v="0"/>
    <s v="USD"/>
    <n v="1370649674"/>
    <n v="1368057674"/>
    <b v="0"/>
    <n v="25"/>
    <b v="1"/>
    <s v="music/rock"/>
    <n v="1.3315375"/>
    <n v="42.609200000000001"/>
    <x v="7"/>
    <x v="15"/>
    <x v="2288"/>
    <d v="2013-05-09T00:01:14"/>
  </r>
  <r>
    <n v="3843"/>
    <s v="Vengeance Can Wait"/>
    <s v="Vengeance Can Wait navigates Japanese sub-culture as it charts a dark, twisted and touching, â€œdifferentâ€ kind of love story."/>
    <x v="1"/>
    <n v="1065"/>
    <x v="2"/>
    <x v="0"/>
    <s v="USD"/>
    <n v="1401587064"/>
    <n v="1399427064"/>
    <b v="1"/>
    <n v="19"/>
    <b v="0"/>
    <s v="theater/plays"/>
    <n v="0.21299999999999999"/>
    <n v="56.05263157894737"/>
    <x v="6"/>
    <x v="11"/>
    <x v="2289"/>
    <d v="2014-05-07T01:44:24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x v="0"/>
    <s v="USD"/>
    <n v="1437166920"/>
    <n v="1435554104"/>
    <b v="0"/>
    <n v="26"/>
    <b v="1"/>
    <s v="theater/plays"/>
    <n v="1.0640000000000001"/>
    <n v="40.92307692307692"/>
    <x v="6"/>
    <x v="11"/>
    <x v="2290"/>
    <d v="2015-06-29T05:01:44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x v="0"/>
    <s v="USD"/>
    <n v="1457326740"/>
    <n v="1455919438"/>
    <b v="0"/>
    <n v="42"/>
    <b v="1"/>
    <s v="theater/plays"/>
    <n v="1.0629999999999999"/>
    <n v="25.30952380952381"/>
    <x v="6"/>
    <x v="11"/>
    <x v="2291"/>
    <d v="2016-02-19T22:03:58"/>
  </r>
  <r>
    <n v="1224"/>
    <s v="&quot;I Dreamed Last Night&quot; Album (Canceled)"/>
    <s v="Modern Celtic influenced CD.  Help me finish what I started before the stroke."/>
    <x v="51"/>
    <n v="1060"/>
    <x v="1"/>
    <x v="0"/>
    <s v="USD"/>
    <n v="1402060302"/>
    <n v="1396876302"/>
    <b v="0"/>
    <n v="18"/>
    <b v="0"/>
    <s v="music/world music"/>
    <n v="7.0666666666666669E-2"/>
    <n v="58.888888888888886"/>
    <x v="7"/>
    <x v="37"/>
    <x v="2292"/>
    <d v="2014-04-07T13:11:4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x v="0"/>
    <s v="USD"/>
    <n v="1407858710"/>
    <n v="1405266710"/>
    <b v="0"/>
    <n v="13"/>
    <b v="0"/>
    <s v="theater/plays"/>
    <n v="0.17666666666666667"/>
    <n v="81.538461538461533"/>
    <x v="6"/>
    <x v="11"/>
    <x v="2293"/>
    <d v="2014-07-13T15:51:50"/>
  </r>
  <r>
    <n v="2676"/>
    <s v="Toronto VR Co-Op"/>
    <s v="Our aim is to provide high-end equipment and space for Toronto coders, filmmakers, and artists to develop cutting-edge VR content."/>
    <x v="238"/>
    <n v="1058"/>
    <x v="2"/>
    <x v="11"/>
    <s v="CAD"/>
    <n v="1463929174"/>
    <n v="1461337174"/>
    <b v="0"/>
    <n v="9"/>
    <b v="0"/>
    <s v="technology/makerspaces"/>
    <n v="0.50380952380952382"/>
    <n v="117.55555555555556"/>
    <x v="0"/>
    <x v="24"/>
    <x v="2294"/>
    <d v="2016-04-22T14:59:34"/>
  </r>
  <r>
    <n v="2498"/>
    <s v="Race Bandit's Debut EP Validated"/>
    <s v="We've been working hard on getting our music out and we are taking the final steps to releasing our EP, but we need your help."/>
    <x v="114"/>
    <n v="1056"/>
    <x v="0"/>
    <x v="0"/>
    <s v="USD"/>
    <n v="1422400387"/>
    <n v="1421190787"/>
    <b v="0"/>
    <n v="20"/>
    <b v="1"/>
    <s v="music/indie rock"/>
    <n v="1.056"/>
    <n v="52.8"/>
    <x v="7"/>
    <x v="12"/>
    <x v="2295"/>
    <d v="2015-01-13T23:13:07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1"/>
    <x v="2296"/>
    <d v="2014-07-12T20:27:47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x v="0"/>
    <s v="USD"/>
    <n v="1405727304"/>
    <n v="1403135304"/>
    <b v="0"/>
    <n v="18"/>
    <b v="1"/>
    <s v="theater/plays"/>
    <n v="2.11"/>
    <n v="58.611111111111114"/>
    <x v="6"/>
    <x v="11"/>
    <x v="2297"/>
    <d v="2014-06-18T23:48:24"/>
  </r>
  <r>
    <n v="2299"/>
    <s v="HELP FLY RADIO FINISH THEIR FULL LENGTH ALBUM!"/>
    <s v="Fly Radio has finished tracking their album now all that is left is the mixing/mastering and duplication!"/>
    <x v="284"/>
    <n v="1050.5"/>
    <x v="0"/>
    <x v="0"/>
    <s v="USD"/>
    <n v="1296953209"/>
    <n v="1295657209"/>
    <b v="0"/>
    <n v="14"/>
    <b v="1"/>
    <s v="music/rock"/>
    <n v="3.5016666666666665"/>
    <n v="75.035714285714292"/>
    <x v="7"/>
    <x v="15"/>
    <x v="2298"/>
    <d v="2011-01-22T00:46:49"/>
  </r>
  <r>
    <n v="1638"/>
    <s v="Avenues EP 2013"/>
    <s v="Avenues will be going in to the studio to record a new EP with Matt Allison!"/>
    <x v="114"/>
    <n v="1050"/>
    <x v="0"/>
    <x v="0"/>
    <s v="USD"/>
    <n v="1362086700"/>
    <n v="1358180968"/>
    <b v="0"/>
    <n v="27"/>
    <b v="1"/>
    <s v="music/rock"/>
    <n v="1.05"/>
    <n v="38.888888888888886"/>
    <x v="7"/>
    <x v="15"/>
    <x v="2299"/>
    <d v="2013-01-14T16:29:28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x v="0"/>
    <s v="USD"/>
    <n v="1409585434"/>
    <n v="1406907034"/>
    <b v="0"/>
    <n v="2"/>
    <b v="0"/>
    <s v="music/faith"/>
    <n v="0.105"/>
    <n v="525"/>
    <x v="7"/>
    <x v="14"/>
    <x v="2300"/>
    <d v="2014-08-01T15:30:34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x v="0"/>
    <s v="USD"/>
    <n v="1362211140"/>
    <n v="1359421403"/>
    <b v="0"/>
    <n v="25"/>
    <b v="1"/>
    <s v="music/rock"/>
    <n v="2.625"/>
    <n v="42"/>
    <x v="7"/>
    <x v="15"/>
    <x v="2301"/>
    <d v="2013-01-29T01:03:23"/>
  </r>
  <r>
    <n v="2756"/>
    <s v="The Most Basic of Truths"/>
    <s v="We all pray to the same God no matter what name we might refer to Him as.  Our children deserve to know this basic truth."/>
    <x v="26"/>
    <n v="1048"/>
    <x v="2"/>
    <x v="0"/>
    <s v="USD"/>
    <n v="1389476201"/>
    <n v="1386884201"/>
    <b v="0"/>
    <n v="33"/>
    <b v="0"/>
    <s v="publishing/children's books"/>
    <n v="0.1048"/>
    <n v="31.757575757575758"/>
    <x v="1"/>
    <x v="39"/>
    <x v="2302"/>
    <d v="2013-12-12T21:36:41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x v="0"/>
    <s v="USD"/>
    <n v="1333921508"/>
    <n v="1331333108"/>
    <b v="0"/>
    <n v="32"/>
    <b v="1"/>
    <s v="music/indie rock"/>
    <n v="1.0480480480480481"/>
    <n v="32.71875"/>
    <x v="7"/>
    <x v="12"/>
    <x v="2303"/>
    <d v="2012-03-09T22:45:08"/>
  </r>
  <r>
    <n v="3368"/>
    <s v="Peter Pan by J.M. Barrie @ Open Space Arts"/>
    <s v="Help a non-profit community theatre create an unforgettable production of J.M. Barrie's classic play."/>
    <x v="114"/>
    <n v="1046"/>
    <x v="0"/>
    <x v="0"/>
    <s v="USD"/>
    <n v="1420088400"/>
    <n v="1416977259"/>
    <b v="0"/>
    <n v="23"/>
    <b v="1"/>
    <s v="theater/plays"/>
    <n v="1.046"/>
    <n v="45.478260869565219"/>
    <x v="6"/>
    <x v="11"/>
    <x v="2304"/>
    <d v="2014-11-26T04:47:39"/>
  </r>
  <r>
    <n v="3684"/>
    <s v="Cassiopeia"/>
    <s v="Thespis Theater Festival presents Cassiopeia: A romantic tale of a bride finding her way to her unknown groom before it is too late."/>
    <x v="150"/>
    <n v="1043"/>
    <x v="0"/>
    <x v="0"/>
    <s v="USD"/>
    <n v="1441167586"/>
    <n v="1438575586"/>
    <b v="0"/>
    <n v="23"/>
    <b v="1"/>
    <s v="theater/plays"/>
    <n v="1.3906666666666667"/>
    <n v="45.347826086956523"/>
    <x v="6"/>
    <x v="11"/>
    <x v="2305"/>
    <d v="2015-08-03T04:19:46"/>
  </r>
  <r>
    <n v="310"/>
    <s v="Feels Like Coming Home Tour"/>
    <s v="30 day tour to release a compilation CD with 16 original songs about hometowns.  Webisodes and documentary to follow."/>
    <x v="114"/>
    <n v="1041.29"/>
    <x v="0"/>
    <x v="0"/>
    <s v="USD"/>
    <n v="1319076000"/>
    <n v="1317788623"/>
    <b v="1"/>
    <n v="36"/>
    <b v="1"/>
    <s v="film &amp; video/documentary"/>
    <n v="1.04129"/>
    <n v="28.924722222222222"/>
    <x v="5"/>
    <x v="8"/>
    <x v="2306"/>
    <d v="2011-10-05T04:23:43"/>
  </r>
  <r>
    <n v="780"/>
    <s v="Wess Meets West - Press Our New Album on CD!"/>
    <s v="We are finishing up recording our new record and we would like help with its physical CD release."/>
    <x v="114"/>
    <n v="1040"/>
    <x v="0"/>
    <x v="0"/>
    <s v="USD"/>
    <n v="1304439025"/>
    <n v="1301847025"/>
    <b v="0"/>
    <n v="27"/>
    <b v="1"/>
    <s v="music/rock"/>
    <n v="1.04"/>
    <n v="38.518518518518519"/>
    <x v="7"/>
    <x v="15"/>
    <x v="2307"/>
    <d v="2011-04-03T16:10:25"/>
  </r>
  <r>
    <n v="811"/>
    <s v="Love Water Tour"/>
    <s v="We need your financial support to cover the tour costs!  (Sound, lights, travel, stage design)"/>
    <x v="114"/>
    <n v="1040"/>
    <x v="0"/>
    <x v="0"/>
    <s v="USD"/>
    <n v="1373475120"/>
    <n v="1371569202"/>
    <b v="0"/>
    <n v="12"/>
    <b v="1"/>
    <s v="music/rock"/>
    <n v="1.04"/>
    <n v="86.666666666666671"/>
    <x v="7"/>
    <x v="15"/>
    <x v="2308"/>
    <d v="2013-06-18T15:26:42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x v="0"/>
    <s v="USD"/>
    <n v="1365448657"/>
    <n v="1362860257"/>
    <b v="0"/>
    <n v="3"/>
    <b v="0"/>
    <s v="music/jazz"/>
    <n v="0.11818181818181818"/>
    <n v="346.66666666666669"/>
    <x v="7"/>
    <x v="33"/>
    <x v="2309"/>
    <d v="2013-03-09T20:17:37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x v="0"/>
    <s v="USD"/>
    <n v="1459121162"/>
    <n v="1456532762"/>
    <b v="0"/>
    <n v="17"/>
    <b v="0"/>
    <s v="theater/spaces"/>
    <n v="4.1599999999999998E-2"/>
    <n v="61.176470588235297"/>
    <x v="6"/>
    <x v="9"/>
    <x v="2310"/>
    <d v="2016-02-27T00:26:02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x v="0"/>
    <s v="USD"/>
    <n v="1369958400"/>
    <n v="1367286434"/>
    <b v="0"/>
    <n v="37"/>
    <b v="1"/>
    <s v="music/indie rock"/>
    <n v="1.2949999999999999"/>
    <n v="28"/>
    <x v="7"/>
    <x v="12"/>
    <x v="2311"/>
    <d v="2013-04-30T01:47:14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x v="3"/>
    <s v="EUR"/>
    <n v="1489238940"/>
    <n v="1486406253"/>
    <b v="0"/>
    <n v="32"/>
    <b v="1"/>
    <s v="photography/photobooks"/>
    <n v="1.1499999999999999"/>
    <n v="32.34375"/>
    <x v="2"/>
    <x v="3"/>
    <x v="2312"/>
    <d v="2017-02-06T18:37:33"/>
  </r>
  <r>
    <n v="3372"/>
    <s v="All the Best, Jack"/>
    <s v="This play tells the story of the toxicity of sensationalism shown through one man's struggle with notoriety."/>
    <x v="114"/>
    <n v="1035"/>
    <x v="0"/>
    <x v="0"/>
    <s v="USD"/>
    <n v="1408942740"/>
    <n v="1407157756"/>
    <b v="0"/>
    <n v="27"/>
    <b v="1"/>
    <s v="theater/plays"/>
    <n v="1.0349999999999999"/>
    <n v="38.333333333333336"/>
    <x v="6"/>
    <x v="11"/>
    <x v="1344"/>
    <d v="2014-08-04T13:09:16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x v="8"/>
    <s v="AUD"/>
    <n v="1438333080"/>
    <n v="1436408308"/>
    <b v="0"/>
    <n v="24"/>
    <b v="1"/>
    <s v="theater/plays"/>
    <n v="1.0349999999999999"/>
    <n v="43.125"/>
    <x v="6"/>
    <x v="11"/>
    <x v="2313"/>
    <d v="2015-07-09T02:18:28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x v="0"/>
    <s v="USD"/>
    <n v="1437676380"/>
    <n v="1435670452"/>
    <b v="0"/>
    <n v="28"/>
    <b v="1"/>
    <s v="theater/plays"/>
    <n v="1.0349999999999999"/>
    <n v="36.964285714285715"/>
    <x v="6"/>
    <x v="11"/>
    <x v="2314"/>
    <d v="2015-06-30T13:20:52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7"/>
    <x v="12"/>
    <x v="2315"/>
    <d v="2012-04-24T01:47:35"/>
  </r>
  <r>
    <n v="1831"/>
    <s v="Darling Waste Trailer Bail Out!"/>
    <s v="After a 2 year Odyssey, Darling Waste's trailer is still not home! We need $3,500 to get it through U.S. Customs!"/>
    <x v="114"/>
    <n v="1030"/>
    <x v="0"/>
    <x v="0"/>
    <s v="USD"/>
    <n v="1336866863"/>
    <n v="1335570863"/>
    <b v="0"/>
    <n v="14"/>
    <b v="1"/>
    <s v="music/rock"/>
    <n v="1.03"/>
    <n v="73.571428571428569"/>
    <x v="7"/>
    <x v="15"/>
    <x v="2316"/>
    <d v="2012-04-27T23:54:23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x v="0"/>
    <s v="USD"/>
    <n v="1410550484"/>
    <n v="1408995284"/>
    <b v="0"/>
    <n v="16"/>
    <b v="1"/>
    <s v="theater/plays"/>
    <n v="1.2875000000000001"/>
    <n v="64.375"/>
    <x v="6"/>
    <x v="11"/>
    <x v="2317"/>
    <d v="2014-08-25T19:34:44"/>
  </r>
  <r>
    <n v="1085"/>
    <s v="Sun Dryd Studios"/>
    <s v="The new kid on the block. Re-imagining old games and creating new ones. Ship, Lazer, Rock is first."/>
    <x v="0"/>
    <n v="1026"/>
    <x v="2"/>
    <x v="11"/>
    <s v="CAD"/>
    <n v="1457967975"/>
    <n v="1455379575"/>
    <b v="0"/>
    <n v="9"/>
    <b v="0"/>
    <s v="games/video games"/>
    <n v="3.4200000000000001E-2"/>
    <n v="114"/>
    <x v="3"/>
    <x v="18"/>
    <x v="2318"/>
    <d v="2016-02-13T16:06:15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x v="0"/>
    <s v="USD"/>
    <n v="1278302400"/>
    <n v="1273961999"/>
    <b v="0"/>
    <n v="23"/>
    <b v="1"/>
    <s v="music/pop"/>
    <n v="1.026"/>
    <n v="44.608695652173914"/>
    <x v="7"/>
    <x v="22"/>
    <x v="2319"/>
    <d v="2010-05-15T22:19:59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x v="0"/>
    <s v="USD"/>
    <n v="1469199740"/>
    <n v="1465311740"/>
    <b v="0"/>
    <n v="3"/>
    <b v="0"/>
    <s v="technology/web"/>
    <n v="6.8399999999999997E-3"/>
    <n v="342"/>
    <x v="0"/>
    <x v="26"/>
    <x v="2320"/>
    <d v="2016-06-07T15:02:20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x v="0"/>
    <s v="USD"/>
    <n v="1395023719"/>
    <n v="1391571319"/>
    <b v="0"/>
    <n v="10"/>
    <b v="1"/>
    <s v="music/rock"/>
    <n v="1.0249999999999999"/>
    <n v="102.5"/>
    <x v="7"/>
    <x v="15"/>
    <x v="2321"/>
    <d v="2014-02-05T03:35:19"/>
  </r>
  <r>
    <n v="3580"/>
    <s v="Annabel Lost"/>
    <s v="Annabel Lost combines visual art and performance poetry to tell the story of two orphaned refugees, Quetzal and Rhime."/>
    <x v="280"/>
    <n v="1025"/>
    <x v="0"/>
    <x v="0"/>
    <s v="USD"/>
    <n v="1425185940"/>
    <n v="1421900022"/>
    <b v="0"/>
    <n v="27"/>
    <b v="1"/>
    <s v="theater/plays"/>
    <n v="1.1388888888888888"/>
    <n v="37.962962962962962"/>
    <x v="6"/>
    <x v="11"/>
    <x v="1743"/>
    <d v="2015-01-22T04:13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x v="0"/>
    <s v="USD"/>
    <n v="1407691248"/>
    <n v="1405099248"/>
    <b v="0"/>
    <n v="5"/>
    <b v="0"/>
    <s v="theater/musical"/>
    <n v="1.4642857142857143E-2"/>
    <n v="205"/>
    <x v="6"/>
    <x v="19"/>
    <x v="2322"/>
    <d v="2014-07-11T17:20:48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x v="0"/>
    <s v="USD"/>
    <n v="1431925200"/>
    <n v="1429991062"/>
    <b v="0"/>
    <n v="21"/>
    <b v="1"/>
    <s v="music/electronic music"/>
    <n v="1.0209999999999999"/>
    <n v="48.61904761904762"/>
    <x v="7"/>
    <x v="13"/>
    <x v="2323"/>
    <d v="2015-04-25T19:44:22"/>
  </r>
  <r>
    <n v="1168"/>
    <s v="SiMpLy FreSH fOoD TrUck"/>
    <s v="Simply fresh farm to table on wheels working close with local farms to ensure the highest of quality of product ."/>
    <x v="53"/>
    <n v="1020"/>
    <x v="2"/>
    <x v="0"/>
    <s v="USD"/>
    <n v="1474507065"/>
    <n v="1471915065"/>
    <b v="0"/>
    <n v="3"/>
    <b v="0"/>
    <s v="food/food trucks"/>
    <n v="5.6666666666666664E-2"/>
    <n v="340"/>
    <x v="4"/>
    <x v="29"/>
    <x v="2324"/>
    <d v="2016-08-23T01:17:45"/>
  </r>
  <r>
    <n v="1590"/>
    <s v="An Italian Adventure"/>
    <s v="Discover Italy through photography."/>
    <x v="24"/>
    <n v="1020"/>
    <x v="2"/>
    <x v="6"/>
    <s v="EUR"/>
    <n v="1443040464"/>
    <n v="1440448464"/>
    <b v="0"/>
    <n v="2"/>
    <b v="0"/>
    <s v="photography/places"/>
    <n v="1.7000000000000001E-2"/>
    <n v="510"/>
    <x v="2"/>
    <x v="34"/>
    <x v="2325"/>
    <d v="2015-08-24T20:34:24"/>
  </r>
  <r>
    <n v="3549"/>
    <s v="The Munitionettes"/>
    <s v="Help us bring to life tales of hardship, danger and community of extraordinary women working in WW1 munitions factories."/>
    <x v="114"/>
    <n v="1020"/>
    <x v="0"/>
    <x v="1"/>
    <s v="GBP"/>
    <n v="1441358873"/>
    <n v="1438939673"/>
    <b v="0"/>
    <n v="42"/>
    <b v="1"/>
    <s v="theater/plays"/>
    <n v="1.02"/>
    <n v="24.285714285714285"/>
    <x v="6"/>
    <x v="11"/>
    <x v="2326"/>
    <d v="2015-08-07T09:27:53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x v="0"/>
    <s v="USD"/>
    <n v="1333771200"/>
    <n v="1328649026"/>
    <b v="0"/>
    <n v="24"/>
    <b v="1"/>
    <s v="music/electronic music"/>
    <n v="1.016"/>
    <n v="42.333333333333336"/>
    <x v="7"/>
    <x v="13"/>
    <x v="2327"/>
    <d v="2012-02-07T21:10:26"/>
  </r>
  <r>
    <n v="1613"/>
    <s v="New  E.P. mastering and recording"/>
    <s v="Ghosts and Paper Hearts are getting ready to release their new EP and we want it to be sent everywhere. Help us out PLEASE!!!!!"/>
    <x v="114"/>
    <n v="1015"/>
    <x v="0"/>
    <x v="0"/>
    <s v="USD"/>
    <n v="1342921202"/>
    <n v="1340329202"/>
    <b v="0"/>
    <n v="26"/>
    <b v="1"/>
    <s v="music/rock"/>
    <n v="1.0149999999999999"/>
    <n v="39.03846153846154"/>
    <x v="7"/>
    <x v="15"/>
    <x v="2328"/>
    <d v="2012-06-22T01:40:02"/>
  </r>
  <r>
    <n v="2219"/>
    <s v="Moments by eBurner"/>
    <s v="An album that illustrates events in our lives, whether trivial or significant, through the tones of electronic music."/>
    <x v="114"/>
    <n v="1015"/>
    <x v="0"/>
    <x v="0"/>
    <s v="USD"/>
    <n v="1440004512"/>
    <n v="1437412512"/>
    <b v="0"/>
    <n v="19"/>
    <b v="1"/>
    <s v="music/electronic music"/>
    <n v="1.0149999999999999"/>
    <n v="53.421052631578945"/>
    <x v="7"/>
    <x v="13"/>
    <x v="2329"/>
    <d v="2015-07-20T17:15:12"/>
  </r>
  <r>
    <n v="1211"/>
    <s v="500 Views of Japan"/>
    <s v="From 2010 to 2015, I took over 15 000 photos in Japan. Here's 500 of them. Landscape, city view, people and so much more!"/>
    <x v="114"/>
    <n v="1011"/>
    <x v="0"/>
    <x v="11"/>
    <s v="CAD"/>
    <n v="1465505261"/>
    <n v="1464209261"/>
    <b v="0"/>
    <n v="6"/>
    <b v="1"/>
    <s v="photography/photobooks"/>
    <n v="1.0109999999999999"/>
    <n v="168.5"/>
    <x v="2"/>
    <x v="3"/>
    <x v="2330"/>
    <d v="2016-05-25T20:47:41"/>
  </r>
  <r>
    <n v="3599"/>
    <s v="Promised Land"/>
    <s v="Help Chrysalis get this production off the ground!  An original play, we only need $500 to get this production on its feet!"/>
    <x v="207"/>
    <n v="1010"/>
    <x v="0"/>
    <x v="0"/>
    <s v="USD"/>
    <n v="1440892800"/>
    <n v="1438715077"/>
    <b v="0"/>
    <n v="17"/>
    <b v="1"/>
    <s v="theater/plays"/>
    <n v="2.02"/>
    <n v="59.411764705882355"/>
    <x v="6"/>
    <x v="11"/>
    <x v="2331"/>
    <d v="2015-08-04T19:04:37"/>
  </r>
  <r>
    <n v="3906"/>
    <s v="First Draft Theatre"/>
    <s v="We will workshop, stage and develop new writing, devised work and adaptations. A joyful leap into the possibilities of an idea!"/>
    <x v="186"/>
    <n v="1010"/>
    <x v="2"/>
    <x v="1"/>
    <s v="GBP"/>
    <n v="1435325100"/>
    <n v="1432072893"/>
    <b v="0"/>
    <n v="16"/>
    <b v="0"/>
    <s v="theater/plays"/>
    <n v="0.67333333333333334"/>
    <n v="63.125"/>
    <x v="6"/>
    <x v="11"/>
    <x v="2332"/>
    <d v="2015-05-19T22:01:33"/>
  </r>
  <r>
    <n v="2297"/>
    <s v="Company Company: Debut EP"/>
    <s v="New Jersey Alternative Rock band COCO needs YOUR help self-releasing debut EP!"/>
    <x v="114"/>
    <n v="1006"/>
    <x v="0"/>
    <x v="0"/>
    <s v="USD"/>
    <n v="1331697540"/>
    <n v="1328749249"/>
    <b v="0"/>
    <n v="19"/>
    <b v="1"/>
    <s v="music/rock"/>
    <n v="1.006"/>
    <n v="52.94736842105263"/>
    <x v="7"/>
    <x v="15"/>
    <x v="2333"/>
    <d v="2012-02-09T01:00:49"/>
  </r>
  <r>
    <n v="3038"/>
    <s v="Overtime Theater Spruce Up"/>
    <s v="Our little theater needs some love. We took over a lab and need to make our space look more inviting and well, like a theater!"/>
    <x v="114"/>
    <n v="1005"/>
    <x v="0"/>
    <x v="0"/>
    <s v="USD"/>
    <n v="1457071397"/>
    <n v="1451887397"/>
    <b v="0"/>
    <n v="27"/>
    <b v="1"/>
    <s v="theater/spaces"/>
    <n v="1.0049999999999999"/>
    <n v="37.222222222222221"/>
    <x v="6"/>
    <x v="9"/>
    <x v="2334"/>
    <d v="2016-01-04T06:03:17"/>
  </r>
  <r>
    <n v="3564"/>
    <s v="The Pillowman Aberdeen"/>
    <s v="Multi Award-Winng play THE PILLOWMAN coming to the Arts Centre Theatre, Aberdeen"/>
    <x v="114"/>
    <n v="1005"/>
    <x v="0"/>
    <x v="1"/>
    <s v="GBP"/>
    <n v="1444060800"/>
    <n v="1440082649"/>
    <b v="0"/>
    <n v="17"/>
    <b v="1"/>
    <s v="theater/plays"/>
    <n v="1.0049999999999999"/>
    <n v="59.117647058823529"/>
    <x v="6"/>
    <x v="11"/>
    <x v="2335"/>
    <d v="2015-08-20T14:57:29"/>
  </r>
  <r>
    <n v="1880"/>
    <s v="Sim Betting Football"/>
    <s v="Sim Betting Football is the only football (soccer) betting simulation  game."/>
    <x v="1"/>
    <n v="1004"/>
    <x v="2"/>
    <x v="1"/>
    <s v="GBP"/>
    <n v="1459341380"/>
    <n v="1456839380"/>
    <b v="0"/>
    <n v="24"/>
    <b v="0"/>
    <s v="games/mobile games"/>
    <n v="0.20080000000000001"/>
    <n v="41.833333333333336"/>
    <x v="3"/>
    <x v="28"/>
    <x v="2336"/>
    <d v="2016-03-01T13:36:20"/>
  </r>
  <r>
    <n v="1660"/>
    <s v="Risotto fragole e champagne"/>
    <s v="Vogliamo realizzare un risotto fragole e champagne e condividerlo con i nostri fan. Faremo il risotto durante un concerto casalingo."/>
    <x v="298"/>
    <n v="1003"/>
    <x v="0"/>
    <x v="6"/>
    <s v="EUR"/>
    <n v="1462053540"/>
    <n v="1459355950"/>
    <b v="0"/>
    <n v="36"/>
    <b v="1"/>
    <s v="music/pop"/>
    <n v="12.5375"/>
    <n v="27.861111111111111"/>
    <x v="7"/>
    <x v="22"/>
    <x v="2337"/>
    <d v="2016-03-30T16:39:10"/>
  </r>
  <r>
    <n v="2993"/>
    <s v="TRUE WEST: Think, Dog! Productions"/>
    <s v="Help us build the Kitchen from Hell!"/>
    <x v="114"/>
    <n v="1003"/>
    <x v="0"/>
    <x v="0"/>
    <s v="USD"/>
    <n v="1455998867"/>
    <n v="1453406867"/>
    <b v="0"/>
    <n v="22"/>
    <b v="1"/>
    <s v="theater/spaces"/>
    <n v="1.0029999999999999"/>
    <n v="45.590909090909093"/>
    <x v="6"/>
    <x v="9"/>
    <x v="2338"/>
    <d v="2016-01-21T20:07:47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1"/>
    <x v="39"/>
    <x v="2339"/>
    <d v="2012-02-28T14:45:2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x v="0"/>
    <s v="USD"/>
    <n v="1317438000"/>
    <n v="1314989557"/>
    <b v="0"/>
    <n v="28"/>
    <b v="1"/>
    <s v="music/rock"/>
    <n v="1.00149"/>
    <n v="35.767499999999998"/>
    <x v="7"/>
    <x v="15"/>
    <x v="865"/>
    <d v="2011-09-02T18:52:37"/>
  </r>
  <r>
    <n v="1611"/>
    <s v="Skelton-Luns CD/7&quot;             No Big Deal."/>
    <s v="Skelton-Luns CD/7&quot; No Big Deal."/>
    <x v="267"/>
    <n v="1001"/>
    <x v="0"/>
    <x v="0"/>
    <s v="USD"/>
    <n v="1370390432"/>
    <n v="1368576032"/>
    <b v="0"/>
    <n v="27"/>
    <b v="1"/>
    <s v="music/rock"/>
    <n v="1.25125"/>
    <n v="37.074074074074076"/>
    <x v="7"/>
    <x v="15"/>
    <x v="2340"/>
    <d v="2013-05-15T00:00:32"/>
  </r>
  <r>
    <n v="1860"/>
    <s v="A Simple Complex's 2013 CD Release Party DVD"/>
    <s v="ASC had a one-of-a-kind CD release party in 2013, and we want to share it with the world - in DVD format!"/>
    <x v="150"/>
    <n v="1001"/>
    <x v="0"/>
    <x v="0"/>
    <s v="USD"/>
    <n v="1391706084"/>
    <n v="1389891684"/>
    <b v="0"/>
    <n v="19"/>
    <b v="1"/>
    <s v="music/rock"/>
    <n v="1.3346666666666667"/>
    <n v="52.684210526315788"/>
    <x v="7"/>
    <x v="15"/>
    <x v="2341"/>
    <d v="2014-01-16T17:01:24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x v="0"/>
    <s v="USD"/>
    <n v="1340733600"/>
    <n v="1339098689"/>
    <b v="0"/>
    <n v="25"/>
    <b v="1"/>
    <s v="music/rock"/>
    <n v="1.0009999999999999"/>
    <n v="40.04"/>
    <x v="7"/>
    <x v="15"/>
    <x v="2342"/>
    <d v="2012-06-07T19:51:29"/>
  </r>
  <r>
    <n v="2482"/>
    <s v="Journey to Japan"/>
    <s v="Singer Jude Roberts has been asked to perform his song &quot;The Flood&quot;  in Hiroshima.  You can assist in making this opportunity a reality."/>
    <x v="114"/>
    <n v="1001"/>
    <x v="0"/>
    <x v="0"/>
    <s v="USD"/>
    <n v="1312224383"/>
    <n v="1308336383"/>
    <b v="0"/>
    <n v="25"/>
    <b v="1"/>
    <s v="music/indie rock"/>
    <n v="1.0009999999999999"/>
    <n v="40.04"/>
    <x v="7"/>
    <x v="12"/>
    <x v="2343"/>
    <d v="2011-06-17T18:46:23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x v="0"/>
    <s v="USD"/>
    <n v="1452387096"/>
    <n v="1447203096"/>
    <b v="0"/>
    <n v="11"/>
    <b v="1"/>
    <s v="technology/makerspaces"/>
    <n v="1.25125"/>
    <n v="91"/>
    <x v="0"/>
    <x v="24"/>
    <x v="2344"/>
    <d v="2015-11-11T00:51:36"/>
  </r>
  <r>
    <n v="3622"/>
    <s v="Shakespeare's Pericles, Prince of Tyre"/>
    <s v="5 actors. 39 characters. 1 epic adventure. Presented by the Cradle Theatre Company."/>
    <x v="114"/>
    <n v="1000.99"/>
    <x v="0"/>
    <x v="0"/>
    <s v="USD"/>
    <n v="1411874580"/>
    <n v="1409030371"/>
    <b v="0"/>
    <n v="21"/>
    <b v="1"/>
    <s v="theater/plays"/>
    <n v="1.00099"/>
    <n v="47.666190476190479"/>
    <x v="6"/>
    <x v="11"/>
    <x v="2345"/>
    <d v="2014-08-26T05:19:31"/>
  </r>
  <r>
    <n v="3815"/>
    <s v="The Canterbury Shakespeare Festival - first season"/>
    <s v="Come and help us make the Canterbury Shakespeare Festival a reality"/>
    <x v="114"/>
    <n v="1000.01"/>
    <x v="0"/>
    <x v="1"/>
    <s v="GBP"/>
    <n v="1440111600"/>
    <n v="1437545657"/>
    <b v="0"/>
    <n v="20"/>
    <b v="1"/>
    <s v="theater/plays"/>
    <n v="1.0000100000000001"/>
    <n v="50.000500000000002"/>
    <x v="6"/>
    <x v="11"/>
    <x v="2346"/>
    <d v="2015-07-22T06:14:17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x v="0"/>
    <s v="USD"/>
    <n v="1431046372"/>
    <n v="1429318372"/>
    <b v="0"/>
    <n v="14"/>
    <b v="1"/>
    <s v="film &amp; video/documentary"/>
    <n v="1"/>
    <n v="71.428571428571431"/>
    <x v="5"/>
    <x v="8"/>
    <x v="2347"/>
    <d v="2015-04-18T00:52:52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x v="0"/>
    <s v="USD"/>
    <n v="1466139300"/>
    <n v="1464854398"/>
    <b v="0"/>
    <n v="19"/>
    <b v="1"/>
    <s v="music/rock"/>
    <n v="1"/>
    <n v="52.631578947368418"/>
    <x v="7"/>
    <x v="15"/>
    <x v="2348"/>
    <d v="2016-06-02T07:59:58"/>
  </r>
  <r>
    <n v="2172"/>
    <s v="Hollow point 9, Sins Of Yesterday CD"/>
    <s v="hey friends. We are Hollow Point 9._x000a_We are calling on you to help us._x000a_In our journey to make our debut album."/>
    <x v="114"/>
    <n v="1000"/>
    <x v="0"/>
    <x v="0"/>
    <s v="USD"/>
    <n v="1429365320"/>
    <n v="1426773320"/>
    <b v="0"/>
    <n v="13"/>
    <b v="1"/>
    <s v="music/rock"/>
    <n v="1"/>
    <n v="76.92307692307692"/>
    <x v="7"/>
    <x v="15"/>
    <x v="2349"/>
    <d v="2015-03-19T13:55:20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x v="1"/>
    <s v="GBP"/>
    <n v="1429554349"/>
    <n v="1424719549"/>
    <b v="0"/>
    <n v="28"/>
    <b v="0"/>
    <s v="food/restaurants"/>
    <n v="1.0526315789473684E-2"/>
    <n v="35.714285714285715"/>
    <x v="4"/>
    <x v="40"/>
    <x v="2350"/>
    <d v="2015-02-23T19:25:49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x v="1"/>
    <s v="GBP"/>
    <n v="1411510135"/>
    <n v="1408918135"/>
    <b v="0"/>
    <n v="35"/>
    <b v="1"/>
    <s v="theater/plays"/>
    <n v="1"/>
    <n v="28.571428571428573"/>
    <x v="6"/>
    <x v="11"/>
    <x v="2351"/>
    <d v="2014-08-24T22:08:55"/>
  </r>
  <r>
    <n v="2928"/>
    <s v="Music Theatre of Idaho Presents &quot;A Year with Frog and Toad"/>
    <s v="This is a touring production for schools in the Treasure Valley!"/>
    <x v="114"/>
    <n v="1000"/>
    <x v="0"/>
    <x v="0"/>
    <s v="USD"/>
    <n v="1457135846"/>
    <n v="1454543846"/>
    <b v="0"/>
    <n v="24"/>
    <b v="1"/>
    <s v="theater/musical"/>
    <n v="1"/>
    <n v="41.666666666666664"/>
    <x v="6"/>
    <x v="19"/>
    <x v="2352"/>
    <d v="2016-02-03T23:57:26"/>
  </r>
  <r>
    <n v="2988"/>
    <s v="Curtain up at the Shoebox Theatre!"/>
    <s v="Since October 2015 the Shoebox Theatre has become a hub of creativity - The next step in our journey is to hang stage curtains!"/>
    <x v="114"/>
    <n v="1000"/>
    <x v="0"/>
    <x v="1"/>
    <s v="GBP"/>
    <n v="1466412081"/>
    <n v="1463820081"/>
    <b v="0"/>
    <n v="28"/>
    <b v="1"/>
    <s v="theater/spaces"/>
    <n v="1"/>
    <n v="35.714285714285715"/>
    <x v="6"/>
    <x v="9"/>
    <x v="2353"/>
    <d v="2016-05-21T08:41:2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x v="1"/>
    <s v="GBP"/>
    <n v="1405553241"/>
    <n v="1404948441"/>
    <b v="1"/>
    <n v="24"/>
    <b v="1"/>
    <s v="theater/plays"/>
    <n v="1"/>
    <n v="41.666666666666664"/>
    <x v="6"/>
    <x v="11"/>
    <x v="2354"/>
    <d v="2014-07-09T23:27:21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x v="0"/>
    <s v="USD"/>
    <n v="1447959491"/>
    <n v="1445363891"/>
    <b v="0"/>
    <n v="8"/>
    <b v="1"/>
    <s v="theater/plays"/>
    <n v="1"/>
    <n v="125"/>
    <x v="6"/>
    <x v="11"/>
    <x v="2355"/>
    <d v="2015-10-20T17:58:11"/>
  </r>
  <r>
    <n v="3512"/>
    <s v="With My Eyes Wide Open"/>
    <s v="We're making a hard hitting, innovative play which will open your eyes to what mental illness is like in the mind of the sufferer."/>
    <x v="114"/>
    <n v="1000"/>
    <x v="0"/>
    <x v="1"/>
    <s v="GBP"/>
    <n v="1429789992"/>
    <n v="1424609592"/>
    <b v="0"/>
    <n v="17"/>
    <b v="1"/>
    <s v="theater/plays"/>
    <n v="1"/>
    <n v="58.823529411764703"/>
    <x v="6"/>
    <x v="11"/>
    <x v="2356"/>
    <d v="2015-02-22T12:53:12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x v="1"/>
    <s v="GBP"/>
    <n v="1429955619"/>
    <n v="1424775219"/>
    <b v="0"/>
    <n v="24"/>
    <b v="1"/>
    <s v="theater/plays"/>
    <n v="1"/>
    <n v="41.666666666666664"/>
    <x v="6"/>
    <x v="11"/>
    <x v="2357"/>
    <d v="2015-02-24T10:53:39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x v="0"/>
    <s v="USD"/>
    <n v="1448863449"/>
    <n v="1446267849"/>
    <b v="0"/>
    <n v="7"/>
    <b v="0"/>
    <s v="theater/plays"/>
    <n v="0.1"/>
    <n v="142.85714285714286"/>
    <x v="6"/>
    <x v="11"/>
    <x v="2358"/>
    <d v="2015-10-31T05:04:09"/>
  </r>
  <r>
    <n v="1794"/>
    <s v="Venus as Men"/>
    <s v="&quot;Venus as Menâ€ is a book about beauty of masculine nude. Is a reflection about men as a sensitive and sensual being and gender equity."/>
    <x v="99"/>
    <n v="997"/>
    <x v="2"/>
    <x v="0"/>
    <s v="USD"/>
    <n v="1423660422"/>
    <n v="1420636422"/>
    <b v="1"/>
    <n v="18"/>
    <b v="0"/>
    <s v="photography/photobooks"/>
    <n v="0.11077777777777778"/>
    <n v="55.388888888888886"/>
    <x v="2"/>
    <x v="3"/>
    <x v="2359"/>
    <d v="2015-01-07T13:13:42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x v="0"/>
    <s v="USD"/>
    <n v="1427485395"/>
    <n v="1423600995"/>
    <b v="1"/>
    <n v="15"/>
    <b v="0"/>
    <s v="photography/photobooks"/>
    <n v="1.9900000000000001E-2"/>
    <n v="66.333333333333329"/>
    <x v="2"/>
    <x v="3"/>
    <x v="2360"/>
    <d v="2015-02-10T20:43:15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1"/>
    <x v="2361"/>
    <d v="2015-07-03T19:17:13"/>
  </r>
  <r>
    <n v="2634"/>
    <s v="Project Stardust Part 2"/>
    <s v="After a unsuccessful recovery last time we are trying again to successfully launch and recover a weather balloon from space."/>
    <x v="299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4"/>
    <x v="2362"/>
    <d v="2016-08-30T15:45:21"/>
  </r>
  <r>
    <n v="1840"/>
    <s v="City of the Weak on Tour!"/>
    <s v="St. Paul five-piece band City of the Weak hits the road May 9th, heading for Ft. Lauderdale to attend the Driven Music Conference!"/>
    <x v="280"/>
    <n v="980"/>
    <x v="0"/>
    <x v="0"/>
    <s v="USD"/>
    <n v="1367902740"/>
    <n v="1366251510"/>
    <b v="0"/>
    <n v="13"/>
    <b v="1"/>
    <s v="music/rock"/>
    <n v="1.0888888888888888"/>
    <n v="75.384615384615387"/>
    <x v="7"/>
    <x v="15"/>
    <x v="2363"/>
    <d v="2013-04-18T02:18:3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x v="1"/>
    <s v="GBP"/>
    <n v="1406761200"/>
    <n v="1403724820"/>
    <b v="0"/>
    <n v="17"/>
    <b v="0"/>
    <s v="theater/musical"/>
    <n v="0.13066666666666665"/>
    <n v="57.647058823529413"/>
    <x v="6"/>
    <x v="19"/>
    <x v="1871"/>
    <d v="2014-06-25T19:33:40"/>
  </r>
  <r>
    <n v="1167"/>
    <s v="Empanada Express Food Truck"/>
    <s v="A mobile food truck serving up a Latino-inspired fusion cuisine using fresh, local, &amp; organic ingredients!"/>
    <x v="24"/>
    <n v="979"/>
    <x v="2"/>
    <x v="0"/>
    <s v="USD"/>
    <n v="1410543495"/>
    <n v="1407865095"/>
    <b v="0"/>
    <n v="16"/>
    <b v="0"/>
    <s v="food/food trucks"/>
    <n v="1.6316666666666667E-2"/>
    <n v="61.1875"/>
    <x v="4"/>
    <x v="29"/>
    <x v="2364"/>
    <d v="2014-08-12T17:38:15"/>
  </r>
  <r>
    <n v="705"/>
    <s v="SomnoScope"/>
    <s v="The closest thing ever to the Holy Grail of wearables technology"/>
    <x v="4"/>
    <n v="977"/>
    <x v="2"/>
    <x v="13"/>
    <s v="EUR"/>
    <n v="1484999278"/>
    <n v="1482407278"/>
    <b v="0"/>
    <n v="5"/>
    <b v="0"/>
    <s v="technology/wearables"/>
    <n v="9.7699999999999992E-3"/>
    <n v="195.4"/>
    <x v="0"/>
    <x v="1"/>
    <x v="2365"/>
    <d v="2016-12-22T11:47:58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x v="0"/>
    <s v="USD"/>
    <n v="1413784740"/>
    <n v="1412954547"/>
    <b v="0"/>
    <n v="16"/>
    <b v="1"/>
    <s v="theater/plays"/>
    <n v="1.2946666666666666"/>
    <n v="60.6875"/>
    <x v="6"/>
    <x v="11"/>
    <x v="2366"/>
    <d v="2014-10-10T15:22:27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4"/>
    <x v="2367"/>
    <d v="2015-10-27T19:54:21"/>
  </r>
  <r>
    <n v="3420"/>
    <s v="Rounds. Set design campaign."/>
    <s v="A powerful and urgent tale of the first line of defence for the NHS. Based on true stories from junior doctors."/>
    <x v="251"/>
    <n v="966"/>
    <x v="0"/>
    <x v="1"/>
    <s v="GBP"/>
    <n v="1455408000"/>
    <n v="1454638202"/>
    <b v="0"/>
    <n v="34"/>
    <b v="1"/>
    <s v="theater/plays"/>
    <n v="1.38"/>
    <n v="28.411764705882351"/>
    <x v="6"/>
    <x v="11"/>
    <x v="2368"/>
    <d v="2016-02-05T02:10:02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x v="0"/>
    <s v="USD"/>
    <n v="1422473831"/>
    <n v="1419881831"/>
    <b v="0"/>
    <n v="8"/>
    <b v="0"/>
    <s v="theater/plays"/>
    <n v="0.38119999999999998"/>
    <n v="119.125"/>
    <x v="6"/>
    <x v="11"/>
    <x v="2369"/>
    <d v="2014-12-29T19:37:11"/>
  </r>
  <r>
    <n v="3460"/>
    <s v="Pushers"/>
    <s v="'Pushers' is an exciting new play and the first project for brand new theatre company, Ain't Got No Home Productions."/>
    <x v="207"/>
    <n v="950"/>
    <x v="0"/>
    <x v="1"/>
    <s v="GBP"/>
    <n v="1408106352"/>
    <n v="1406896752"/>
    <b v="0"/>
    <n v="19"/>
    <b v="1"/>
    <s v="theater/plays"/>
    <n v="1.9"/>
    <n v="50"/>
    <x v="6"/>
    <x v="11"/>
    <x v="2370"/>
    <d v="2014-08-01T12:39:1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x v="0"/>
    <s v="USD"/>
    <n v="1424635753"/>
    <n v="1422043753"/>
    <b v="0"/>
    <n v="12"/>
    <b v="0"/>
    <s v="food/restaurants"/>
    <n v="0.186"/>
    <n v="77.5"/>
    <x v="4"/>
    <x v="40"/>
    <x v="2371"/>
    <d v="2015-01-23T20:09:13"/>
  </r>
  <r>
    <n v="2628"/>
    <s v="Pie In Space!"/>
    <s v="A high school freshman is sending pie into space and you can be a part of it.  GO SCIENCE!!!"/>
    <x v="300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4"/>
    <x v="2372"/>
    <d v="2014-11-10T23:11:07"/>
  </r>
  <r>
    <n v="3637"/>
    <s v="The Ballad of Downtown Jake"/>
    <s v="THE BALLAD OF DOWNTOWN JAKE is a newly created contemporary music drama that is schedule to premiere in Phoenix, AZ in March 2015."/>
    <x v="121"/>
    <n v="926"/>
    <x v="2"/>
    <x v="0"/>
    <s v="USD"/>
    <n v="1420130935"/>
    <n v="1417538935"/>
    <b v="0"/>
    <n v="14"/>
    <b v="0"/>
    <s v="theater/musical"/>
    <n v="0.30866666666666664"/>
    <n v="66.142857142857139"/>
    <x v="6"/>
    <x v="19"/>
    <x v="2373"/>
    <d v="2014-12-02T16:48:55"/>
  </r>
  <r>
    <n v="2796"/>
    <s v="Fishcakes"/>
    <s v="Fishcakes is a piece of new writing for the Camden Fringe that explores a story of love, loss, and all the â€˜little things'."/>
    <x v="267"/>
    <n v="924"/>
    <x v="0"/>
    <x v="1"/>
    <s v="GBP"/>
    <n v="1404564028"/>
    <n v="1401972028"/>
    <b v="0"/>
    <n v="21"/>
    <b v="1"/>
    <s v="theater/plays"/>
    <n v="1.155"/>
    <n v="44"/>
    <x v="6"/>
    <x v="11"/>
    <x v="2374"/>
    <d v="2014-06-05T12:40:28"/>
  </r>
  <r>
    <n v="2293"/>
    <s v="&quot;Hurt N' Wrong&quot; New Album Fundraiser!"/>
    <s v="Donate here to be a part of the upcoming album. Every little bit helps!"/>
    <x v="233"/>
    <n v="920"/>
    <x v="0"/>
    <x v="0"/>
    <s v="USD"/>
    <n v="1348545540"/>
    <n v="1346345999"/>
    <b v="0"/>
    <n v="27"/>
    <b v="1"/>
    <s v="music/rock"/>
    <n v="1.0823529411764705"/>
    <n v="34.074074074074076"/>
    <x v="7"/>
    <x v="15"/>
    <x v="2375"/>
    <d v="2012-08-30T16:59:59"/>
  </r>
  <r>
    <n v="3395"/>
    <s v="MIRAMAR"/>
    <s v="Miramar is a a darkly funny play exploring what it is we call â€˜homeâ€™."/>
    <x v="207"/>
    <n v="920"/>
    <x v="0"/>
    <x v="1"/>
    <s v="GBP"/>
    <n v="1433009400"/>
    <n v="1431795944"/>
    <b v="0"/>
    <n v="38"/>
    <b v="1"/>
    <s v="theater/plays"/>
    <n v="1.84"/>
    <n v="24.210526315789473"/>
    <x v="6"/>
    <x v="11"/>
    <x v="2376"/>
    <d v="2015-05-16T17:05:44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x v="0"/>
    <s v="USD"/>
    <n v="1488337200"/>
    <n v="1484623726"/>
    <b v="0"/>
    <n v="17"/>
    <b v="1"/>
    <s v="music/rock"/>
    <n v="1.2213333333333334"/>
    <n v="53.882352941176471"/>
    <x v="7"/>
    <x v="15"/>
    <x v="2377"/>
    <d v="2017-01-17T03:28:46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x v="0"/>
    <s v="USD"/>
    <n v="1362146280"/>
    <n v="1357604752"/>
    <b v="0"/>
    <n v="33"/>
    <b v="1"/>
    <s v="music/rock"/>
    <n v="1.5183333333333333"/>
    <n v="27.606060606060606"/>
    <x v="7"/>
    <x v="15"/>
    <x v="2378"/>
    <d v="2013-01-08T00:25:52"/>
  </r>
  <r>
    <n v="1152"/>
    <s v="Peruvian King Food Truck"/>
    <s v="Peruvian food truck with an LA twist."/>
    <x v="76"/>
    <n v="911"/>
    <x v="2"/>
    <x v="0"/>
    <s v="USD"/>
    <n v="1431709312"/>
    <n v="1429117312"/>
    <b v="0"/>
    <n v="15"/>
    <b v="0"/>
    <s v="food/food trucks"/>
    <n v="5.6937500000000002E-2"/>
    <n v="60.733333333333334"/>
    <x v="4"/>
    <x v="29"/>
    <x v="2379"/>
    <d v="2015-04-15T17:01:52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x v="11"/>
    <s v="CAD"/>
    <n v="1401595140"/>
    <n v="1398980941"/>
    <b v="0"/>
    <n v="17"/>
    <b v="0"/>
    <s v="theater/spaces"/>
    <n v="0.22750000000000001"/>
    <n v="53.529411764705884"/>
    <x v="6"/>
    <x v="9"/>
    <x v="1618"/>
    <d v="2014-05-01T21:49:01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x v="3"/>
    <s v="EUR"/>
    <n v="1456094197"/>
    <n v="1453502197"/>
    <b v="0"/>
    <n v="12"/>
    <b v="0"/>
    <s v="technology/wearables"/>
    <n v="0.33666666666666667"/>
    <n v="75.75"/>
    <x v="0"/>
    <x v="1"/>
    <x v="2380"/>
    <d v="2016-01-22T22:36:37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x v="1"/>
    <s v="GBP"/>
    <n v="1431298740"/>
    <n v="1429558756"/>
    <b v="0"/>
    <n v="27"/>
    <b v="0"/>
    <s v="theater/plays"/>
    <n v="0.36359999999999998"/>
    <n v="33.666666666666664"/>
    <x v="6"/>
    <x v="11"/>
    <x v="2381"/>
    <d v="2015-04-20T19:39:16"/>
  </r>
  <r>
    <n v="1786"/>
    <s v="Observations in 6x6"/>
    <s v="A photo book that shows a timeless trip from Portugal to Sri Lanka in a subjective point of view through an old Hasselblad objective."/>
    <x v="236"/>
    <n v="905"/>
    <x v="2"/>
    <x v="13"/>
    <s v="EUR"/>
    <n v="1418649177"/>
    <n v="1416057177"/>
    <b v="1"/>
    <n v="29"/>
    <b v="0"/>
    <s v="photography/photobooks"/>
    <n v="0.47631578947368419"/>
    <n v="31.206896551724139"/>
    <x v="2"/>
    <x v="3"/>
    <x v="2382"/>
    <d v="2014-11-15T13:12:57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x v="0"/>
    <s v="USD"/>
    <n v="1404312846"/>
    <n v="1402584846"/>
    <b v="0"/>
    <n v="15"/>
    <b v="1"/>
    <s v="theater/plays"/>
    <n v="1.0055555555555555"/>
    <n v="60.333333333333336"/>
    <x v="6"/>
    <x v="11"/>
    <x v="2383"/>
    <d v="2014-06-12T14:54:06"/>
  </r>
  <r>
    <n v="664"/>
    <s v="Oregon Babyâ„¢ Diapers"/>
    <s v="Save Oregon Babyâ„¢ Diapers, a handmade business, run by awesome moms in Southern Oregon, from permanently closing!"/>
    <x v="32"/>
    <n v="904"/>
    <x v="2"/>
    <x v="0"/>
    <s v="USD"/>
    <n v="1428940775"/>
    <n v="1426348775"/>
    <b v="0"/>
    <n v="29"/>
    <b v="0"/>
    <s v="technology/wearables"/>
    <n v="7.5333333333333335E-2"/>
    <n v="31.172413793103448"/>
    <x v="0"/>
    <x v="1"/>
    <x v="2384"/>
    <d v="2015-03-14T15:59:35"/>
  </r>
  <r>
    <n v="785"/>
    <s v="Treedom's NEW album fund!"/>
    <s v="Treedom wants to record a second album! We have a lot of new material, and we wanted to capture our new sound in a record for our fans."/>
    <x v="207"/>
    <n v="903.14"/>
    <x v="0"/>
    <x v="0"/>
    <s v="USD"/>
    <n v="1362060915"/>
    <n v="1359468915"/>
    <b v="0"/>
    <n v="29"/>
    <b v="1"/>
    <s v="music/rock"/>
    <n v="1.8062799999999999"/>
    <n v="31.142758620689655"/>
    <x v="7"/>
    <x v="15"/>
    <x v="2385"/>
    <d v="2013-01-29T14:15:15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x v="0"/>
    <s v="USD"/>
    <n v="1304395140"/>
    <n v="1297620584"/>
    <b v="0"/>
    <n v="18"/>
    <b v="1"/>
    <s v="film &amp; video/shorts"/>
    <n v="1"/>
    <n v="50"/>
    <x v="5"/>
    <x v="27"/>
    <x v="2204"/>
    <d v="2011-02-13T18:09:44"/>
  </r>
  <r>
    <n v="3836"/>
    <s v="Home (The Place Where My Stuff Resides)"/>
    <s v="&quot;The surveyor said the foundation was shaky&quot;. A woman finds what it means to rebuild her marriage."/>
    <x v="267"/>
    <n v="900"/>
    <x v="0"/>
    <x v="0"/>
    <s v="USD"/>
    <n v="1470197340"/>
    <n v="1467497652"/>
    <b v="0"/>
    <n v="14"/>
    <b v="1"/>
    <s v="theater/plays"/>
    <n v="1.125"/>
    <n v="64.285714285714292"/>
    <x v="6"/>
    <x v="11"/>
    <x v="2386"/>
    <d v="2016-07-02T22:14:12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x v="1"/>
    <s v="GBP"/>
    <n v="1487102427"/>
    <n v="1486065627"/>
    <b v="0"/>
    <n v="25"/>
    <b v="1"/>
    <s v="games/tabletop games"/>
    <n v="1.1973333333333334"/>
    <n v="35.92"/>
    <x v="3"/>
    <x v="5"/>
    <x v="2387"/>
    <d v="2017-02-02T20:00:27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x v="0"/>
    <s v="USD"/>
    <n v="1380720474"/>
    <n v="1378214874"/>
    <b v="0"/>
    <n v="19"/>
    <b v="0"/>
    <s v="publishing/fiction"/>
    <n v="0.30862068965517242"/>
    <n v="47.10526315789474"/>
    <x v="1"/>
    <x v="35"/>
    <x v="2388"/>
    <d v="2013-09-03T13:27:54"/>
  </r>
  <r>
    <n v="1771"/>
    <s v="&quot;Drakes Folly&quot;"/>
    <s v="Photographic book on the historic oil region of Pennsylvania where Edwin Drake drilled the well that started the modern oil industry."/>
    <x v="192"/>
    <n v="895"/>
    <x v="2"/>
    <x v="1"/>
    <s v="GBP"/>
    <n v="1414107040"/>
    <n v="1411515040"/>
    <b v="1"/>
    <n v="25"/>
    <b v="0"/>
    <s v="photography/photobooks"/>
    <n v="0.21309523809523809"/>
    <n v="35.799999999999997"/>
    <x v="2"/>
    <x v="3"/>
    <x v="2389"/>
    <d v="2014-09-23T23:30:4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x v="0"/>
    <s v="USD"/>
    <n v="1420095540"/>
    <n v="1417558804"/>
    <b v="0"/>
    <n v="26"/>
    <b v="0"/>
    <s v="technology/wearables"/>
    <n v="0.14849999999999999"/>
    <n v="34.269230769230766"/>
    <x v="0"/>
    <x v="1"/>
    <x v="2390"/>
    <d v="2014-12-02T22:20:04"/>
  </r>
  <r>
    <n v="2559"/>
    <s v="India Meets String Quartet"/>
    <s v="A concert of new music by four composers who have lived in India and been inspired by its music, with the Momenta String Quartet"/>
    <x v="267"/>
    <n v="890"/>
    <x v="0"/>
    <x v="0"/>
    <s v="USD"/>
    <n v="1321385820"/>
    <n v="1318539484"/>
    <b v="0"/>
    <n v="25"/>
    <b v="1"/>
    <s v="music/classical music"/>
    <n v="1.1125"/>
    <n v="35.6"/>
    <x v="7"/>
    <x v="25"/>
    <x v="2391"/>
    <d v="2011-10-13T20:58:04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x v="1"/>
    <s v="GBP"/>
    <n v="1438467894"/>
    <n v="1436307894"/>
    <b v="0"/>
    <n v="30"/>
    <b v="1"/>
    <s v="theater/plays"/>
    <n v="1.1866666666666668"/>
    <n v="29.666666666666668"/>
    <x v="6"/>
    <x v="11"/>
    <x v="2392"/>
    <d v="2015-07-07T22:24:54"/>
  </r>
  <r>
    <n v="1174"/>
    <s v="Give The Black Burro a Stable Stable"/>
    <s v="Help me purchase a parking space to be the Burro's permanant home, I need your help to raise $15,000!"/>
    <x v="51"/>
    <n v="886"/>
    <x v="2"/>
    <x v="0"/>
    <s v="USD"/>
    <n v="1462738327"/>
    <n v="1460146327"/>
    <b v="0"/>
    <n v="19"/>
    <b v="0"/>
    <s v="food/food trucks"/>
    <n v="5.906666666666667E-2"/>
    <n v="46.631578947368418"/>
    <x v="4"/>
    <x v="29"/>
    <x v="2393"/>
    <d v="2016-04-08T20:12:07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x v="0"/>
    <s v="USD"/>
    <n v="1365367938"/>
    <n v="1361483538"/>
    <b v="1"/>
    <n v="25"/>
    <b v="1"/>
    <s v="publishing/radio &amp; podcasts"/>
    <n v="1.4766666666666666"/>
    <n v="35.44"/>
    <x v="1"/>
    <x v="2"/>
    <x v="2394"/>
    <d v="2013-02-21T21:52:18"/>
  </r>
  <r>
    <n v="1762"/>
    <s v="&quot;The Naked Pixel&quot; Ali Pakele"/>
    <s v="Project rewards $25 gets you 190+ digital images"/>
    <x v="292"/>
    <n v="885"/>
    <x v="0"/>
    <x v="0"/>
    <s v="USD"/>
    <n v="1457739245"/>
    <n v="1455147245"/>
    <b v="0"/>
    <n v="25"/>
    <b v="1"/>
    <s v="photography/photobooks"/>
    <n v="8.85"/>
    <n v="35.4"/>
    <x v="2"/>
    <x v="3"/>
    <x v="2395"/>
    <d v="2016-02-10T23:34:05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x v="8"/>
    <s v="AUD"/>
    <n v="1418183325"/>
    <n v="1415591325"/>
    <b v="0"/>
    <n v="11"/>
    <b v="0"/>
    <s v="technology/space exploration"/>
    <n v="8.8500000000000002E-3"/>
    <n v="80.454545454545453"/>
    <x v="0"/>
    <x v="4"/>
    <x v="2396"/>
    <d v="2014-11-10T03:48:45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x v="0"/>
    <s v="USD"/>
    <n v="1428641940"/>
    <n v="1426792563"/>
    <b v="0"/>
    <n v="17"/>
    <b v="0"/>
    <s v="technology/wearables"/>
    <n v="0.11328275684711328"/>
    <n v="51.823529411764703"/>
    <x v="0"/>
    <x v="1"/>
    <x v="2397"/>
    <d v="2015-03-19T19:16:03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x v="0"/>
    <s v="USD"/>
    <n v="1420952340"/>
    <n v="1418146883"/>
    <b v="0"/>
    <n v="16"/>
    <b v="0"/>
    <s v="theater/musical"/>
    <n v="4.0045454545454544E-2"/>
    <n v="55.0625"/>
    <x v="6"/>
    <x v="19"/>
    <x v="2398"/>
    <d v="2014-12-09T17:41:23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x v="1"/>
    <s v="GBP"/>
    <n v="1403192031"/>
    <n v="1400600031"/>
    <b v="0"/>
    <n v="21"/>
    <b v="0"/>
    <s v="theater/plays"/>
    <n v="0.1762"/>
    <n v="41.952380952380949"/>
    <x v="6"/>
    <x v="11"/>
    <x v="2399"/>
    <d v="2014-05-20T15:33:51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x v="1"/>
    <s v="GBP"/>
    <n v="1488240000"/>
    <n v="1486996729"/>
    <b v="0"/>
    <n v="51"/>
    <b v="1"/>
    <s v="theater/plays"/>
    <n v="1.1891891891891893"/>
    <n v="17.254901960784313"/>
    <x v="6"/>
    <x v="11"/>
    <x v="2400"/>
    <d v="2017-02-13T14:38:49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x v="11"/>
    <s v="CAD"/>
    <n v="1441119919"/>
    <n v="1437663919"/>
    <b v="0"/>
    <n v="29"/>
    <b v="0"/>
    <s v="technology/wearables"/>
    <n v="7.9909090909090902E-3"/>
    <n v="30.310344827586206"/>
    <x v="0"/>
    <x v="1"/>
    <x v="2401"/>
    <d v="2015-07-23T15:05:19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1"/>
    <x v="2402"/>
    <d v="2014-06-26T19:29:25"/>
  </r>
  <r>
    <n v="1386"/>
    <s v="MALTESE CROSS: The First Album"/>
    <s v="We are a classic hard rock/heavy metal band just trying to keep rock alive!"/>
    <x v="272"/>
    <n v="875"/>
    <x v="0"/>
    <x v="0"/>
    <s v="USD"/>
    <n v="1438183889"/>
    <n v="1435591889"/>
    <b v="0"/>
    <n v="14"/>
    <b v="1"/>
    <s v="music/rock"/>
    <n v="2.1875"/>
    <n v="62.5"/>
    <x v="7"/>
    <x v="15"/>
    <x v="2403"/>
    <d v="2015-06-29T15:31:29"/>
  </r>
  <r>
    <n v="3664"/>
    <s v="Cubs: an Original Work"/>
    <s v="An Original Short Play: two young women search for answers about sexuality, the history they are taught, and their animal instincts."/>
    <x v="267"/>
    <n v="875"/>
    <x v="0"/>
    <x v="0"/>
    <s v="USD"/>
    <n v="1466056689"/>
    <n v="1464847089"/>
    <b v="0"/>
    <n v="19"/>
    <b v="1"/>
    <s v="theater/plays"/>
    <n v="1.09375"/>
    <n v="46.05263157894737"/>
    <x v="6"/>
    <x v="11"/>
    <x v="2404"/>
    <d v="2016-06-02T05:58:09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x v="0"/>
    <s v="USD"/>
    <n v="1405882287"/>
    <n v="1400698287"/>
    <b v="1"/>
    <n v="34"/>
    <b v="0"/>
    <s v="theater/plays"/>
    <n v="8.72E-2"/>
    <n v="25.647058823529413"/>
    <x v="6"/>
    <x v="11"/>
    <x v="2405"/>
    <d v="2014-05-21T18:51:27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x v="8"/>
    <s v="AUD"/>
    <n v="1465394340"/>
    <n v="1464677986"/>
    <b v="0"/>
    <n v="20"/>
    <b v="1"/>
    <s v="theater/plays"/>
    <n v="2.89"/>
    <n v="43.35"/>
    <x v="6"/>
    <x v="11"/>
    <x v="2406"/>
    <d v="2016-05-31T06:59:46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2"/>
    <x v="3"/>
    <x v="2407"/>
    <d v="2016-06-03T07:38:56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x v="0"/>
    <s v="USD"/>
    <n v="1410972319"/>
    <n v="1408380319"/>
    <b v="0"/>
    <n v="14"/>
    <b v="0"/>
    <s v="film &amp; video/animation"/>
    <n v="2.87E-2"/>
    <n v="61.5"/>
    <x v="5"/>
    <x v="23"/>
    <x v="2408"/>
    <d v="2014-08-18T16:45:19"/>
  </r>
  <r>
    <n v="956"/>
    <s v="SemiYours"/>
    <s v="You can rent out your Car with Uber. _x000a_You can rent out your Home with Airbnb. _x000a_Now you can rent out your CLOSET with SemiYOURS!"/>
    <x v="6"/>
    <n v="861"/>
    <x v="2"/>
    <x v="0"/>
    <s v="USD"/>
    <n v="1430081759"/>
    <n v="1424901359"/>
    <b v="0"/>
    <n v="17"/>
    <b v="0"/>
    <s v="technology/wearables"/>
    <n v="1.7219999999999999E-2"/>
    <n v="50.647058823529413"/>
    <x v="0"/>
    <x v="1"/>
    <x v="2409"/>
    <d v="2015-02-25T21:55:59"/>
  </r>
  <r>
    <n v="2215"/>
    <s v="&quot;Something to See, Not to Say&quot; - Anemometer's First EP Album"/>
    <s v="Ambient Electro Grind-fest!"/>
    <x v="302"/>
    <n v="860"/>
    <x v="0"/>
    <x v="0"/>
    <s v="USD"/>
    <n v="1331621940"/>
    <n v="1329671572"/>
    <b v="0"/>
    <n v="33"/>
    <b v="1"/>
    <s v="music/electronic music"/>
    <n v="1.5636363636363637"/>
    <n v="26.060606060606062"/>
    <x v="7"/>
    <x v="13"/>
    <x v="2410"/>
    <d v="2012-02-19T17:12:52"/>
  </r>
  <r>
    <n v="1772"/>
    <s v="White Mountain"/>
    <s v="A photobook and a short documentary film telling the story of Holocaust in Northwestern Lithuania"/>
    <x v="120"/>
    <n v="858"/>
    <x v="2"/>
    <x v="1"/>
    <s v="GBP"/>
    <n v="1404666836"/>
    <n v="1399482836"/>
    <b v="1"/>
    <n v="19"/>
    <b v="0"/>
    <s v="photography/photobooks"/>
    <n v="0.156"/>
    <n v="45.157894736842103"/>
    <x v="2"/>
    <x v="3"/>
    <x v="2411"/>
    <d v="2014-05-07T17:13:56"/>
  </r>
  <r>
    <n v="1728"/>
    <s v="With His Presence"/>
    <s v="Be in God's presence through instrumental covers of hymns. Help me build a home studio to freely distribute this album."/>
    <x v="258"/>
    <n v="855"/>
    <x v="2"/>
    <x v="0"/>
    <s v="USD"/>
    <n v="1445439674"/>
    <n v="1442847674"/>
    <b v="0"/>
    <n v="7"/>
    <b v="0"/>
    <s v="music/faith"/>
    <n v="0.68400000000000005"/>
    <n v="122.14285714285714"/>
    <x v="7"/>
    <x v="14"/>
    <x v="2412"/>
    <d v="2015-09-21T15:01:14"/>
  </r>
  <r>
    <n v="2125"/>
    <s v="Becoming - A Metaphysical Game About Mental Illness"/>
    <s v="Becoming is a video game that aims to portray mental illness through a metaphysical and emotional story."/>
    <x v="24"/>
    <n v="852"/>
    <x v="2"/>
    <x v="0"/>
    <s v="USD"/>
    <n v="1438734833"/>
    <n v="1436142833"/>
    <b v="0"/>
    <n v="27"/>
    <b v="0"/>
    <s v="games/video games"/>
    <n v="1.4200000000000001E-2"/>
    <n v="31.555555555555557"/>
    <x v="3"/>
    <x v="18"/>
    <x v="2413"/>
    <d v="2015-07-06T00:33:53"/>
  </r>
  <r>
    <n v="3851"/>
    <s v="Waving Goodbye"/>
    <s v="A play about the horrible choices we have to make every day. Should we take a risk, or take the road most travelled?"/>
    <x v="60"/>
    <n v="852"/>
    <x v="2"/>
    <x v="1"/>
    <s v="GBP"/>
    <n v="1437129179"/>
    <n v="1434537179"/>
    <b v="1"/>
    <n v="24"/>
    <b v="0"/>
    <s v="theater/plays"/>
    <n v="0.34079999999999999"/>
    <n v="35.5"/>
    <x v="6"/>
    <x v="11"/>
    <x v="2414"/>
    <d v="2015-06-17T10:32:59"/>
  </r>
  <r>
    <n v="598"/>
    <s v="Goals not creeds"/>
    <s v="This is a project to create a crowd-funding site for Urantia Book readers worldwide."/>
    <x v="60"/>
    <n v="850"/>
    <x v="2"/>
    <x v="0"/>
    <s v="USD"/>
    <n v="1417737781"/>
    <n v="1415145781"/>
    <b v="0"/>
    <n v="7"/>
    <b v="0"/>
    <s v="technology/web"/>
    <n v="0.34"/>
    <n v="121.42857142857143"/>
    <x v="0"/>
    <x v="26"/>
    <x v="2415"/>
    <d v="2014-11-05T00:03:01"/>
  </r>
  <r>
    <n v="1069"/>
    <s v="Until The End (PC, Mac, and Linux)"/>
    <s v="A run-n-gun zombie survival game where you scavenge for items to make the night a little less scary."/>
    <x v="200"/>
    <n v="850"/>
    <x v="2"/>
    <x v="0"/>
    <s v="USD"/>
    <n v="1385447459"/>
    <n v="1382679059"/>
    <b v="0"/>
    <n v="21"/>
    <b v="0"/>
    <s v="games/video games"/>
    <n v="0.38636363636363635"/>
    <n v="40.476190476190474"/>
    <x v="3"/>
    <x v="18"/>
    <x v="2416"/>
    <d v="2013-10-25T05:30:59"/>
  </r>
  <r>
    <n v="1737"/>
    <s v="Healing"/>
    <s v="An instrumental project in which all songs are incorporated around the healing power of our God. Used for times of prayer &amp; devotion"/>
    <x v="38"/>
    <n v="850"/>
    <x v="2"/>
    <x v="0"/>
    <s v="USD"/>
    <n v="1437432392"/>
    <n v="1434840392"/>
    <b v="0"/>
    <n v="15"/>
    <b v="0"/>
    <s v="music/faith"/>
    <n v="0.21249999999999999"/>
    <n v="56.666666666666664"/>
    <x v="7"/>
    <x v="14"/>
    <x v="2417"/>
    <d v="2015-06-20T22:46:32"/>
  </r>
  <r>
    <n v="2083"/>
    <s v="These Old Streets Album"/>
    <s v="Autumn's Song is working on a debut album that brings accustic / singer-songwriter / piano rock to the central Florida music scene."/>
    <x v="150"/>
    <n v="850"/>
    <x v="0"/>
    <x v="0"/>
    <s v="USD"/>
    <n v="1338830395"/>
    <n v="1336238395"/>
    <b v="0"/>
    <n v="25"/>
    <b v="1"/>
    <s v="music/indie rock"/>
    <n v="1.1333333333333333"/>
    <n v="34"/>
    <x v="7"/>
    <x v="12"/>
    <x v="2418"/>
    <d v="2012-05-05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x v="11"/>
    <s v="CAD"/>
    <n v="1449701284"/>
    <n v="1446241684"/>
    <b v="0"/>
    <n v="21"/>
    <b v="1"/>
    <s v="theater/plays"/>
    <n v="1"/>
    <n v="40.476190476190474"/>
    <x v="6"/>
    <x v="11"/>
    <x v="2419"/>
    <d v="2015-10-30T21:48:0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x v="0"/>
    <s v="USD"/>
    <n v="1443711774"/>
    <n v="1441119774"/>
    <b v="1"/>
    <n v="12"/>
    <b v="0"/>
    <s v="theater/plays"/>
    <n v="2.1049999999999999E-2"/>
    <n v="70.166666666666671"/>
    <x v="6"/>
    <x v="11"/>
    <x v="2420"/>
    <d v="2015-09-01T15:02:5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x v="1"/>
    <s v="GBP"/>
    <n v="1455138000"/>
    <n v="1452448298"/>
    <b v="0"/>
    <n v="47"/>
    <b v="1"/>
    <s v="theater/plays"/>
    <n v="1.0475000000000001"/>
    <n v="17.829787234042552"/>
    <x v="6"/>
    <x v="11"/>
    <x v="2421"/>
    <d v="2016-01-10T17:51:38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x v="0"/>
    <s v="USD"/>
    <n v="1485905520"/>
    <n v="1481150949"/>
    <b v="0"/>
    <n v="7"/>
    <b v="0"/>
    <s v="technology/wearables"/>
    <n v="5.5800000000000002E-2"/>
    <n v="119.57142857142857"/>
    <x v="0"/>
    <x v="1"/>
    <x v="2422"/>
    <d v="2016-12-07T22:49:09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1"/>
    <x v="39"/>
    <x v="2423"/>
    <d v="2012-01-30T01:29:58"/>
  </r>
  <r>
    <n v="2637"/>
    <s v="SPEED OF LIGHT: Biggest Mystery of the Universe"/>
    <s v="Help us collect the data to solve the mystery of the century: Is light slowing down?"/>
    <x v="207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4"/>
    <x v="2424"/>
    <d v="2016-09-26T13:11:15"/>
  </r>
  <r>
    <n v="3051"/>
    <s v="Jon Udry's ABC Tour"/>
    <s v="The ABC tour: 26 comedy-juggling shows in 26 different venues - chosen by YOU - each beginning with a different letter of the alphabet."/>
    <x v="113"/>
    <n v="827"/>
    <x v="2"/>
    <x v="1"/>
    <s v="GBP"/>
    <n v="1486547945"/>
    <n v="1483955945"/>
    <b v="1"/>
    <n v="35"/>
    <b v="0"/>
    <s v="theater/spaces"/>
    <n v="0.23628571428571429"/>
    <n v="23.62857142857143"/>
    <x v="6"/>
    <x v="9"/>
    <x v="2425"/>
    <d v="2017-01-09T09:59:05"/>
  </r>
  <r>
    <n v="3811"/>
    <s v="The Merchant of Venice"/>
    <s v="The University of Exeter Shakespeare Society is touring its acclaimed show The Merchant of Venice to Stratford-upon-Avon!"/>
    <x v="303"/>
    <n v="825"/>
    <x v="0"/>
    <x v="1"/>
    <s v="GBP"/>
    <n v="1464692400"/>
    <n v="1461769373"/>
    <b v="0"/>
    <n v="19"/>
    <b v="1"/>
    <s v="theater/plays"/>
    <n v="3.3"/>
    <n v="43.421052631578945"/>
    <x v="6"/>
    <x v="11"/>
    <x v="2426"/>
    <d v="2016-04-27T15:02:53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x v="0"/>
    <s v="USD"/>
    <n v="1303147459"/>
    <n v="1297880659"/>
    <b v="0"/>
    <n v="22"/>
    <b v="1"/>
    <s v="publishing/nonfiction"/>
    <n v="1.177142857142857"/>
    <n v="37.454545454545453"/>
    <x v="1"/>
    <x v="17"/>
    <x v="2427"/>
    <d v="2011-02-16T18:24:19"/>
  </r>
  <r>
    <n v="458"/>
    <s v="DE_dust2: Hacker's Wrath"/>
    <s v="An animated parody of the game, Counter-Strike. The sequel to the very popular Counter-Strike: DE_dust2. Hacker is back!"/>
    <x v="26"/>
    <n v="821"/>
    <x v="2"/>
    <x v="1"/>
    <s v="GBP"/>
    <n v="1368550060"/>
    <n v="1365958060"/>
    <b v="0"/>
    <n v="49"/>
    <b v="0"/>
    <s v="film &amp; video/animation"/>
    <n v="8.2100000000000006E-2"/>
    <n v="16.755102040816325"/>
    <x v="5"/>
    <x v="23"/>
    <x v="2428"/>
    <d v="2013-04-14T16:47:40"/>
  </r>
  <r>
    <n v="3644"/>
    <s v="SHS presents Rodgers and Hammerstein's Cinderella"/>
    <s v="We are the Saugerties High School drama club. Please help us create our musical to keep theater alive!"/>
    <x v="1"/>
    <n v="821"/>
    <x v="2"/>
    <x v="0"/>
    <s v="USD"/>
    <n v="1457413140"/>
    <n v="1454996887"/>
    <b v="0"/>
    <n v="12"/>
    <b v="0"/>
    <s v="theater/musical"/>
    <n v="0.16420000000000001"/>
    <n v="68.416666666666671"/>
    <x v="6"/>
    <x v="19"/>
    <x v="2429"/>
    <d v="2016-02-09T05:48:07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x v="0"/>
    <s v="USD"/>
    <n v="1341028740"/>
    <n v="1339704141"/>
    <b v="0"/>
    <n v="27"/>
    <b v="1"/>
    <s v="music/indie rock"/>
    <n v="1.3666666666666667"/>
    <n v="30.37037037037037"/>
    <x v="7"/>
    <x v="12"/>
    <x v="2430"/>
    <d v="2012-06-14T20:02:21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x v="0"/>
    <s v="USD"/>
    <n v="1352860017"/>
    <n v="1348536417"/>
    <b v="0"/>
    <n v="14"/>
    <b v="1"/>
    <s v="music/rock"/>
    <n v="1.01875"/>
    <n v="58.214285714285715"/>
    <x v="7"/>
    <x v="15"/>
    <x v="2431"/>
    <d v="2012-09-25T01:26:57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x v="0"/>
    <s v="USD"/>
    <n v="1334610000"/>
    <n v="1332435685"/>
    <b v="0"/>
    <n v="15"/>
    <b v="1"/>
    <s v="publishing/nonfiction"/>
    <n v="1.48"/>
    <n v="54.266666666666666"/>
    <x v="1"/>
    <x v="17"/>
    <x v="2432"/>
    <d v="2012-03-22T17:01:25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x v="1"/>
    <s v="GBP"/>
    <n v="1439827200"/>
    <n v="1436355270"/>
    <b v="0"/>
    <n v="16"/>
    <b v="0"/>
    <s v="theater/plays"/>
    <n v="0.3256"/>
    <n v="50.875"/>
    <x v="6"/>
    <x v="11"/>
    <x v="2433"/>
    <d v="2015-07-08T11:34:3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x v="0"/>
    <s v="USD"/>
    <n v="1327776847"/>
    <n v="1325184847"/>
    <b v="0"/>
    <n v="30"/>
    <b v="1"/>
    <s v="games/tabletop games"/>
    <n v="1.6259999999999999"/>
    <n v="27.1"/>
    <x v="3"/>
    <x v="5"/>
    <x v="2434"/>
    <d v="2011-12-29T18:54:07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x v="0"/>
    <s v="USD"/>
    <n v="1351095976"/>
    <n v="1348503976"/>
    <b v="0"/>
    <n v="33"/>
    <b v="1"/>
    <s v="music/rock"/>
    <n v="1.1585714285714286"/>
    <n v="24.575757575757574"/>
    <x v="7"/>
    <x v="15"/>
    <x v="2435"/>
    <d v="2012-09-24T16:26:16"/>
  </r>
  <r>
    <n v="2300"/>
    <s v="Keep The Prison Van Rolling"/>
    <s v="Big Fiction leaves for tour on 6/27 but the Prison Van needs some work!  New brakes, transmission repair, tires... it needs a bit."/>
    <x v="267"/>
    <n v="810"/>
    <x v="0"/>
    <x v="0"/>
    <s v="USD"/>
    <n v="1340904416"/>
    <n v="1339694816"/>
    <b v="0"/>
    <n v="7"/>
    <b v="1"/>
    <s v="music/rock"/>
    <n v="1.0125"/>
    <n v="115.71428571428571"/>
    <x v="7"/>
    <x v="15"/>
    <x v="2436"/>
    <d v="2012-06-14T17:26:56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x v="1"/>
    <s v="GBP"/>
    <n v="1462697966"/>
    <n v="1460105966"/>
    <b v="0"/>
    <n v="33"/>
    <b v="1"/>
    <s v="theater/plays"/>
    <n v="1.0125"/>
    <n v="24.545454545454547"/>
    <x v="6"/>
    <x v="11"/>
    <x v="2437"/>
    <d v="2016-04-08T08:59:26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x v="0"/>
    <s v="USD"/>
    <n v="1405227540"/>
    <n v="1402058739"/>
    <b v="0"/>
    <n v="22"/>
    <b v="0"/>
    <s v="publishing/translations"/>
    <n v="0.26900000000000002"/>
    <n v="36.68181818181818"/>
    <x v="1"/>
    <x v="31"/>
    <x v="2438"/>
    <d v="2014-06-06T12:45:39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  <x v="2439"/>
    <d v="2009-10-16T22:02:00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x v="6"/>
    <s v="EUR"/>
    <n v="1481367600"/>
    <n v="1477839675"/>
    <b v="0"/>
    <n v="10"/>
    <b v="0"/>
    <s v="publishing/translations"/>
    <n v="6.7083333333333328E-2"/>
    <n v="80.5"/>
    <x v="1"/>
    <x v="31"/>
    <x v="2440"/>
    <d v="2016-10-30T15:01:15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x v="1"/>
    <s v="GBP"/>
    <n v="1468752468"/>
    <n v="1467024468"/>
    <b v="0"/>
    <n v="8"/>
    <b v="0"/>
    <s v="theater/plays"/>
    <n v="0.20125000000000001"/>
    <n v="100.625"/>
    <x v="6"/>
    <x v="11"/>
    <x v="2441"/>
    <d v="2016-06-27T10:47:48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x v="0"/>
    <s v="USD"/>
    <n v="1451430000"/>
    <n v="1448914500"/>
    <b v="0"/>
    <n v="15"/>
    <b v="1"/>
    <s v="food/small batch"/>
    <n v="1.335"/>
    <n v="53.4"/>
    <x v="4"/>
    <x v="7"/>
    <x v="2442"/>
    <d v="2015-11-30T20:15:00"/>
  </r>
  <r>
    <n v="2746"/>
    <s v="How many marbles do YOU have?"/>
    <s v="An easy fun way for children to understand the physical limitations of someone with CFIDS and Fibromyalgia using marbles and a jar."/>
    <x v="121"/>
    <n v="801"/>
    <x v="2"/>
    <x v="0"/>
    <s v="USD"/>
    <n v="1409337911"/>
    <n v="1406745911"/>
    <b v="0"/>
    <n v="19"/>
    <b v="0"/>
    <s v="publishing/children's books"/>
    <n v="0.26700000000000002"/>
    <n v="42.157894736842103"/>
    <x v="1"/>
    <x v="39"/>
    <x v="2443"/>
    <d v="2014-07-30T18:45:11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x v="0"/>
    <s v="USD"/>
    <n v="1452299761"/>
    <n v="1447115761"/>
    <b v="0"/>
    <n v="14"/>
    <b v="1"/>
    <s v="film &amp; video/television"/>
    <n v="1.3333333333333333"/>
    <n v="57.142857142857146"/>
    <x v="5"/>
    <x v="16"/>
    <x v="2444"/>
    <d v="2015-11-10T00:36:01"/>
  </r>
  <r>
    <n v="187"/>
    <s v="The Imbalanced Heart of a Symmetric Mind (film)"/>
    <s v="A young man suffering from a severe case of OCD embarks on a road trip to find peace of mind."/>
    <x v="1"/>
    <n v="800"/>
    <x v="2"/>
    <x v="0"/>
    <s v="USD"/>
    <n v="1437461940"/>
    <n v="1435383457"/>
    <b v="0"/>
    <n v="5"/>
    <b v="0"/>
    <s v="film &amp; video/drama"/>
    <n v="0.16"/>
    <n v="160"/>
    <x v="5"/>
    <x v="10"/>
    <x v="2445"/>
    <d v="2015-06-27T05:37:37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x v="0"/>
    <s v="USD"/>
    <n v="1439741591"/>
    <n v="1436285591"/>
    <b v="0"/>
    <n v="9"/>
    <b v="0"/>
    <s v="publishing/translations"/>
    <n v="0.18181818181818182"/>
    <n v="88.888888888888886"/>
    <x v="1"/>
    <x v="31"/>
    <x v="2446"/>
    <d v="2015-07-07T16:13:11"/>
  </r>
  <r>
    <n v="2684"/>
    <s v="Ain't No Thang..."/>
    <s v="Not all wings are created equal. We believe ours take flight above the rest. Come judge for yourself. To us it Ain't No Thang..."/>
    <x v="45"/>
    <n v="800"/>
    <x v="2"/>
    <x v="0"/>
    <s v="USD"/>
    <n v="1407621425"/>
    <n v="1404165425"/>
    <b v="0"/>
    <n v="4"/>
    <b v="0"/>
    <s v="food/food trucks"/>
    <n v="1.1428571428571429E-2"/>
    <n v="200"/>
    <x v="4"/>
    <x v="29"/>
    <x v="2447"/>
    <d v="2014-06-30T21:57:05"/>
  </r>
  <r>
    <n v="3608"/>
    <s v="Petrification"/>
    <s v="Help us get the show on the road! Petrification is a new play about home, memory and identity and we need your help to tour."/>
    <x v="267"/>
    <n v="800"/>
    <x v="0"/>
    <x v="1"/>
    <s v="GBP"/>
    <n v="1466172000"/>
    <n v="1463418090"/>
    <b v="0"/>
    <n v="27"/>
    <b v="1"/>
    <s v="theater/plays"/>
    <n v="1"/>
    <n v="29.62962962962963"/>
    <x v="6"/>
    <x v="11"/>
    <x v="2448"/>
    <d v="2016-05-16T17:01:30"/>
  </r>
  <r>
    <n v="4095"/>
    <s v="LOPE ENAMORADO"/>
    <s v="Proyecto teatral dirigido por MartÃ­n Acosta que habla y reflexiona sobre el amor y su naturaleza."/>
    <x v="0"/>
    <n v="800"/>
    <x v="2"/>
    <x v="14"/>
    <s v="MXN"/>
    <n v="1482108350"/>
    <n v="1479516350"/>
    <b v="0"/>
    <n v="1"/>
    <b v="0"/>
    <s v="theater/plays"/>
    <n v="2.6666666666666668E-2"/>
    <n v="800"/>
    <x v="6"/>
    <x v="11"/>
    <x v="2449"/>
    <d v="2016-11-19T00:45:50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x v="0"/>
    <s v="USD"/>
    <n v="1335113976"/>
    <n v="1332521976"/>
    <b v="0"/>
    <n v="30"/>
    <b v="1"/>
    <s v="music/indie rock"/>
    <n v="2.6566666666666667"/>
    <n v="26.566666666666666"/>
    <x v="7"/>
    <x v="12"/>
    <x v="2450"/>
    <d v="2012-03-23T16:59:36"/>
  </r>
  <r>
    <n v="3091"/>
    <s v="Bustduck Theatre"/>
    <s v="Roanoke, Virginia's first long-form improv theatre company. Producing improv and scripted theatre, with a dynamic training program."/>
    <x v="1"/>
    <n v="796"/>
    <x v="2"/>
    <x v="0"/>
    <s v="USD"/>
    <n v="1471214743"/>
    <n v="1468622743"/>
    <b v="0"/>
    <n v="9"/>
    <b v="0"/>
    <s v="theater/spaces"/>
    <n v="0.15920000000000001"/>
    <n v="88.444444444444443"/>
    <x v="6"/>
    <x v="9"/>
    <x v="2451"/>
    <d v="2016-07-15T22:45:43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x v="11"/>
    <s v="CAD"/>
    <n v="1410761280"/>
    <n v="1408604363"/>
    <b v="0"/>
    <n v="9"/>
    <b v="1"/>
    <s v="theater/musical"/>
    <n v="1.06"/>
    <n v="88.333333333333329"/>
    <x v="6"/>
    <x v="19"/>
    <x v="2452"/>
    <d v="2014-08-21T06:59:23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x v="0"/>
    <s v="USD"/>
    <n v="1432151326"/>
    <n v="1429559326"/>
    <b v="0"/>
    <n v="14"/>
    <b v="0"/>
    <s v="theater/spaces"/>
    <n v="3.9750000000000001E-2"/>
    <n v="56.785714285714285"/>
    <x v="6"/>
    <x v="9"/>
    <x v="2453"/>
    <d v="2015-04-20T19:48:46"/>
  </r>
  <r>
    <n v="4056"/>
    <s v="American Pride"/>
    <s v="American Pride is a play centered on the Poetry of one Iraq War veteran, and follows her journey through war and back home."/>
    <x v="186"/>
    <n v="795"/>
    <x v="2"/>
    <x v="0"/>
    <s v="USD"/>
    <n v="1467575940"/>
    <n v="1465856639"/>
    <b v="0"/>
    <n v="9"/>
    <b v="0"/>
    <s v="theater/plays"/>
    <n v="0.53"/>
    <n v="88.333333333333329"/>
    <x v="6"/>
    <x v="11"/>
    <x v="2454"/>
    <d v="2016-06-13T22:23:59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x v="0"/>
    <s v="USD"/>
    <n v="1431928784"/>
    <n v="1430114384"/>
    <b v="0"/>
    <n v="10"/>
    <b v="1"/>
    <s v="theater/plays"/>
    <n v="1.5820000000000001"/>
    <n v="79.099999999999994"/>
    <x v="6"/>
    <x v="11"/>
    <x v="2455"/>
    <d v="2015-04-27T05:59:4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26"/>
    <x v="2456"/>
    <d v="2015-07-06T16:50:32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x v="0"/>
    <s v="USD"/>
    <n v="1356392857"/>
    <n v="1352504857"/>
    <b v="0"/>
    <n v="34"/>
    <b v="1"/>
    <s v="music/classical music"/>
    <n v="1.0550335570469798"/>
    <n v="23.117647058823529"/>
    <x v="7"/>
    <x v="25"/>
    <x v="2457"/>
    <d v="2012-11-09T23:47:37"/>
  </r>
  <r>
    <n v="3394"/>
    <s v="Buffer: Edinburgh Fringe 2014"/>
    <s v="Ambitious, Edinburgh-based company, Thrive Theatre, are bringing their brand new comedy BUFFER to the 2014 Edinburgh Fringe!"/>
    <x v="302"/>
    <n v="783"/>
    <x v="0"/>
    <x v="1"/>
    <s v="GBP"/>
    <n v="1406470645"/>
    <n v="1403878645"/>
    <b v="0"/>
    <n v="27"/>
    <b v="1"/>
    <s v="theater/plays"/>
    <n v="1.4236363636363636"/>
    <n v="29"/>
    <x v="6"/>
    <x v="11"/>
    <x v="2458"/>
    <d v="2014-06-27T14:17:25"/>
  </r>
  <r>
    <n v="2817"/>
    <s v="After The End"/>
    <s v="Let Go Theatre Co's very first production is going ahead in June 2015. Help support a brand new theatre co as we begin our adventure"/>
    <x v="260"/>
    <n v="780"/>
    <x v="0"/>
    <x v="1"/>
    <s v="GBP"/>
    <n v="1425136462"/>
    <n v="1421680462"/>
    <b v="0"/>
    <n v="33"/>
    <b v="1"/>
    <s v="theater/plays"/>
    <n v="1.3"/>
    <n v="23.636363636363637"/>
    <x v="6"/>
    <x v="11"/>
    <x v="2459"/>
    <d v="2015-01-19T15:14:22"/>
  </r>
  <r>
    <n v="3577"/>
    <s v="The Laramie Project in Utah County"/>
    <s v="Our goal is to bring this story of one town's processing of tragedy and their own community identity to Utah County."/>
    <x v="260"/>
    <n v="780"/>
    <x v="0"/>
    <x v="0"/>
    <s v="USD"/>
    <n v="1430029680"/>
    <n v="1427741583"/>
    <b v="0"/>
    <n v="27"/>
    <b v="1"/>
    <s v="theater/plays"/>
    <n v="1.3"/>
    <n v="28.888888888888889"/>
    <x v="6"/>
    <x v="11"/>
    <x v="2460"/>
    <d v="2015-03-30T18:53:03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x v="11"/>
    <s v="CAD"/>
    <n v="1402938394"/>
    <n v="1400691994"/>
    <b v="0"/>
    <n v="8"/>
    <b v="1"/>
    <s v="theater/plays"/>
    <n v="1.04"/>
    <n v="97.5"/>
    <x v="6"/>
    <x v="11"/>
    <x v="2461"/>
    <d v="2014-05-21T17:06:3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x v="1"/>
    <s v="GBP"/>
    <n v="1448492400"/>
    <n v="1446506080"/>
    <b v="0"/>
    <n v="6"/>
    <b v="0"/>
    <s v="theater/plays"/>
    <n v="0.22142857142857142"/>
    <n v="129.16666666666666"/>
    <x v="6"/>
    <x v="11"/>
    <x v="2462"/>
    <d v="2015-11-02T23:14:40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x v="1"/>
    <s v="GBP"/>
    <n v="1403964324"/>
    <n v="1401372324"/>
    <b v="0"/>
    <n v="20"/>
    <b v="1"/>
    <s v="theater/plays"/>
    <n v="1"/>
    <n v="38.65"/>
    <x v="6"/>
    <x v="11"/>
    <x v="2463"/>
    <d v="2014-05-29T14:05:24"/>
  </r>
  <r>
    <n v="446"/>
    <s v="DisChord"/>
    <s v="A faith based animated short. (The same guy who said a picture is worth a thousand words also said a cartoon is worth two thousand.)"/>
    <x v="149"/>
    <n v="766"/>
    <x v="2"/>
    <x v="0"/>
    <s v="USD"/>
    <n v="1425434420"/>
    <n v="1422842420"/>
    <b v="0"/>
    <n v="16"/>
    <b v="0"/>
    <s v="film &amp; video/animation"/>
    <n v="7.2952380952380949E-2"/>
    <n v="47.875"/>
    <x v="5"/>
    <x v="23"/>
    <x v="2464"/>
    <d v="2015-02-02T02:00:20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x v="0"/>
    <s v="USD"/>
    <n v="1309980790"/>
    <n v="1304623990"/>
    <b v="0"/>
    <n v="19"/>
    <b v="1"/>
    <s v="publishing/nonfiction"/>
    <n v="1.1575757575757575"/>
    <n v="40.210526315789473"/>
    <x v="1"/>
    <x v="17"/>
    <x v="2465"/>
    <d v="2011-05-05T19:33:10"/>
  </r>
  <r>
    <n v="68"/>
    <s v="King Eider: Short Film"/>
    <s v="Black Comedy by final year students at Leeds University. _x000a_'Bird watching, tea, seaside and murder. Just your average British holiday.'"/>
    <x v="260"/>
    <n v="763"/>
    <x v="0"/>
    <x v="1"/>
    <s v="GBP"/>
    <n v="1393162791"/>
    <n v="1390570791"/>
    <b v="0"/>
    <n v="36"/>
    <b v="1"/>
    <s v="film &amp; video/shorts"/>
    <n v="1.2716666666666667"/>
    <n v="21.194444444444443"/>
    <x v="5"/>
    <x v="27"/>
    <x v="2466"/>
    <d v="2014-01-24T13:39:51"/>
  </r>
  <r>
    <n v="1683"/>
    <s v="Manman doudou tÃ©moignage d'une mÃ¨re Album"/>
    <s v="Rendre tÃ©moignage de ce que Dieu fait chaque jour pour moi et venir en  aide  aux autres, c'est  mon but."/>
    <x v="113"/>
    <n v="760"/>
    <x v="3"/>
    <x v="16"/>
    <s v="EUR"/>
    <n v="1491590738"/>
    <n v="1489517138"/>
    <b v="0"/>
    <n v="10"/>
    <b v="0"/>
    <s v="music/faith"/>
    <n v="0.21714285714285714"/>
    <n v="76"/>
    <x v="7"/>
    <x v="14"/>
    <x v="2467"/>
    <d v="2017-03-14T18:45:38"/>
  </r>
  <r>
    <n v="2824"/>
    <s v="The Rooftop"/>
    <s v="I wrote a One Act play called The Rooftop for a Female Playwright's festival. Every little bit helps!"/>
    <x v="240"/>
    <n v="760"/>
    <x v="0"/>
    <x v="0"/>
    <s v="USD"/>
    <n v="1434159780"/>
    <n v="1431412196"/>
    <b v="0"/>
    <n v="15"/>
    <b v="1"/>
    <s v="theater/plays"/>
    <n v="1.1692307692307693"/>
    <n v="50.666666666666664"/>
    <x v="6"/>
    <x v="11"/>
    <x v="2468"/>
    <d v="2015-05-12T06:29:56"/>
  </r>
  <r>
    <n v="3450"/>
    <s v="The Beautiful House"/>
    <s v="The Beautiful House' is a story of modern mummification and the present day post-humanist crisis in our relationship with death."/>
    <x v="207"/>
    <n v="760"/>
    <x v="0"/>
    <x v="1"/>
    <s v="GBP"/>
    <n v="1427990071"/>
    <n v="1422809671"/>
    <b v="0"/>
    <n v="39"/>
    <b v="1"/>
    <s v="theater/plays"/>
    <n v="1.52"/>
    <n v="19.487179487179485"/>
    <x v="6"/>
    <x v="11"/>
    <x v="2469"/>
    <d v="2015-02-01T16:54:31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x v="0"/>
    <s v="USD"/>
    <n v="1452795416"/>
    <n v="1450203416"/>
    <b v="0"/>
    <n v="6"/>
    <b v="0"/>
    <s v="theater/plays"/>
    <n v="0.21685714285714286"/>
    <n v="126.5"/>
    <x v="6"/>
    <x v="11"/>
    <x v="2470"/>
    <d v="2015-12-15T18:16:56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x v="1"/>
    <s v="GBP"/>
    <n v="1377621089"/>
    <n v="1372437089"/>
    <b v="0"/>
    <n v="18"/>
    <b v="1"/>
    <s v="music/rock"/>
    <n v="1.0106666666666666"/>
    <n v="42.111111111111114"/>
    <x v="7"/>
    <x v="15"/>
    <x v="2471"/>
    <d v="2013-06-28T16:31:29"/>
  </r>
  <r>
    <n v="2209"/>
    <s v="NYPC's North American (+ Colombia!) Tour May 2014 - Part 2"/>
    <s v="Support us and pledge for rewards on our new bigger Tour of the US, Canada and Colombia!"/>
    <x v="207"/>
    <n v="754"/>
    <x v="0"/>
    <x v="1"/>
    <s v="GBP"/>
    <n v="1397516400"/>
    <n v="1396524644"/>
    <b v="0"/>
    <n v="15"/>
    <b v="1"/>
    <s v="music/electronic music"/>
    <n v="1.508"/>
    <n v="50.266666666666666"/>
    <x v="7"/>
    <x v="13"/>
    <x v="2472"/>
    <d v="2014-04-03T11:30:44"/>
  </r>
  <r>
    <n v="3652"/>
    <s v="A Midsummer Night's Dream"/>
    <s v="A new take on a classic. Under the direction of Rosanna Saracino, We are exploring the darker elements of A Midsummer Night's Dream."/>
    <x v="284"/>
    <n v="752"/>
    <x v="0"/>
    <x v="11"/>
    <s v="CAD"/>
    <n v="1472097540"/>
    <n v="1471188502"/>
    <b v="0"/>
    <n v="17"/>
    <b v="1"/>
    <s v="theater/plays"/>
    <n v="2.5066666666666668"/>
    <n v="44.235294117647058"/>
    <x v="6"/>
    <x v="11"/>
    <x v="2473"/>
    <d v="2016-08-14T15:28:22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x v="0"/>
    <s v="USD"/>
    <n v="1483137311"/>
    <n v="1481322911"/>
    <b v="0"/>
    <n v="21"/>
    <b v="0"/>
    <s v="music/indie rock"/>
    <n v="0.75"/>
    <n v="35.714285714285715"/>
    <x v="7"/>
    <x v="12"/>
    <x v="2474"/>
    <d v="2016-12-09T22:35:11"/>
  </r>
  <r>
    <n v="2492"/>
    <s v="SUPER NICE EP 2012"/>
    <s v="We're a band from Hawaii trying to produce our first EP and we need help!"/>
    <x v="260"/>
    <n v="750"/>
    <x v="0"/>
    <x v="0"/>
    <s v="USD"/>
    <n v="1339840740"/>
    <n v="1335397188"/>
    <b v="0"/>
    <n v="27"/>
    <b v="1"/>
    <s v="music/indie rock"/>
    <n v="1.25"/>
    <n v="27.777777777777779"/>
    <x v="7"/>
    <x v="12"/>
    <x v="2475"/>
    <d v="2012-04-25T23:39:48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x v="0"/>
    <s v="USD"/>
    <n v="1400301165"/>
    <n v="1397709165"/>
    <b v="0"/>
    <n v="9"/>
    <b v="0"/>
    <s v="theater/plays"/>
    <n v="0.15"/>
    <n v="83.333333333333329"/>
    <x v="6"/>
    <x v="11"/>
    <x v="2476"/>
    <d v="2014-04-17T04:32:45"/>
  </r>
  <r>
    <n v="203"/>
    <s v="TheM"/>
    <s v="We are aiming to make a Web Series based on Youth Culture and the misrepresentation of socially stereotyped people."/>
    <x v="60"/>
    <n v="746"/>
    <x v="2"/>
    <x v="1"/>
    <s v="GBP"/>
    <n v="1422562864"/>
    <n v="1417378864"/>
    <b v="0"/>
    <n v="8"/>
    <b v="0"/>
    <s v="film &amp; video/drama"/>
    <n v="0.2984"/>
    <n v="93.25"/>
    <x v="5"/>
    <x v="10"/>
    <x v="2477"/>
    <d v="2014-11-30T20:21:04"/>
  </r>
  <r>
    <n v="3047"/>
    <s v="Acting V Senior Showcase"/>
    <s v="Hi! We're the Graduating Seniors Acting V Seniors at Temple University! Welcome to our Kick starter Page!"/>
    <x v="207"/>
    <n v="745"/>
    <x v="0"/>
    <x v="0"/>
    <s v="USD"/>
    <n v="1461762960"/>
    <n v="1457999054"/>
    <b v="0"/>
    <n v="20"/>
    <b v="1"/>
    <s v="theater/spaces"/>
    <n v="1.49"/>
    <n v="37.25"/>
    <x v="6"/>
    <x v="9"/>
    <x v="2478"/>
    <d v="2016-03-14T23:44:14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x v="1"/>
    <s v="GBP"/>
    <n v="1446732975"/>
    <n v="1444137375"/>
    <b v="0"/>
    <n v="21"/>
    <b v="0"/>
    <s v="theater/plays"/>
    <n v="0.26727272727272727"/>
    <n v="35"/>
    <x v="6"/>
    <x v="11"/>
    <x v="2479"/>
    <d v="2015-10-06T13:16:15"/>
  </r>
  <r>
    <n v="1108"/>
    <s v="Urbania: Create the future"/>
    <s v="Environmental awareness using social games where players are challenged to pursue sustainable development in the city of the future."/>
    <x v="17"/>
    <n v="732.5"/>
    <x v="2"/>
    <x v="0"/>
    <s v="USD"/>
    <n v="1334326635"/>
    <n v="1329146235"/>
    <b v="0"/>
    <n v="21"/>
    <b v="0"/>
    <s v="games/video games"/>
    <n v="2.93E-2"/>
    <n v="34.88095238095238"/>
    <x v="3"/>
    <x v="18"/>
    <x v="2480"/>
    <d v="2012-02-13T15:17:15"/>
  </r>
  <r>
    <n v="2742"/>
    <s v="What a Zoo!"/>
    <s v="The pachyderms at the Denver Zoo are moving. Follow along on the convoluted journey to their new home."/>
    <x v="60"/>
    <n v="731"/>
    <x v="2"/>
    <x v="0"/>
    <s v="USD"/>
    <n v="1337102187"/>
    <n v="1335892587"/>
    <b v="0"/>
    <n v="18"/>
    <b v="0"/>
    <s v="publishing/children's books"/>
    <n v="0.29239999999999999"/>
    <n v="40.611111111111114"/>
    <x v="1"/>
    <x v="39"/>
    <x v="2481"/>
    <d v="2012-05-01T17:16:27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x v="0"/>
    <s v="USD"/>
    <n v="1367676034"/>
    <n v="1365084034"/>
    <b v="0"/>
    <n v="21"/>
    <b v="0"/>
    <s v="music/jazz"/>
    <n v="0.24333333333333335"/>
    <n v="34.761904761904759"/>
    <x v="7"/>
    <x v="33"/>
    <x v="2482"/>
    <d v="2013-04-04T14:00:34"/>
  </r>
  <r>
    <n v="2795"/>
    <s v="Good Men Wanted at ANT Fest"/>
    <s v="A new play about five bad bitches who fought in the Civil War disguised as men, premiering at Ars Nova's ANT Fest."/>
    <x v="251"/>
    <n v="730"/>
    <x v="0"/>
    <x v="0"/>
    <s v="USD"/>
    <n v="1402095600"/>
    <n v="1400675841"/>
    <b v="0"/>
    <n v="20"/>
    <b v="1"/>
    <s v="theater/plays"/>
    <n v="1.0428571428571429"/>
    <n v="36.5"/>
    <x v="6"/>
    <x v="11"/>
    <x v="2483"/>
    <d v="2014-05-21T12:37:21"/>
  </r>
  <r>
    <n v="4094"/>
    <s v="Live at the Speakeasy with Ryan Anderson"/>
    <s v="Live at the Speakeasy with Ryan Anderson is a local talk show! Showcasing local artist, special guest, and talented bands."/>
    <x v="151"/>
    <n v="730"/>
    <x v="2"/>
    <x v="0"/>
    <s v="USD"/>
    <n v="1413953940"/>
    <n v="1410141900"/>
    <b v="0"/>
    <n v="8"/>
    <b v="0"/>
    <s v="theater/plays"/>
    <n v="0.36499999999999999"/>
    <n v="91.25"/>
    <x v="6"/>
    <x v="11"/>
    <x v="2484"/>
    <d v="2014-09-08T02:05:00"/>
  </r>
  <r>
    <n v="1389"/>
    <s v="Pre-order DANCEHALL's first record!!!"/>
    <s v="Help fund the pressing of DANCEHALL's first record by pre-ordering it in advance!!!"/>
    <x v="207"/>
    <n v="727"/>
    <x v="0"/>
    <x v="1"/>
    <s v="GBP"/>
    <n v="1471087957"/>
    <n v="1468495957"/>
    <b v="0"/>
    <n v="34"/>
    <b v="1"/>
    <s v="music/rock"/>
    <n v="1.454"/>
    <n v="21.382352941176471"/>
    <x v="7"/>
    <x v="15"/>
    <x v="2485"/>
    <d v="2016-07-14T11:32:37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x v="0"/>
    <s v="USD"/>
    <n v="1417276800"/>
    <n v="1415140480"/>
    <b v="0"/>
    <n v="9"/>
    <b v="0"/>
    <s v="technology/wearables"/>
    <n v="7.2599999999999998E-2"/>
    <n v="80.666666666666671"/>
    <x v="0"/>
    <x v="1"/>
    <x v="2486"/>
    <d v="2014-11-04T22:34:40"/>
  </r>
  <r>
    <n v="2542"/>
    <s v="Classical Music by Marquita"/>
    <s v="Marquita Renee Ntim records her first Classical Album, complete with her playing the viola, cello and singing opera."/>
    <x v="251"/>
    <n v="725"/>
    <x v="0"/>
    <x v="0"/>
    <s v="USD"/>
    <n v="1380599940"/>
    <n v="1377252857"/>
    <b v="0"/>
    <n v="13"/>
    <b v="1"/>
    <s v="music/classical music"/>
    <n v="1.0357142857142858"/>
    <n v="55.769230769230766"/>
    <x v="7"/>
    <x v="25"/>
    <x v="2487"/>
    <d v="2013-08-23T10:14:17"/>
  </r>
  <r>
    <n v="181"/>
    <s v="Immemorial"/>
    <s v="Christina has been suffering with flash backs and some very disturbing nightmares and realises that it is more than just nightmares."/>
    <x v="307"/>
    <n v="722"/>
    <x v="2"/>
    <x v="1"/>
    <s v="GBP"/>
    <n v="1434995295"/>
    <n v="1432403295"/>
    <b v="0"/>
    <n v="4"/>
    <b v="0"/>
    <s v="film &amp; video/drama"/>
    <n v="0.21092608822670172"/>
    <n v="180.5"/>
    <x v="5"/>
    <x v="10"/>
    <x v="2488"/>
    <d v="2015-05-23T17:48:15"/>
  </r>
  <r>
    <n v="3023"/>
    <s v="The Night Watch"/>
    <s v="Antonia Goddard Productions in association with Jethro Compton Productions presents THE NIGHT WATCH, an exciting new historical drama."/>
    <x v="251"/>
    <n v="721"/>
    <x v="0"/>
    <x v="1"/>
    <s v="GBP"/>
    <n v="1434039186"/>
    <n v="1430151186"/>
    <b v="0"/>
    <n v="6"/>
    <b v="1"/>
    <s v="theater/spaces"/>
    <n v="1.03"/>
    <n v="120.16666666666667"/>
    <x v="6"/>
    <x v="9"/>
    <x v="2489"/>
    <d v="2015-04-27T16:13:06"/>
  </r>
  <r>
    <n v="3295"/>
    <s v="The Divine Comedy Show"/>
    <s v="A comedic drama about The Devil and his quest to take a bride and to Hell with the consequences, no matter what they may be."/>
    <x v="251"/>
    <n v="720.01"/>
    <x v="0"/>
    <x v="1"/>
    <s v="GBP"/>
    <n v="1474886229"/>
    <n v="1472294229"/>
    <b v="0"/>
    <n v="27"/>
    <b v="1"/>
    <s v="theater/plays"/>
    <n v="1.0285857142857142"/>
    <n v="26.667037037037037"/>
    <x v="6"/>
    <x v="11"/>
    <x v="2490"/>
    <d v="2016-08-27T10:37:09"/>
  </r>
  <r>
    <n v="3539"/>
    <s v="Chokehold"/>
    <s v="A searing new play that takes  an unflinching look at the terrible costs of police shootings in the African American community."/>
    <x v="260"/>
    <n v="718"/>
    <x v="0"/>
    <x v="0"/>
    <s v="USD"/>
    <n v="1473358122"/>
    <n v="1471543722"/>
    <b v="0"/>
    <n v="13"/>
    <b v="1"/>
    <s v="theater/plays"/>
    <n v="1.1966666666666668"/>
    <n v="55.230769230769234"/>
    <x v="6"/>
    <x v="11"/>
    <x v="2491"/>
    <d v="2016-08-18T18:08:42"/>
  </r>
  <r>
    <n v="716"/>
    <s v="Pathfinder - Wearable Navigation for the Blind"/>
    <s v="Translate sight into touch with a wrist-mounted wearable. A revolution for visually impaired people everywhere."/>
    <x v="40"/>
    <n v="715"/>
    <x v="2"/>
    <x v="0"/>
    <s v="USD"/>
    <n v="1417392000"/>
    <n v="1414511307"/>
    <b v="0"/>
    <n v="16"/>
    <b v="0"/>
    <s v="technology/wearables"/>
    <n v="0.10214285714285715"/>
    <n v="44.6875"/>
    <x v="0"/>
    <x v="1"/>
    <x v="2492"/>
    <d v="2014-10-28T15:48:27"/>
  </r>
  <r>
    <n v="2955"/>
    <s v="A Stage for Stage Door Theater Company (Canceled)"/>
    <s v="Stage Door Theater needs a stage for its current and future productions. Can you help?"/>
    <x v="181"/>
    <n v="715"/>
    <x v="1"/>
    <x v="0"/>
    <s v="USD"/>
    <n v="1434476849"/>
    <n v="1431884849"/>
    <b v="0"/>
    <n v="11"/>
    <b v="0"/>
    <s v="theater/spaces"/>
    <n v="0.59583333333333333"/>
    <n v="65"/>
    <x v="6"/>
    <x v="9"/>
    <x v="2493"/>
    <d v="2015-05-17T17:47:29"/>
  </r>
  <r>
    <n v="3826"/>
    <s v="DAY OF THE DOG by Blue Sparrow Theatre Company"/>
    <s v="This is the story about the Westons. One family who live with mental illness on a daily basis."/>
    <x v="260"/>
    <n v="715"/>
    <x v="0"/>
    <x v="1"/>
    <s v="GBP"/>
    <n v="1430993394"/>
    <n v="1428401394"/>
    <b v="0"/>
    <n v="26"/>
    <b v="1"/>
    <s v="theater/plays"/>
    <n v="1.1916666666666667"/>
    <n v="27.5"/>
    <x v="6"/>
    <x v="11"/>
    <x v="2494"/>
    <d v="2015-04-07T10:09:54"/>
  </r>
  <r>
    <n v="3998"/>
    <s v="Forsaken Angels-A New Play"/>
    <s v="Forsaken Angels, a powerful new play by William Leary, author of DCMTA's Best Of 2014 Play Masquerade."/>
    <x v="258"/>
    <n v="715"/>
    <x v="2"/>
    <x v="0"/>
    <s v="USD"/>
    <n v="1427580426"/>
    <n v="1424992026"/>
    <b v="0"/>
    <n v="12"/>
    <b v="0"/>
    <s v="theater/plays"/>
    <n v="0.57199999999999995"/>
    <n v="59.583333333333336"/>
    <x v="6"/>
    <x v="11"/>
    <x v="2495"/>
    <d v="2015-02-26T23:07:06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x v="16"/>
    <s v="EUR"/>
    <n v="1446062040"/>
    <n v="1445109822"/>
    <b v="0"/>
    <n v="14"/>
    <b v="1"/>
    <s v="theater/plays"/>
    <n v="1.1516129032258065"/>
    <n v="51"/>
    <x v="6"/>
    <x v="11"/>
    <x v="2496"/>
    <d v="2015-10-17T19:23:42"/>
  </r>
  <r>
    <n v="3755"/>
    <s v="Retro Rhapsody"/>
    <s v="We have formed an innovative company that aims to create musical comedic performances suitable for a range of venues."/>
    <x v="302"/>
    <n v="713"/>
    <x v="0"/>
    <x v="1"/>
    <s v="GBP"/>
    <n v="1460753307"/>
    <n v="1458161307"/>
    <b v="0"/>
    <n v="28"/>
    <b v="1"/>
    <s v="theater/musical"/>
    <n v="1.2963636363636364"/>
    <n v="25.464285714285715"/>
    <x v="6"/>
    <x v="19"/>
    <x v="2497"/>
    <d v="2016-03-16T20:48:27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x v="0"/>
    <s v="USD"/>
    <n v="1455210353"/>
    <n v="1451927153"/>
    <b v="0"/>
    <n v="37"/>
    <b v="0"/>
    <s v="technology/wearables"/>
    <n v="0.2848"/>
    <n v="19.243243243243242"/>
    <x v="0"/>
    <x v="1"/>
    <x v="2498"/>
    <d v="2016-01-04T17:05:53"/>
  </r>
  <r>
    <n v="3294"/>
    <s v="old man's Gift"/>
    <s v="A young theatre company promoting new talent and looking for help in funding our very first set for our black comedy &quot;old man's Gift&quot;"/>
    <x v="260"/>
    <n v="710"/>
    <x v="0"/>
    <x v="1"/>
    <s v="GBP"/>
    <n v="1434459554"/>
    <n v="1431867554"/>
    <b v="0"/>
    <n v="24"/>
    <b v="1"/>
    <s v="theater/plays"/>
    <n v="1.1833333333333333"/>
    <n v="29.583333333333332"/>
    <x v="6"/>
    <x v="11"/>
    <x v="2499"/>
    <d v="2015-05-17T12:59:1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x v="1"/>
    <s v="GBP"/>
    <n v="1406825159"/>
    <n v="1404233159"/>
    <b v="0"/>
    <n v="21"/>
    <b v="1"/>
    <s v="theater/plays"/>
    <n v="1.0071428571428571"/>
    <n v="33.571428571428569"/>
    <x v="6"/>
    <x v="11"/>
    <x v="2500"/>
    <d v="2014-07-01T16:45:59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x v="0"/>
    <s v="USD"/>
    <n v="1367444557"/>
    <n v="1364852557"/>
    <b v="0"/>
    <n v="15"/>
    <b v="0"/>
    <s v="publishing/fiction"/>
    <n v="0.25035714285714283"/>
    <n v="46.733333333333334"/>
    <x v="1"/>
    <x v="35"/>
    <x v="2501"/>
    <d v="2013-04-01T21:42:37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x v="9"/>
    <s v="DKK"/>
    <n v="1437250456"/>
    <n v="1434658456"/>
    <b v="0"/>
    <n v="7"/>
    <b v="0"/>
    <s v="technology/wearables"/>
    <n v="3.5000000000000001E-3"/>
    <n v="100"/>
    <x v="0"/>
    <x v="1"/>
    <x v="2502"/>
    <d v="2015-06-18T20:14:16"/>
  </r>
  <r>
    <n v="782"/>
    <s v="Richie Ray finally records a new record!"/>
    <s v="After almost three years of being out of music, I've decided to finally make the solo record I've wanted to do for years."/>
    <x v="251"/>
    <n v="700"/>
    <x v="0"/>
    <x v="0"/>
    <s v="USD"/>
    <n v="1345918302"/>
    <n v="1343326302"/>
    <b v="0"/>
    <n v="14"/>
    <b v="1"/>
    <s v="music/rock"/>
    <n v="1"/>
    <n v="50"/>
    <x v="7"/>
    <x v="15"/>
    <x v="2503"/>
    <d v="2012-07-26T18:11:42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x v="0"/>
    <s v="USD"/>
    <n v="1477710000"/>
    <n v="1475248279"/>
    <b v="0"/>
    <n v="12"/>
    <b v="1"/>
    <s v="theater/plays"/>
    <n v="1.39"/>
    <n v="57.916666666666664"/>
    <x v="6"/>
    <x v="11"/>
    <x v="2504"/>
    <d v="2016-09-30T15:11:19"/>
  </r>
  <r>
    <n v="631"/>
    <s v="Brevity: A Powerful Online Publishing Software! (Canceled)"/>
    <s v="A Powerful Multimedia-Rich Software that aims at making online publishing very simple."/>
    <x v="6"/>
    <n v="690"/>
    <x v="1"/>
    <x v="11"/>
    <s v="CAD"/>
    <n v="1464460329"/>
    <n v="1461954729"/>
    <b v="0"/>
    <n v="9"/>
    <b v="0"/>
    <s v="technology/web"/>
    <n v="1.38E-2"/>
    <n v="76.666666666666671"/>
    <x v="0"/>
    <x v="26"/>
    <x v="2505"/>
    <d v="2016-04-29T18:32:09"/>
  </r>
  <r>
    <n v="409"/>
    <s v="The Lost Generation"/>
    <s v="I am working on a project that explores the relationship between education to work for youth within the European Union."/>
    <x v="207"/>
    <n v="684"/>
    <x v="0"/>
    <x v="1"/>
    <s v="GBP"/>
    <n v="1469220144"/>
    <n v="1466628144"/>
    <b v="0"/>
    <n v="15"/>
    <b v="1"/>
    <s v="film &amp; video/documentary"/>
    <n v="1.3680000000000001"/>
    <n v="45.6"/>
    <x v="5"/>
    <x v="8"/>
    <x v="2506"/>
    <d v="2016-06-22T20:42:24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x v="0"/>
    <s v="USD"/>
    <n v="1431374222"/>
    <n v="1427486222"/>
    <b v="0"/>
    <n v="25"/>
    <b v="0"/>
    <s v="technology/wearables"/>
    <n v="4.5600000000000002E-2"/>
    <n v="27.36"/>
    <x v="0"/>
    <x v="1"/>
    <x v="2507"/>
    <d v="2015-03-27T19:57:02"/>
  </r>
  <r>
    <n v="1892"/>
    <s v="Nemes wants you to be able to hear their new songs!"/>
    <s v="Nemes has just recorded a new album and is raising $500 to get it mixed and mastered professionally."/>
    <x v="207"/>
    <n v="683"/>
    <x v="0"/>
    <x v="0"/>
    <s v="USD"/>
    <n v="1307459881"/>
    <n v="1304867881"/>
    <b v="0"/>
    <n v="26"/>
    <b v="1"/>
    <s v="music/indie rock"/>
    <n v="1.3660000000000001"/>
    <n v="26.26923076923077"/>
    <x v="7"/>
    <x v="12"/>
    <x v="2508"/>
    <d v="2011-05-08T15:18:01"/>
  </r>
  <r>
    <n v="2500"/>
    <s v="Completing &quot;God's Justice&quot;"/>
    <s v="ST's 4th LP has been tracked and mixed, but before he can set it free upon the world, it needs proper mastering and pressing!"/>
    <x v="260"/>
    <n v="680"/>
    <x v="0"/>
    <x v="0"/>
    <s v="USD"/>
    <n v="1340476375"/>
    <n v="1337884375"/>
    <b v="0"/>
    <n v="29"/>
    <b v="1"/>
    <s v="music/indie rock"/>
    <n v="1.1333333333333333"/>
    <n v="23.448275862068964"/>
    <x v="7"/>
    <x v="12"/>
    <x v="2509"/>
    <d v="2012-05-24T18:32:55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x v="0"/>
    <s v="USD"/>
    <n v="1280800740"/>
    <n v="1279603955"/>
    <b v="0"/>
    <n v="17"/>
    <b v="1"/>
    <s v="music/rock"/>
    <n v="1.6986000000000001"/>
    <n v="39.967058823529413"/>
    <x v="7"/>
    <x v="15"/>
    <x v="2510"/>
    <d v="2010-07-20T05:32:35"/>
  </r>
  <r>
    <n v="1079"/>
    <s v="Sirius Online, an indie Space MMO"/>
    <s v="Sirius Online is currently the work of two brothers striving to bring the Era of Freelancer back, adding dynamic markets and more."/>
    <x v="93"/>
    <n v="678"/>
    <x v="2"/>
    <x v="4"/>
    <s v="EUR"/>
    <n v="1463232936"/>
    <n v="1461072936"/>
    <b v="0"/>
    <n v="18"/>
    <b v="0"/>
    <s v="games/video games"/>
    <n v="2.6076923076923077E-2"/>
    <n v="37.666666666666664"/>
    <x v="3"/>
    <x v="18"/>
    <x v="2511"/>
    <d v="2016-04-19T13:35:36"/>
  </r>
  <r>
    <n v="1556"/>
    <s v="West Canada - A Coffee Table Book"/>
    <s v="To gather a collection of photographs for a coffee table book that displays the beauty of Canada's west."/>
    <x v="186"/>
    <n v="677"/>
    <x v="2"/>
    <x v="11"/>
    <s v="CAD"/>
    <n v="1467603624"/>
    <n v="1465011624"/>
    <b v="0"/>
    <n v="12"/>
    <b v="0"/>
    <s v="photography/nature"/>
    <n v="0.45133333333333331"/>
    <n v="56.416666666666664"/>
    <x v="2"/>
    <x v="38"/>
    <x v="2512"/>
    <d v="2016-06-04T03:40:24"/>
  </r>
  <r>
    <n v="428"/>
    <s v="Little Clay Bible - Zacchaeus"/>
    <s v="Fresh, fun, entertaining Bible stories on YouTube, stop-motion style."/>
    <x v="32"/>
    <n v="676"/>
    <x v="2"/>
    <x v="0"/>
    <s v="USD"/>
    <n v="1402956000"/>
    <n v="1400523845"/>
    <b v="0"/>
    <n v="13"/>
    <b v="0"/>
    <s v="film &amp; video/animation"/>
    <n v="5.6333333333333332E-2"/>
    <n v="52"/>
    <x v="5"/>
    <x v="23"/>
    <x v="2513"/>
    <d v="2014-05-19T18:24:05"/>
  </r>
  <r>
    <n v="1190"/>
    <s v="The Reality Of Chronic Illness - The Book"/>
    <s v="A pairing of self portraiture and writing to shed light on the reality of life with chronic illness."/>
    <x v="207"/>
    <n v="675"/>
    <x v="0"/>
    <x v="0"/>
    <s v="USD"/>
    <n v="1409500725"/>
    <n v="1406908725"/>
    <b v="0"/>
    <n v="13"/>
    <b v="1"/>
    <s v="photography/photobooks"/>
    <n v="1.35"/>
    <n v="51.92307692307692"/>
    <x v="2"/>
    <x v="3"/>
    <x v="2514"/>
    <d v="2014-08-01T15:58:45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x v="11"/>
    <s v="CAD"/>
    <n v="1427306470"/>
    <n v="1424718070"/>
    <b v="0"/>
    <n v="13"/>
    <b v="0"/>
    <s v="theater/plays"/>
    <n v="0.26840000000000003"/>
    <n v="51.615384615384613"/>
    <x v="6"/>
    <x v="11"/>
    <x v="2515"/>
    <d v="2015-02-23T19:01:10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x v="0"/>
    <s v="USD"/>
    <n v="1461622616"/>
    <n v="1456442216"/>
    <b v="0"/>
    <n v="14"/>
    <b v="0"/>
    <s v="technology/web"/>
    <n v="1.34E-2"/>
    <n v="47.857142857142854"/>
    <x v="0"/>
    <x v="26"/>
    <x v="2516"/>
    <d v="2016-02-25T23:16:56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x v="0"/>
    <s v="USD"/>
    <n v="1455826460"/>
    <n v="1452716060"/>
    <b v="0"/>
    <n v="16"/>
    <b v="0"/>
    <s v="technology/wearables"/>
    <n v="8.9066666666666669E-2"/>
    <n v="41.75"/>
    <x v="0"/>
    <x v="1"/>
    <x v="2517"/>
    <d v="2016-01-13T20:14:20"/>
  </r>
  <r>
    <n v="2801"/>
    <s v="A Dream Play"/>
    <s v="Arise Theatre Company's production of August Strindberg's expressionist masterpiece 'A Dream Play'."/>
    <x v="207"/>
    <n v="666"/>
    <x v="0"/>
    <x v="8"/>
    <s v="AUD"/>
    <n v="1412938800"/>
    <n v="1411019409"/>
    <b v="0"/>
    <n v="13"/>
    <b v="1"/>
    <s v="theater/plays"/>
    <n v="1.3320000000000001"/>
    <n v="51.230769230769234"/>
    <x v="6"/>
    <x v="11"/>
    <x v="2518"/>
    <d v="2014-09-18T05:50:09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x v="1"/>
    <s v="GBP"/>
    <n v="1487580602"/>
    <n v="1485161402"/>
    <b v="0"/>
    <n v="25"/>
    <b v="1"/>
    <s v="theater/plays"/>
    <n v="1.3304200000000002"/>
    <n v="26.608400000000003"/>
    <x v="6"/>
    <x v="11"/>
    <x v="2519"/>
    <d v="2017-01-23T08:50:02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x v="0"/>
    <s v="USD"/>
    <n v="1436749200"/>
    <n v="1434997018"/>
    <b v="0"/>
    <n v="18"/>
    <b v="1"/>
    <s v="theater/plays"/>
    <n v="1.32"/>
    <n v="36.666666666666664"/>
    <x v="6"/>
    <x v="11"/>
    <x v="2520"/>
    <d v="2015-06-22T18:16:58"/>
  </r>
  <r>
    <n v="3451"/>
    <s v="The Twilight Zone Play"/>
    <s v="I'm a high school student in New Jersey planning on producing and directing a Twilight Zone Play for a &quot;One Act&quot; competition."/>
    <x v="240"/>
    <n v="658"/>
    <x v="0"/>
    <x v="0"/>
    <s v="USD"/>
    <n v="1429636927"/>
    <n v="1427304127"/>
    <b v="0"/>
    <n v="16"/>
    <b v="1"/>
    <s v="theater/plays"/>
    <n v="1.0123076923076924"/>
    <n v="41.125"/>
    <x v="6"/>
    <x v="11"/>
    <x v="2521"/>
    <d v="2015-03-25T17:22:07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x v="0"/>
    <s v="USD"/>
    <n v="1435429626"/>
    <n v="1431973626"/>
    <b v="0"/>
    <n v="14"/>
    <b v="0"/>
    <s v="theater/plays"/>
    <n v="0.36499999999999999"/>
    <n v="46.928571428571431"/>
    <x v="6"/>
    <x v="11"/>
    <x v="2522"/>
    <d v="2015-05-18T18:27:06"/>
  </r>
  <r>
    <n v="1998"/>
    <s v="Photography from Below"/>
    <s v="I am moving to Guatemala to document and report on the growing community resistance movements across Central America and Mexico"/>
    <x v="60"/>
    <n v="655"/>
    <x v="2"/>
    <x v="0"/>
    <s v="USD"/>
    <n v="1406861438"/>
    <n v="1402973438"/>
    <b v="0"/>
    <n v="3"/>
    <b v="0"/>
    <s v="photography/people"/>
    <n v="0.26200000000000001"/>
    <n v="218.33333333333334"/>
    <x v="2"/>
    <x v="36"/>
    <x v="2523"/>
    <d v="2014-06-17T02:50:38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x v="13"/>
    <s v="EUR"/>
    <n v="1424421253"/>
    <n v="1421829253"/>
    <b v="1"/>
    <n v="10"/>
    <b v="0"/>
    <s v="photography/photobooks"/>
    <n v="0.135625"/>
    <n v="65.099999999999994"/>
    <x v="2"/>
    <x v="3"/>
    <x v="2524"/>
    <d v="2015-01-21T08:34:13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x v="0"/>
    <s v="USD"/>
    <n v="1444971540"/>
    <n v="1442593427"/>
    <b v="0"/>
    <n v="7"/>
    <b v="0"/>
    <s v="theater/plays"/>
    <n v="0.13020000000000001"/>
    <n v="93"/>
    <x v="6"/>
    <x v="11"/>
    <x v="2525"/>
    <d v="2015-09-18T16:23:47"/>
  </r>
  <r>
    <n v="1576"/>
    <s v="The Obsessive Line Collection (Canceled)"/>
    <s v="For the publication of my first 3 books: an Art book, a graphic novel, and a coloring book"/>
    <x v="1"/>
    <n v="650"/>
    <x v="1"/>
    <x v="0"/>
    <s v="USD"/>
    <n v="1435698368"/>
    <n v="1431810368"/>
    <b v="0"/>
    <n v="10"/>
    <b v="0"/>
    <s v="publishing/art books"/>
    <n v="0.13"/>
    <n v="65"/>
    <x v="1"/>
    <x v="32"/>
    <x v="2526"/>
    <d v="2015-05-16T21:06:08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x v="0"/>
    <s v="USD"/>
    <n v="1435730400"/>
    <n v="1430855315"/>
    <b v="0"/>
    <n v="3"/>
    <b v="0"/>
    <s v="music/faith"/>
    <n v="6.5000000000000002E-2"/>
    <n v="216.66666666666666"/>
    <x v="7"/>
    <x v="14"/>
    <x v="2527"/>
    <d v="2015-05-05T19:48:35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x v="0"/>
    <s v="USD"/>
    <n v="1480525200"/>
    <n v="1477781724"/>
    <b v="0"/>
    <n v="6"/>
    <b v="0"/>
    <s v="theater/plays"/>
    <n v="0.10833333333333334"/>
    <n v="108.33333333333333"/>
    <x v="6"/>
    <x v="11"/>
    <x v="2528"/>
    <d v="2016-10-29T22:55:24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x v="0"/>
    <s v="USD"/>
    <n v="1429317420"/>
    <n v="1424226768"/>
    <b v="0"/>
    <n v="13"/>
    <b v="1"/>
    <s v="theater/plays"/>
    <n v="1.3"/>
    <n v="50"/>
    <x v="6"/>
    <x v="11"/>
    <x v="2529"/>
    <d v="2015-02-18T02:32:48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x v="0"/>
    <s v="USD"/>
    <n v="1425099540"/>
    <n v="1424280938"/>
    <b v="0"/>
    <n v="14"/>
    <b v="1"/>
    <s v="theater/plays"/>
    <n v="1.3"/>
    <n v="46.428571428571431"/>
    <x v="6"/>
    <x v="11"/>
    <x v="2530"/>
    <d v="2015-02-18T17:35:38"/>
  </r>
  <r>
    <n v="3865"/>
    <s v="Fellatia's-Fantastic-Fun-Time-Show"/>
    <s v="Sissy Entertainment delivers a delicious cabaret that blends comedic monologue, song, and traditional sketch comedy."/>
    <x v="309"/>
    <n v="650"/>
    <x v="2"/>
    <x v="11"/>
    <s v="CAD"/>
    <n v="1409376600"/>
    <n v="1405957098"/>
    <b v="0"/>
    <n v="14"/>
    <b v="0"/>
    <s v="theater/plays"/>
    <n v="0.26937422295897223"/>
    <n v="46.428571428571431"/>
    <x v="6"/>
    <x v="11"/>
    <x v="2531"/>
    <d v="2014-07-21T15:38:18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x v="0"/>
    <s v="USD"/>
    <n v="1434309540"/>
    <n v="1429287900"/>
    <b v="0"/>
    <n v="7"/>
    <b v="0"/>
    <s v="theater/spaces"/>
    <n v="2.3035714285714285E-4"/>
    <n v="92.142857142857139"/>
    <x v="6"/>
    <x v="9"/>
    <x v="2532"/>
    <d v="2015-04-17T16:25:00"/>
  </r>
  <r>
    <n v="3131"/>
    <s v="SNAKE EYES"/>
    <s v="A Staged Reading of &quot;Snake Eyes,&quot; a new play by Alex Rafala"/>
    <x v="311"/>
    <n v="645"/>
    <x v="3"/>
    <x v="0"/>
    <s v="USD"/>
    <n v="1491656045"/>
    <n v="1489067645"/>
    <b v="0"/>
    <n v="12"/>
    <b v="0"/>
    <s v="theater/plays"/>
    <n v="0.15731707317073171"/>
    <n v="53.75"/>
    <x v="6"/>
    <x v="11"/>
    <x v="2533"/>
    <d v="2017-03-09T13:54:0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x v="0"/>
    <s v="USD"/>
    <n v="1338321305"/>
    <n v="1336506905"/>
    <b v="0"/>
    <n v="30"/>
    <b v="0"/>
    <s v="music/jazz"/>
    <n v="0.30666666666666664"/>
    <n v="21.466666666666665"/>
    <x v="7"/>
    <x v="33"/>
    <x v="2534"/>
    <d v="2012-05-08T19:55:05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x v="0"/>
    <s v="USD"/>
    <n v="1481615940"/>
    <n v="1479436646"/>
    <b v="0"/>
    <n v="30"/>
    <b v="1"/>
    <s v="music/electronic music"/>
    <n v="1.282"/>
    <n v="21.366666666666667"/>
    <x v="7"/>
    <x v="13"/>
    <x v="2535"/>
    <d v="2016-11-18T02:37:26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x v="0"/>
    <s v="USD"/>
    <n v="1406988000"/>
    <n v="1403822912"/>
    <b v="0"/>
    <n v="16"/>
    <b v="0"/>
    <s v="theater/plays"/>
    <n v="0.32050000000000001"/>
    <n v="40.0625"/>
    <x v="6"/>
    <x v="11"/>
    <x v="2536"/>
    <d v="2014-06-26T22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x v="0"/>
    <s v="USD"/>
    <n v="1456002300"/>
    <n v="1454173120"/>
    <b v="0"/>
    <n v="19"/>
    <b v="0"/>
    <s v="theater/plays"/>
    <n v="0.32050000000000001"/>
    <n v="33.736842105263158"/>
    <x v="6"/>
    <x v="11"/>
    <x v="2537"/>
    <d v="2016-01-30T16:58:40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x v="8"/>
    <s v="AUD"/>
    <n v="1477550434"/>
    <n v="1474958434"/>
    <b v="0"/>
    <n v="14"/>
    <b v="0"/>
    <s v="theater/plays"/>
    <n v="0.21366666666666667"/>
    <n v="45.785714285714285"/>
    <x v="6"/>
    <x v="11"/>
    <x v="2538"/>
    <d v="2016-09-27T06:40:34"/>
  </r>
  <r>
    <n v="164"/>
    <s v="Angelix"/>
    <s v="Two cousins are caught up in the private war between warrior class angels and demons. You may be caught up too and not realize it yet."/>
    <x v="312"/>
    <n v="640"/>
    <x v="2"/>
    <x v="0"/>
    <s v="USD"/>
    <n v="1411150701"/>
    <n v="1405966701"/>
    <b v="0"/>
    <n v="7"/>
    <b v="0"/>
    <s v="film &amp; video/drama"/>
    <n v="5.3333333333333332E-3"/>
    <n v="91.428571428571431"/>
    <x v="5"/>
    <x v="10"/>
    <x v="2539"/>
    <d v="2014-07-21T18:18:21"/>
  </r>
  <r>
    <n v="507"/>
    <s v="Code Monkeys"/>
    <s v="&quot;Code Monkey(s)&quot; is a short animated-series about life from the perspective of an engineer who feels like an actual &quot;Code Monkey&quot;."/>
    <x v="16"/>
    <n v="640"/>
    <x v="2"/>
    <x v="0"/>
    <s v="USD"/>
    <n v="1350687657"/>
    <n v="1346799657"/>
    <b v="0"/>
    <n v="10"/>
    <b v="0"/>
    <s v="film &amp; video/animation"/>
    <n v="3.2000000000000001E-2"/>
    <n v="64"/>
    <x v="5"/>
    <x v="23"/>
    <x v="2540"/>
    <d v="2012-09-04T23:00:57"/>
  </r>
  <r>
    <n v="866"/>
    <s v="California Dreamin' Tour 2015"/>
    <s v="Drivetime heads to Cali for summer tour supported by @Smoothjazz.com &amp; @JJZPhilly  #Spaghettini #The Roxy"/>
    <x v="113"/>
    <n v="640"/>
    <x v="2"/>
    <x v="0"/>
    <s v="USD"/>
    <n v="1425136200"/>
    <n v="1421853518"/>
    <b v="0"/>
    <n v="11"/>
    <b v="0"/>
    <s v="music/jazz"/>
    <n v="0.18285714285714286"/>
    <n v="58.18181818181818"/>
    <x v="7"/>
    <x v="33"/>
    <x v="2541"/>
    <d v="2015-01-21T15:18:38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x v="0"/>
    <s v="USD"/>
    <n v="1327535392"/>
    <n v="1324079392"/>
    <b v="0"/>
    <n v="17"/>
    <b v="1"/>
    <s v="music/indie rock"/>
    <n v="1.28"/>
    <n v="37.647058823529413"/>
    <x v="7"/>
    <x v="12"/>
    <x v="2542"/>
    <d v="2011-12-16T23:49:52"/>
  </r>
  <r>
    <n v="3136"/>
    <s v="Heroines"/>
    <s v="Help emberfly theatre put on their first production Heroines and pay our actors and creative team! Follow us @emberflytheatre"/>
    <x v="207"/>
    <n v="639"/>
    <x v="3"/>
    <x v="1"/>
    <s v="GBP"/>
    <n v="1491001140"/>
    <n v="1487847954"/>
    <b v="0"/>
    <n v="22"/>
    <b v="0"/>
    <s v="theater/plays"/>
    <n v="1.278"/>
    <n v="29.045454545454547"/>
    <x v="6"/>
    <x v="11"/>
    <x v="2543"/>
    <d v="2017-02-23T11:05:54"/>
  </r>
  <r>
    <n v="1913"/>
    <s v="Tibio - Spreading warmth in everyones home"/>
    <s v="Tibio is a revolutionary new product designed to solve an age old problem."/>
    <x v="42"/>
    <n v="637"/>
    <x v="2"/>
    <x v="1"/>
    <s v="GBP"/>
    <n v="1412770578"/>
    <n v="1410178578"/>
    <b v="0"/>
    <n v="26"/>
    <b v="0"/>
    <s v="technology/gadgets"/>
    <n v="1.3270833333333334E-2"/>
    <n v="24.5"/>
    <x v="0"/>
    <x v="6"/>
    <x v="2544"/>
    <d v="2014-09-08T12:16:18"/>
  </r>
  <r>
    <n v="70"/>
    <s v="Scraps"/>
    <s v="Maggie barely survives a deranged baptism by her mother only to be born again to a string of foster parents. Things can always be worse"/>
    <x v="207"/>
    <n v="636"/>
    <x v="0"/>
    <x v="0"/>
    <s v="USD"/>
    <n v="1315171845"/>
    <n v="1309987845"/>
    <b v="0"/>
    <n v="17"/>
    <b v="1"/>
    <s v="film &amp; video/shorts"/>
    <n v="1.272"/>
    <n v="37.411764705882355"/>
    <x v="5"/>
    <x v="27"/>
    <x v="2545"/>
    <d v="2011-07-06T21:30:45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x v="0"/>
    <s v="USD"/>
    <n v="1414758620"/>
    <n v="1412166620"/>
    <b v="0"/>
    <n v="7"/>
    <b v="0"/>
    <s v="technology/wearables"/>
    <n v="1.06E-2"/>
    <n v="90.857142857142861"/>
    <x v="0"/>
    <x v="1"/>
    <x v="2546"/>
    <d v="2014-10-01T12:30:20"/>
  </r>
  <r>
    <n v="3050"/>
    <s v="The Black Pearl Consuite at CoreCon VIII: On Ancient Seas"/>
    <s v="Help fund The Black Pearl Consuite at CoreCon VIII: On Ancient Seas!"/>
    <x v="260"/>
    <n v="636"/>
    <x v="0"/>
    <x v="0"/>
    <s v="USD"/>
    <n v="1462420960"/>
    <n v="1459828960"/>
    <b v="0"/>
    <n v="9"/>
    <b v="1"/>
    <s v="theater/spaces"/>
    <n v="1.06"/>
    <n v="70.666666666666671"/>
    <x v="6"/>
    <x v="9"/>
    <x v="2547"/>
    <d v="2016-04-05T04:02:40"/>
  </r>
  <r>
    <n v="1690"/>
    <s v="NewKings Album &quot;Rise Up&quot;"/>
    <s v="Our newest project! We are hard at it trying to bring music that uplifts the spirit, and tells a story of life-changing love."/>
    <x v="60"/>
    <n v="635"/>
    <x v="3"/>
    <x v="0"/>
    <s v="USD"/>
    <n v="1491470442"/>
    <n v="1488882042"/>
    <b v="0"/>
    <n v="11"/>
    <b v="0"/>
    <s v="music/faith"/>
    <n v="0.254"/>
    <n v="57.727272727272727"/>
    <x v="7"/>
    <x v="14"/>
    <x v="2548"/>
    <d v="2017-03-07T10:20:42"/>
  </r>
  <r>
    <n v="2170"/>
    <s v="STETSON'S NEW EP"/>
    <s v="We are a hard rock band from Northern California trying to raise $350 for our next EP. Be a part of our journey!"/>
    <x v="313"/>
    <n v="633"/>
    <x v="0"/>
    <x v="0"/>
    <s v="USD"/>
    <n v="1440266422"/>
    <n v="1436810422"/>
    <b v="0"/>
    <n v="19"/>
    <b v="1"/>
    <s v="music/rock"/>
    <n v="1.8085714285714285"/>
    <n v="33.315789473684212"/>
    <x v="7"/>
    <x v="15"/>
    <x v="2549"/>
    <d v="2015-07-13T18:00:22"/>
  </r>
  <r>
    <n v="3587"/>
    <s v="Blue Stockings @ The Cockpit Theatre"/>
    <s v="The GSA BA (Hons) Acting class of 2016 are taking a transfer of their GSA Production to The Cockpit Theatre in London"/>
    <x v="207"/>
    <n v="633"/>
    <x v="0"/>
    <x v="1"/>
    <s v="GBP"/>
    <n v="1467054000"/>
    <n v="1463144254"/>
    <b v="0"/>
    <n v="28"/>
    <b v="1"/>
    <s v="theater/plays"/>
    <n v="1.266"/>
    <n v="22.607142857142858"/>
    <x v="6"/>
    <x v="11"/>
    <x v="2550"/>
    <d v="2016-05-13T12:57:34"/>
  </r>
  <r>
    <n v="115"/>
    <s v="The World's Greatest Lover"/>
    <s v="Never judge a book (or a lover) by their cover."/>
    <x v="314"/>
    <n v="632"/>
    <x v="0"/>
    <x v="0"/>
    <s v="USD"/>
    <n v="1328377444"/>
    <n v="1326217444"/>
    <b v="0"/>
    <n v="22"/>
    <b v="1"/>
    <s v="film &amp; video/shorts"/>
    <n v="1.4044444444444444"/>
    <n v="28.727272727272727"/>
    <x v="5"/>
    <x v="27"/>
    <x v="2551"/>
    <d v="2012-01-10T17:44:04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x v="1"/>
    <s v="GBP"/>
    <n v="1463743860"/>
    <n v="1461151860"/>
    <b v="0"/>
    <n v="36"/>
    <b v="1"/>
    <s v="theater/plays"/>
    <n v="1.262"/>
    <n v="17.527777777777779"/>
    <x v="6"/>
    <x v="11"/>
    <x v="2552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x v="0"/>
    <s v="USD"/>
    <n v="1447269367"/>
    <n v="1444673767"/>
    <b v="0"/>
    <n v="8"/>
    <b v="1"/>
    <s v="theater/plays"/>
    <n v="1.262"/>
    <n v="78.875"/>
    <x v="6"/>
    <x v="11"/>
    <x v="2553"/>
    <d v="2015-10-12T18:16:07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5"/>
    <x v="16"/>
    <x v="2554"/>
    <d v="2016-03-18T02:29:04"/>
  </r>
  <r>
    <n v="2067"/>
    <s v="Luminite (LED lighting)"/>
    <s v="The next generation of premium quality LED lighting. Extreme power efficiency in a small package."/>
    <x v="315"/>
    <n v="628"/>
    <x v="0"/>
    <x v="1"/>
    <s v="GBP"/>
    <n v="1432499376"/>
    <n v="1429648176"/>
    <b v="0"/>
    <n v="10"/>
    <b v="1"/>
    <s v="technology/hardware"/>
    <n v="1.2686868686868686"/>
    <n v="62.8"/>
    <x v="0"/>
    <x v="0"/>
    <x v="2555"/>
    <d v="2015-04-21T20:29:36"/>
  </r>
  <r>
    <n v="2000"/>
    <s v="Jacs+Cam 2016 calendar"/>
    <s v="What do you get when you combine 2 of the hottest alt-models in North America with one Canadian photographer? Make a CALENDAR!!!"/>
    <x v="1"/>
    <n v="625"/>
    <x v="2"/>
    <x v="11"/>
    <s v="CAD"/>
    <n v="1452120613"/>
    <n v="1449528613"/>
    <b v="0"/>
    <n v="25"/>
    <b v="0"/>
    <s v="photography/people"/>
    <n v="0.125"/>
    <n v="25"/>
    <x v="2"/>
    <x v="36"/>
    <x v="2556"/>
    <d v="2015-12-07T22:50:13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x v="0"/>
    <s v="USD"/>
    <n v="1481522400"/>
    <n v="1480283321"/>
    <b v="0"/>
    <n v="12"/>
    <b v="0"/>
    <s v="theater/plays"/>
    <n v="0.20833333333333334"/>
    <n v="52.083333333333336"/>
    <x v="6"/>
    <x v="11"/>
    <x v="2557"/>
    <d v="2016-11-27T21:48:41"/>
  </r>
  <r>
    <n v="2905"/>
    <s v="DIANA's &quot;Late: A Cowboy Song&quot; by Sarah Ruhl"/>
    <s v="Philly-based feminist theatre's inaugural production about a woman's friendship with an awesome lady cowboy."/>
    <x v="113"/>
    <n v="622"/>
    <x v="2"/>
    <x v="0"/>
    <s v="USD"/>
    <n v="1473211313"/>
    <n v="1472001713"/>
    <b v="0"/>
    <n v="17"/>
    <b v="0"/>
    <s v="theater/plays"/>
    <n v="0.17771428571428571"/>
    <n v="36.588235294117645"/>
    <x v="6"/>
    <x v="11"/>
    <x v="2558"/>
    <d v="2016-08-24T01:21:53"/>
  </r>
  <r>
    <n v="1018"/>
    <s v="Owl (Canceled)"/>
    <s v="Owl is a fitness tracker along with an accompanying iOS app, that is both fun and interactive for children."/>
    <x v="16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1"/>
    <x v="2559"/>
    <d v="2016-06-14T11:48:53"/>
  </r>
  <r>
    <n v="1372"/>
    <s v="Ted Lukas &amp; the Misled new CD - &quot;FEED&quot;"/>
    <s v="Please help us raise funds to press our new CD!"/>
    <x v="207"/>
    <n v="620"/>
    <x v="0"/>
    <x v="0"/>
    <s v="USD"/>
    <n v="1342115132"/>
    <n v="1339523132"/>
    <b v="0"/>
    <n v="16"/>
    <b v="1"/>
    <s v="music/rock"/>
    <n v="1.24"/>
    <n v="38.75"/>
    <x v="7"/>
    <x v="15"/>
    <x v="2560"/>
    <d v="2012-06-12T17:45:32"/>
  </r>
  <r>
    <n v="1927"/>
    <s v="GBS Detroit Presents Hampshire"/>
    <s v="Hampshire is headed to GBS Detroit."/>
    <x v="260"/>
    <n v="620"/>
    <x v="0"/>
    <x v="0"/>
    <s v="USD"/>
    <n v="1331182740"/>
    <n v="1329856839"/>
    <b v="0"/>
    <n v="11"/>
    <b v="1"/>
    <s v="music/indie rock"/>
    <n v="1.0333333333333334"/>
    <n v="56.363636363636367"/>
    <x v="7"/>
    <x v="12"/>
    <x v="2561"/>
    <d v="2012-02-21T20:40:39"/>
  </r>
  <r>
    <n v="3731"/>
    <s v="The Rabbit on the Moon"/>
    <s v="A long distance wrong number leads to love, but with Emily flying in to finally meet, Nick somehow forgot to mention he's blind."/>
    <x v="120"/>
    <n v="620"/>
    <x v="2"/>
    <x v="0"/>
    <s v="USD"/>
    <n v="1420860180"/>
    <n v="1418234646"/>
    <b v="0"/>
    <n v="12"/>
    <b v="0"/>
    <s v="theater/plays"/>
    <n v="0.11272727272727273"/>
    <n v="51.666666666666664"/>
    <x v="6"/>
    <x v="11"/>
    <x v="2562"/>
    <d v="2014-12-10T18:04:06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x v="0"/>
    <s v="USD"/>
    <n v="1406876400"/>
    <n v="1405024561"/>
    <b v="0"/>
    <n v="10"/>
    <b v="0"/>
    <s v="theater/plays"/>
    <n v="0.47692307692307695"/>
    <n v="62"/>
    <x v="6"/>
    <x v="11"/>
    <x v="2563"/>
    <d v="2014-07-10T20:36:01"/>
  </r>
  <r>
    <n v="3409"/>
    <s v="Who Said Theatre Presents: The Calm"/>
    <s v="Exciting and visceral new-writing that challenges the way we view the fine line between war and terror..."/>
    <x v="207"/>
    <n v="618"/>
    <x v="0"/>
    <x v="1"/>
    <s v="GBP"/>
    <n v="1469998680"/>
    <n v="1466710358"/>
    <b v="0"/>
    <n v="21"/>
    <b v="1"/>
    <s v="theater/plays"/>
    <n v="1.236"/>
    <n v="29.428571428571427"/>
    <x v="6"/>
    <x v="11"/>
    <x v="2564"/>
    <d v="2016-06-23T19:32:38"/>
  </r>
  <r>
    <n v="2074"/>
    <s v="Advanced Simulation Products - PC Gaming Controllers"/>
    <s v="Creating PC gaming controllers to bring your gaming experience to a new level."/>
    <x v="260"/>
    <n v="615"/>
    <x v="0"/>
    <x v="0"/>
    <s v="USD"/>
    <n v="1462564182"/>
    <n v="1459972182"/>
    <b v="0"/>
    <n v="3"/>
    <b v="1"/>
    <s v="technology/hardware"/>
    <n v="1.0249999999999999"/>
    <n v="205"/>
    <x v="0"/>
    <x v="0"/>
    <x v="2565"/>
    <d v="2016-04-06T19:49:42"/>
  </r>
  <r>
    <n v="2915"/>
    <s v="A Grimm Night for Hans Christian Anderson"/>
    <s v="An inclusive, cross community, multi-cultural theatre production for children aged 3 to 16 and their families"/>
    <x v="114"/>
    <n v="611"/>
    <x v="2"/>
    <x v="1"/>
    <s v="GBP"/>
    <n v="1458117190"/>
    <n v="1455528790"/>
    <b v="0"/>
    <n v="3"/>
    <b v="0"/>
    <s v="theater/plays"/>
    <n v="0.61099999999999999"/>
    <n v="203.66666666666666"/>
    <x v="6"/>
    <x v="11"/>
    <x v="2566"/>
    <d v="2016-02-15T09:33:10"/>
  </r>
  <r>
    <n v="1294"/>
    <s v="HELMER'S LOO"/>
    <s v="We have an award-winning Danish play, now we just need a bathroom set to perform it in. Spend a penny to help us build the set!"/>
    <x v="207"/>
    <n v="610"/>
    <x v="0"/>
    <x v="1"/>
    <s v="GBP"/>
    <n v="1445252400"/>
    <n v="1443696797"/>
    <b v="0"/>
    <n v="22"/>
    <b v="1"/>
    <s v="theater/plays"/>
    <n v="1.22"/>
    <n v="27.727272727272727"/>
    <x v="6"/>
    <x v="11"/>
    <x v="2567"/>
    <d v="2015-10-01T10:53:17"/>
  </r>
  <r>
    <n v="2096"/>
    <s v="GBS Detroit Presents Shone Nuisance"/>
    <s v="Shone Nuisance is heading to GBS Detroit on Friday, October 26th to record and film their GBS Detroit EP and video."/>
    <x v="260"/>
    <n v="610"/>
    <x v="0"/>
    <x v="0"/>
    <s v="USD"/>
    <n v="1351223940"/>
    <n v="1349892735"/>
    <b v="0"/>
    <n v="14"/>
    <b v="1"/>
    <s v="music/indie rock"/>
    <n v="1.0166666666666666"/>
    <n v="43.571428571428569"/>
    <x v="7"/>
    <x v="12"/>
    <x v="2568"/>
    <d v="2012-10-10T18:12:15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x v="0"/>
    <s v="USD"/>
    <n v="1443561159"/>
    <n v="1440969159"/>
    <b v="0"/>
    <n v="9"/>
    <b v="0"/>
    <s v="theater/spaces"/>
    <n v="2.4400000000000002E-2"/>
    <n v="67.777777777777771"/>
    <x v="6"/>
    <x v="9"/>
    <x v="2569"/>
    <d v="2015-08-30T21:12:39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x v="0"/>
    <s v="USD"/>
    <n v="1434542702"/>
    <n v="1432814702"/>
    <b v="0"/>
    <n v="3"/>
    <b v="1"/>
    <s v="theater/plays"/>
    <n v="1.22"/>
    <n v="203.33333333333334"/>
    <x v="6"/>
    <x v="11"/>
    <x v="2570"/>
    <d v="2015-05-28T12:05:02"/>
  </r>
  <r>
    <n v="2144"/>
    <s v="Project Starborn"/>
    <s v="A thousand community-built sandbox games (and more!) with a fully-customizable game engine."/>
    <x v="316"/>
    <n v="607"/>
    <x v="2"/>
    <x v="0"/>
    <s v="USD"/>
    <n v="1379164040"/>
    <n v="1376399240"/>
    <b v="0"/>
    <n v="24"/>
    <b v="0"/>
    <s v="games/video games"/>
    <n v="1.7098591549295775E-2"/>
    <n v="25.291666666666668"/>
    <x v="3"/>
    <x v="18"/>
    <x v="2571"/>
    <d v="2013-08-13T13:07:20"/>
  </r>
  <r>
    <n v="2490"/>
    <s v="The Offbeats Summer Tour 2012"/>
    <s v="We are trying to fund our first multi-state tour this summer in an effort to get our music out to as many people as possible."/>
    <x v="207"/>
    <n v="607"/>
    <x v="0"/>
    <x v="0"/>
    <s v="USD"/>
    <n v="1340429276"/>
    <n v="1335245276"/>
    <b v="0"/>
    <n v="16"/>
    <b v="1"/>
    <s v="music/indie rock"/>
    <n v="1.214"/>
    <n v="37.9375"/>
    <x v="7"/>
    <x v="12"/>
    <x v="2572"/>
    <d v="2012-04-24T05:27:56"/>
  </r>
  <r>
    <n v="3700"/>
    <s v="Generations (Senior Project)"/>
    <s v="Help me produce the play I have written for my senior project!"/>
    <x v="207"/>
    <n v="606"/>
    <x v="0"/>
    <x v="0"/>
    <s v="USD"/>
    <n v="1412092800"/>
    <n v="1409493800"/>
    <b v="0"/>
    <n v="18"/>
    <b v="1"/>
    <s v="theater/plays"/>
    <n v="1.212"/>
    <n v="33.666666666666664"/>
    <x v="6"/>
    <x v="11"/>
    <x v="2573"/>
    <d v="2014-08-31T14:03:2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x v="1"/>
    <s v="GBP"/>
    <n v="1434120856"/>
    <n v="1428936856"/>
    <b v="0"/>
    <n v="25"/>
    <b v="1"/>
    <s v="theater/plays"/>
    <n v="2.42"/>
    <n v="24.2"/>
    <x v="6"/>
    <x v="11"/>
    <x v="2574"/>
    <d v="2015-04-13T14:54:16"/>
  </r>
  <r>
    <n v="2815"/>
    <s v="Widow's Wedding Dress"/>
    <s v="Set in 1950s Northern Ireland, this play tells the story of two sisters in a community of Travellers, or Irish Gypsies."/>
    <x v="303"/>
    <n v="605"/>
    <x v="0"/>
    <x v="11"/>
    <s v="CAD"/>
    <n v="1470595109"/>
    <n v="1468003109"/>
    <b v="0"/>
    <n v="14"/>
    <b v="1"/>
    <s v="theater/plays"/>
    <n v="2.42"/>
    <n v="43.214285714285715"/>
    <x v="6"/>
    <x v="11"/>
    <x v="2575"/>
    <d v="2016-07-08T18:38:29"/>
  </r>
  <r>
    <n v="2953"/>
    <s v="Pueblo Underground Theater (Canceled)"/>
    <s v="I want to purchase the former Bread Of Life Church and convert it into a multipurpose theater space for local talent."/>
    <x v="2"/>
    <n v="605"/>
    <x v="1"/>
    <x v="0"/>
    <s v="USD"/>
    <n v="1444330821"/>
    <n v="1441738821"/>
    <b v="0"/>
    <n v="3"/>
    <b v="0"/>
    <s v="theater/spaces"/>
    <n v="1.5125E-3"/>
    <n v="201.66666666666666"/>
    <x v="6"/>
    <x v="9"/>
    <x v="2576"/>
    <d v="2015-09-08T19:00:21"/>
  </r>
  <r>
    <n v="386"/>
    <s v="Submarine: Diving Away From Adulthood"/>
    <s v="Eight friends reunite to achieve their childhood dream of designing, constructing, and launching a homemade submarine."/>
    <x v="260"/>
    <n v="601"/>
    <x v="0"/>
    <x v="0"/>
    <s v="USD"/>
    <n v="1439246991"/>
    <n v="1437950991"/>
    <b v="0"/>
    <n v="13"/>
    <b v="1"/>
    <s v="film &amp; video/documentary"/>
    <n v="1.0016666666666667"/>
    <n v="46.230769230769234"/>
    <x v="5"/>
    <x v="8"/>
    <x v="2577"/>
    <d v="2015-07-26T22:49:5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x v="4"/>
    <s v="EUR"/>
    <n v="1451494210"/>
    <n v="1449075010"/>
    <b v="0"/>
    <n v="12"/>
    <b v="0"/>
    <s v="games/video games"/>
    <n v="5.7238095238095241E-2"/>
    <n v="50.083333333333336"/>
    <x v="3"/>
    <x v="18"/>
    <x v="2578"/>
    <d v="2015-12-02T16:50:10"/>
  </r>
  <r>
    <n v="50"/>
    <s v="The Love Lounge"/>
    <s v="A brand new dating show which helps one lucky lady find her Mr Right with difficult decisions to make along the way."/>
    <x v="260"/>
    <n v="600"/>
    <x v="0"/>
    <x v="1"/>
    <s v="GBP"/>
    <n v="1422637200"/>
    <n v="1419271458"/>
    <b v="0"/>
    <n v="22"/>
    <b v="1"/>
    <s v="film &amp; video/television"/>
    <n v="1"/>
    <n v="27.272727272727273"/>
    <x v="5"/>
    <x v="16"/>
    <x v="2579"/>
    <d v="2014-12-22T18:04:18"/>
  </r>
  <r>
    <n v="104"/>
    <s v="Good 'Ol Trumpet"/>
    <s v="UCF short film about an old man, his love for music, and his misplaced trumpet.  "/>
    <x v="207"/>
    <n v="600"/>
    <x v="0"/>
    <x v="0"/>
    <s v="USD"/>
    <n v="1301792400"/>
    <n v="1299775266"/>
    <b v="0"/>
    <n v="10"/>
    <b v="1"/>
    <s v="film &amp; video/shorts"/>
    <n v="1.2"/>
    <n v="60"/>
    <x v="5"/>
    <x v="27"/>
    <x v="2580"/>
    <d v="2011-03-10T16:41:06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x v="0"/>
    <s v="USD"/>
    <n v="1393694280"/>
    <n v="1390088311"/>
    <b v="0"/>
    <n v="14"/>
    <b v="1"/>
    <s v="film &amp; video/documentary"/>
    <n v="1.2"/>
    <n v="42.857142857142854"/>
    <x v="5"/>
    <x v="8"/>
    <x v="2581"/>
    <d v="2014-01-18T23:38:31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x v="9"/>
    <s v="DKK"/>
    <n v="1461765300"/>
    <n v="1459198499"/>
    <b v="0"/>
    <n v="8"/>
    <b v="0"/>
    <s v="publishing/translations"/>
    <n v="0.03"/>
    <n v="75"/>
    <x v="1"/>
    <x v="31"/>
    <x v="2582"/>
    <d v="2016-03-28T20:54:59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x v="1"/>
    <s v="GBP"/>
    <n v="1479846507"/>
    <n v="1479241707"/>
    <b v="0"/>
    <n v="17"/>
    <b v="1"/>
    <s v="games/tabletop games"/>
    <n v="2.9849999999999999"/>
    <n v="35.117647058823529"/>
    <x v="3"/>
    <x v="5"/>
    <x v="2583"/>
    <d v="2016-11-15T20:28:27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x v="0"/>
    <s v="USD"/>
    <n v="1354756714"/>
    <n v="1353547114"/>
    <b v="0"/>
    <n v="18"/>
    <b v="1"/>
    <s v="publishing/nonfiction"/>
    <n v="2.38"/>
    <n v="33.055555555555557"/>
    <x v="1"/>
    <x v="17"/>
    <x v="2584"/>
    <d v="2012-11-22T01:18:34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x v="0"/>
    <s v="USD"/>
    <n v="1411980020"/>
    <n v="1409388020"/>
    <b v="0"/>
    <n v="13"/>
    <b v="1"/>
    <s v="theater/plays"/>
    <n v="1.6942857142857144"/>
    <n v="45.615384615384613"/>
    <x v="6"/>
    <x v="11"/>
    <x v="2585"/>
    <d v="2014-08-30T08:40:20"/>
  </r>
  <r>
    <n v="3378"/>
    <s v="Rose of June"/>
    <s v="'Can you ever find acceptance in death?' _x000a_Rose of June is a piece of theatre exploring the stages of grief. Unity Theatre - September"/>
    <x v="302"/>
    <n v="592"/>
    <x v="0"/>
    <x v="1"/>
    <s v="GBP"/>
    <n v="1409490480"/>
    <n v="1407400306"/>
    <b v="0"/>
    <n v="21"/>
    <b v="1"/>
    <s v="theater/plays"/>
    <n v="1.0763636363636364"/>
    <n v="28.19047619047619"/>
    <x v="6"/>
    <x v="11"/>
    <x v="2586"/>
    <d v="2014-08-07T08:31:46"/>
  </r>
  <r>
    <n v="1806"/>
    <s v="American Presidents Naked"/>
    <s v="Join me in publishing an amazing and unprecedented book with full frontal photopraphs of 8 American Presidents Naked"/>
    <x v="16"/>
    <n v="591"/>
    <x v="2"/>
    <x v="1"/>
    <s v="GBP"/>
    <n v="1412090349"/>
    <n v="1409066349"/>
    <b v="1"/>
    <n v="8"/>
    <b v="0"/>
    <s v="photography/photobooks"/>
    <n v="2.955E-2"/>
    <n v="73.875"/>
    <x v="2"/>
    <x v="3"/>
    <x v="2587"/>
    <d v="2014-08-26T15:19:09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26"/>
    <x v="2588"/>
    <d v="2014-07-15T15:20:23"/>
  </r>
  <r>
    <n v="694"/>
    <s v="Airlock bike helmet"/>
    <s v="You can control how much air enters the helmet by opening or closing the vents. This is very useful in bad weather, or for competition."/>
    <x v="25"/>
    <n v="590"/>
    <x v="2"/>
    <x v="0"/>
    <s v="USD"/>
    <n v="1485964559"/>
    <n v="1483372559"/>
    <b v="0"/>
    <n v="7"/>
    <b v="0"/>
    <s v="technology/wearables"/>
    <n v="3.933333333333333E-3"/>
    <n v="84.285714285714292"/>
    <x v="0"/>
    <x v="1"/>
    <x v="2589"/>
    <d v="2017-01-02T15:55:59"/>
  </r>
  <r>
    <n v="3063"/>
    <s v="Spec Haus"/>
    <s v="Members of the local Miami music scene are putting together a venue/creative space in Kendall!"/>
    <x v="121"/>
    <n v="587"/>
    <x v="2"/>
    <x v="0"/>
    <s v="USD"/>
    <n v="1477174138"/>
    <n v="1474150138"/>
    <b v="0"/>
    <n v="23"/>
    <b v="0"/>
    <s v="theater/spaces"/>
    <n v="0.19566666666666666"/>
    <n v="25.521739130434781"/>
    <x v="6"/>
    <x v="9"/>
    <x v="2590"/>
    <d v="2016-09-17T22:08:58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x v="1"/>
    <s v="GBP"/>
    <n v="1424474056"/>
    <n v="1420586056"/>
    <b v="0"/>
    <n v="24"/>
    <b v="0"/>
    <s v="theater/musical"/>
    <n v="0.1174"/>
    <n v="24.458333333333332"/>
    <x v="6"/>
    <x v="19"/>
    <x v="2591"/>
    <d v="2015-01-06T23:14:16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x v="1"/>
    <s v="GBP"/>
    <n v="1465709400"/>
    <n v="1462695073"/>
    <b v="0"/>
    <n v="34"/>
    <b v="1"/>
    <s v="music/rock"/>
    <n v="1.6742857142857144"/>
    <n v="17.235294117647058"/>
    <x v="7"/>
    <x v="15"/>
    <x v="2592"/>
    <d v="2016-05-08T08:11:13"/>
  </r>
  <r>
    <n v="1127"/>
    <s v="ABRAcaPOCUS!!"/>
    <s v="A fast-paced, creepy/cute mobile puzzle game where you draw series of magic symbols to summon &amp; collect demons, monsters, gods, &amp; myths"/>
    <x v="23"/>
    <n v="585"/>
    <x v="2"/>
    <x v="0"/>
    <s v="USD"/>
    <n v="1416000600"/>
    <n v="1413318600"/>
    <b v="0"/>
    <n v="23"/>
    <b v="0"/>
    <s v="games/mobile games"/>
    <n v="1.6714285714285713E-2"/>
    <n v="25.434782608695652"/>
    <x v="3"/>
    <x v="28"/>
    <x v="2593"/>
    <d v="2014-10-14T20:30:00"/>
  </r>
  <r>
    <n v="1175"/>
    <s v="Bad To The Cone Food Service ATX"/>
    <s v="&quot;Create-Your-Cone&quot;. Freshly made waffle cones stuffed with your choice of yummy ingredients, or frozen yogurt!"/>
    <x v="16"/>
    <n v="585"/>
    <x v="2"/>
    <x v="0"/>
    <s v="USD"/>
    <n v="1436981339"/>
    <n v="1434389339"/>
    <b v="0"/>
    <n v="9"/>
    <b v="0"/>
    <s v="food/food trucks"/>
    <n v="2.9250000000000002E-2"/>
    <n v="65"/>
    <x v="4"/>
    <x v="29"/>
    <x v="2594"/>
    <d v="2015-06-15T17:28:59"/>
  </r>
  <r>
    <n v="3607"/>
    <s v="E15 at The Pleasance and CPT"/>
    <s v="'E15' is a verbatim project that looks at the story of the Focus E15 Campaign"/>
    <x v="302"/>
    <n v="580"/>
    <x v="0"/>
    <x v="1"/>
    <s v="GBP"/>
    <n v="1450137600"/>
    <n v="1448924882"/>
    <b v="0"/>
    <n v="20"/>
    <b v="1"/>
    <s v="theater/plays"/>
    <n v="1.0545454545454545"/>
    <n v="29"/>
    <x v="6"/>
    <x v="11"/>
    <x v="2595"/>
    <d v="2015-11-30T23:08:02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x v="1"/>
    <s v="GBP"/>
    <n v="1404149280"/>
    <n v="1400547969"/>
    <b v="0"/>
    <n v="13"/>
    <b v="0"/>
    <s v="theater/plays"/>
    <n v="0.28799999999999998"/>
    <n v="44.307692307692307"/>
    <x v="6"/>
    <x v="11"/>
    <x v="2596"/>
    <d v="2014-05-20T01:06:09"/>
  </r>
  <r>
    <n v="432"/>
    <s v="The Zombie Next Door"/>
    <s v="A teenage zombie named Jeff and his mad scientist mother adapt to life in the town of Serendipity, where the supernatural occurs daily."/>
    <x v="70"/>
    <n v="570"/>
    <x v="2"/>
    <x v="0"/>
    <s v="USD"/>
    <n v="1445448381"/>
    <n v="1440264381"/>
    <b v="0"/>
    <n v="8"/>
    <b v="0"/>
    <s v="film &amp; video/animation"/>
    <n v="9.5000000000000001E-2"/>
    <n v="71.25"/>
    <x v="5"/>
    <x v="23"/>
    <x v="2597"/>
    <d v="2015-08-22T17:26:21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x v="0"/>
    <s v="USD"/>
    <n v="1362711728"/>
    <n v="1360119728"/>
    <b v="0"/>
    <n v="13"/>
    <b v="0"/>
    <s v="publishing/children's books"/>
    <n v="0.14249999999999999"/>
    <n v="43.846153846153847"/>
    <x v="1"/>
    <x v="39"/>
    <x v="2598"/>
    <d v="2013-02-06T03:02:08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x v="0"/>
    <s v="USD"/>
    <n v="1442462340"/>
    <n v="1439743900"/>
    <b v="0"/>
    <n v="14"/>
    <b v="1"/>
    <s v="theater/plays"/>
    <n v="1.1399999999999999"/>
    <n v="40.714285714285715"/>
    <x v="6"/>
    <x v="11"/>
    <x v="2599"/>
    <d v="2015-08-16T16:51:40"/>
  </r>
  <r>
    <n v="3711"/>
    <s v="The Youth Shakespeare Project 2014"/>
    <s v="Two teachers and twenty kids bring one of Shakespeare's plays to life!"/>
    <x v="207"/>
    <n v="570"/>
    <x v="0"/>
    <x v="0"/>
    <s v="USD"/>
    <n v="1402848000"/>
    <n v="1400606573"/>
    <b v="0"/>
    <n v="21"/>
    <b v="1"/>
    <s v="theater/plays"/>
    <n v="1.1399999999999999"/>
    <n v="27.142857142857142"/>
    <x v="6"/>
    <x v="11"/>
    <x v="2600"/>
    <d v="2014-05-20T17:22:53"/>
  </r>
  <r>
    <n v="3818"/>
    <s v="The AOA Presents: The Maiden of Orleans"/>
    <s v="The Arthurian Order of Avalon is attempting to raise funds to put on the annual Human Chessboard in March 2015!"/>
    <x v="303"/>
    <n v="570"/>
    <x v="0"/>
    <x v="0"/>
    <s v="USD"/>
    <n v="1426187582"/>
    <n v="1423599182"/>
    <b v="0"/>
    <n v="10"/>
    <b v="1"/>
    <s v="theater/plays"/>
    <n v="2.2799999999999998"/>
    <n v="57"/>
    <x v="6"/>
    <x v="11"/>
    <x v="2601"/>
    <d v="2015-02-10T20:13:02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x v="0"/>
    <s v="USD"/>
    <n v="1438390800"/>
    <n v="1436888066"/>
    <b v="0"/>
    <n v="7"/>
    <b v="0"/>
    <s v="theater/plays"/>
    <n v="9.4166666666666662E-2"/>
    <n v="80.714285714285708"/>
    <x v="6"/>
    <x v="11"/>
    <x v="2602"/>
    <d v="2015-07-14T15:34:26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x v="1"/>
    <s v="GBP"/>
    <n v="1476651600"/>
    <n v="1473189335"/>
    <b v="0"/>
    <n v="15"/>
    <b v="1"/>
    <s v="theater/musical"/>
    <n v="1.1299999999999999"/>
    <n v="37.666666666666664"/>
    <x v="6"/>
    <x v="19"/>
    <x v="2603"/>
    <d v="2016-09-06T19:15:35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x v="16"/>
    <s v="EUR"/>
    <n v="1453376495"/>
    <n v="1450784495"/>
    <b v="0"/>
    <n v="29"/>
    <b v="1"/>
    <s v="film &amp; video/shorts"/>
    <n v="1.1293199999999999"/>
    <n v="19.471034482758618"/>
    <x v="5"/>
    <x v="27"/>
    <x v="2604"/>
    <d v="2015-12-22T11:41:35"/>
  </r>
  <r>
    <n v="1659"/>
    <s v="The Penny Arcade Quartet's Christmas EP"/>
    <s v="The long awaited Christmas EP is in session! We need your help to get it professionally mixed, produced and manufactured."/>
    <x v="207"/>
    <n v="564"/>
    <x v="0"/>
    <x v="1"/>
    <s v="GBP"/>
    <n v="1387281600"/>
    <n v="1384811721"/>
    <b v="0"/>
    <n v="45"/>
    <b v="1"/>
    <s v="music/pop"/>
    <n v="1.1279999999999999"/>
    <n v="12.533333333333333"/>
    <x v="7"/>
    <x v="22"/>
    <x v="2605"/>
    <d v="2013-11-18T21:55:21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x v="0"/>
    <s v="USD"/>
    <n v="1402007500"/>
    <n v="1399415500"/>
    <b v="0"/>
    <n v="11"/>
    <b v="0"/>
    <s v="theater/plays"/>
    <n v="0.28050000000000003"/>
    <n v="51"/>
    <x v="6"/>
    <x v="11"/>
    <x v="2606"/>
    <d v="2014-05-06T22:31:40"/>
  </r>
  <r>
    <n v="169"/>
    <s v="Family"/>
    <s v="Family is a short film about a father and son and two brothers who were separated by the Korean war and finally reunite after 60 years."/>
    <x v="60"/>
    <n v="560"/>
    <x v="2"/>
    <x v="1"/>
    <s v="GBP"/>
    <n v="1413634059"/>
    <n v="1411042059"/>
    <b v="0"/>
    <n v="10"/>
    <b v="0"/>
    <s v="film &amp; video/drama"/>
    <n v="0.224"/>
    <n v="56"/>
    <x v="5"/>
    <x v="10"/>
    <x v="2607"/>
    <d v="2014-09-18T12:07:39"/>
  </r>
  <r>
    <n v="1725"/>
    <s v="Unveiled Debut Album"/>
    <s v="Christian band signed to VECA Records to release their debut album in Spring 2015.  This ministry is relying on faith-based donations."/>
    <x v="120"/>
    <n v="560"/>
    <x v="2"/>
    <x v="0"/>
    <s v="USD"/>
    <n v="1408922049"/>
    <n v="1406330049"/>
    <b v="0"/>
    <n v="9"/>
    <b v="0"/>
    <s v="music/faith"/>
    <n v="0.10181818181818182"/>
    <n v="62.222222222222221"/>
    <x v="7"/>
    <x v="14"/>
    <x v="2608"/>
    <d v="2014-07-25T23:14:09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x v="0"/>
    <s v="USD"/>
    <n v="1357934424"/>
    <n v="1355342424"/>
    <b v="0"/>
    <n v="11"/>
    <b v="0"/>
    <s v="games/video games"/>
    <n v="1.1199999999999999E-3"/>
    <n v="50.909090909090907"/>
    <x v="3"/>
    <x v="18"/>
    <x v="2609"/>
    <d v="2012-12-12T20:00:24"/>
  </r>
  <r>
    <n v="1896"/>
    <s v="the bridge"/>
    <s v="My barely anticipated second album of self produced songs is ready to go.  Just need a little help to cover mastering, artwork etc."/>
    <x v="318"/>
    <n v="559"/>
    <x v="0"/>
    <x v="0"/>
    <s v="USD"/>
    <n v="1334250165"/>
    <n v="1331658165"/>
    <b v="0"/>
    <n v="13"/>
    <b v="1"/>
    <s v="music/indie rock"/>
    <n v="1.2394678492239468"/>
    <n v="43"/>
    <x v="7"/>
    <x v="12"/>
    <x v="2610"/>
    <d v="2012-03-13T17:02:45"/>
  </r>
  <r>
    <n v="3309"/>
    <s v="Collision Course"/>
    <s v="Two unlikely friends, a garage, tinned beans &amp; the end of the world."/>
    <x v="313"/>
    <n v="558"/>
    <x v="0"/>
    <x v="1"/>
    <s v="GBP"/>
    <n v="1476632178"/>
    <n v="1473953778"/>
    <b v="0"/>
    <n v="31"/>
    <b v="1"/>
    <s v="theater/plays"/>
    <n v="1.5942857142857143"/>
    <n v="18"/>
    <x v="6"/>
    <x v="11"/>
    <x v="2611"/>
    <d v="2016-09-15T15:36:18"/>
  </r>
  <r>
    <n v="2281"/>
    <s v="Lewis Robertson Band EP!"/>
    <s v="I am trying to get a new band off the ground, and in order to be taken seriously and get gigs, we need some killer recordings!"/>
    <x v="284"/>
    <n v="555"/>
    <x v="0"/>
    <x v="0"/>
    <s v="USD"/>
    <n v="1311576600"/>
    <n v="1306219897"/>
    <b v="0"/>
    <n v="11"/>
    <b v="1"/>
    <s v="music/rock"/>
    <n v="1.85"/>
    <n v="50.454545454545453"/>
    <x v="7"/>
    <x v="15"/>
    <x v="2612"/>
    <d v="2011-05-24T06:51:37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x v="0"/>
    <s v="USD"/>
    <n v="1421095672"/>
    <n v="1417207672"/>
    <b v="0"/>
    <n v="10"/>
    <b v="0"/>
    <s v="technology/wearables"/>
    <n v="0.27650000000000002"/>
    <n v="55.3"/>
    <x v="0"/>
    <x v="1"/>
    <x v="2613"/>
    <d v="2014-11-28T20:47:52"/>
  </r>
  <r>
    <n v="1807"/>
    <s v="Anywhere but Here"/>
    <s v="I want to explore alternative cultures and lifestyles in America."/>
    <x v="1"/>
    <n v="553"/>
    <x v="2"/>
    <x v="0"/>
    <s v="USD"/>
    <n v="1411868313"/>
    <n v="1409276313"/>
    <b v="1"/>
    <n v="8"/>
    <b v="0"/>
    <s v="photography/photobooks"/>
    <n v="0.1106"/>
    <n v="69.125"/>
    <x v="2"/>
    <x v="3"/>
    <x v="2614"/>
    <d v="2014-08-29T01:38:33"/>
  </r>
  <r>
    <n v="1391"/>
    <s v="Rules and Regulations"/>
    <s v="With the money donated through this project we intend on investing in sound equipment for live shows"/>
    <x v="207"/>
    <n v="551"/>
    <x v="0"/>
    <x v="0"/>
    <s v="USD"/>
    <n v="1440219540"/>
    <n v="1436369818"/>
    <b v="0"/>
    <n v="13"/>
    <b v="1"/>
    <s v="music/rock"/>
    <n v="1.1020000000000001"/>
    <n v="42.384615384615387"/>
    <x v="7"/>
    <x v="15"/>
    <x v="2615"/>
    <d v="2015-07-08T15:36:58"/>
  </r>
  <r>
    <n v="1612"/>
    <s v="Join AT THE WAYSIDE For The &quot;Ready...Set...Snow Tour!&quot;"/>
    <s v="Help us achieve our goal to get our van repaired, gassed up, and road-ready for our winter tour!"/>
    <x v="207"/>
    <n v="550"/>
    <x v="0"/>
    <x v="0"/>
    <s v="USD"/>
    <n v="1357160384"/>
    <n v="1354568384"/>
    <b v="0"/>
    <n v="11"/>
    <b v="1"/>
    <s v="music/rock"/>
    <n v="1.1000000000000001"/>
    <n v="50"/>
    <x v="7"/>
    <x v="15"/>
    <x v="2616"/>
    <d v="2012-12-03T20:59:44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x v="0"/>
    <s v="USD"/>
    <n v="1324232504"/>
    <n v="1320776504"/>
    <b v="0"/>
    <n v="14"/>
    <b v="0"/>
    <s v="publishing/children's books"/>
    <n v="0.11458333333333333"/>
    <n v="39.285714285714285"/>
    <x v="1"/>
    <x v="39"/>
    <x v="2617"/>
    <d v="2011-11-08T18:21:44"/>
  </r>
  <r>
    <n v="2897"/>
    <s v="CAYCE"/>
    <s v="A unique stage play about the epic struggle of psychic Edgar Cayce to deal with his extraordinary abilities and find his place in life."/>
    <x v="32"/>
    <n v="550"/>
    <x v="2"/>
    <x v="0"/>
    <s v="USD"/>
    <n v="1444577345"/>
    <n v="1441985458"/>
    <b v="0"/>
    <n v="3"/>
    <b v="0"/>
    <s v="theater/plays"/>
    <n v="4.583333333333333E-2"/>
    <n v="183.33333333333334"/>
    <x v="6"/>
    <x v="11"/>
    <x v="2618"/>
    <d v="2015-09-11T15:30:58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x v="0"/>
    <s v="USD"/>
    <n v="1422853140"/>
    <n v="1421439552"/>
    <b v="0"/>
    <n v="10"/>
    <b v="1"/>
    <s v="theater/plays"/>
    <n v="1.1000000000000001"/>
    <n v="55"/>
    <x v="6"/>
    <x v="11"/>
    <x v="2619"/>
    <d v="2015-01-16T20:19:12"/>
  </r>
  <r>
    <n v="3934"/>
    <s v="&quot;A Measure of Normalcy&quot;"/>
    <s v="Lost youth and lost souls struggle to find meaning amid dingy basements, vanishing malls, and a bleak Midwestern summer."/>
    <x v="1"/>
    <n v="550"/>
    <x v="2"/>
    <x v="0"/>
    <s v="USD"/>
    <n v="1443704400"/>
    <n v="1439827639"/>
    <b v="0"/>
    <n v="12"/>
    <b v="0"/>
    <s v="theater/plays"/>
    <n v="0.11"/>
    <n v="45.833333333333336"/>
    <x v="6"/>
    <x v="11"/>
    <x v="2620"/>
    <d v="2015-08-17T16:07:19"/>
  </r>
  <r>
    <n v="2455"/>
    <s v="Yo Mama's Sauces &amp; Rubs"/>
    <s v="Mama wants everyone to try her secret recipes for sauces and rubs. She uses only the freshest ingredients for them."/>
    <x v="284"/>
    <n v="546"/>
    <x v="0"/>
    <x v="0"/>
    <s v="USD"/>
    <n v="1461177950"/>
    <n v="1458758750"/>
    <b v="0"/>
    <n v="16"/>
    <b v="1"/>
    <s v="food/small batch"/>
    <n v="1.82"/>
    <n v="34.125"/>
    <x v="4"/>
    <x v="7"/>
    <x v="2621"/>
    <d v="2016-03-23T18:45:50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x v="0"/>
    <s v="USD"/>
    <n v="1344358860"/>
    <n v="1343682681"/>
    <b v="0"/>
    <n v="19"/>
    <b v="1"/>
    <s v="music/rock"/>
    <n v="1.5571428571428572"/>
    <n v="28.684210526315791"/>
    <x v="7"/>
    <x v="15"/>
    <x v="2622"/>
    <d v="2012-07-30T21:11:21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x v="4"/>
    <s v="EUR"/>
    <n v="1477422000"/>
    <n v="1472282956"/>
    <b v="0"/>
    <n v="28"/>
    <b v="1"/>
    <s v="music/metal"/>
    <n v="2.1800000000000002"/>
    <n v="19.464285714285715"/>
    <x v="7"/>
    <x v="20"/>
    <x v="2623"/>
    <d v="2016-08-27T07:29:16"/>
  </r>
  <r>
    <n v="3181"/>
    <s v="ENDURING SONG"/>
    <s v="ENDURING SONG by award-winning Bear Trap Theatre, is a sweeping historical epic about love, loss and family set in the First Crusade."/>
    <x v="207"/>
    <n v="545"/>
    <x v="0"/>
    <x v="1"/>
    <s v="GBP"/>
    <n v="1402848000"/>
    <n v="1400570787"/>
    <b v="1"/>
    <n v="15"/>
    <b v="1"/>
    <s v="theater/plays"/>
    <n v="1.0900000000000001"/>
    <n v="36.333333333333336"/>
    <x v="6"/>
    <x v="11"/>
    <x v="2600"/>
    <d v="2014-05-20T07:26:27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x v="1"/>
    <s v="GBP"/>
    <n v="1488114358"/>
    <n v="1485522358"/>
    <b v="0"/>
    <n v="14"/>
    <b v="0"/>
    <s v="theater/plays"/>
    <n v="0.27100000000000002"/>
    <n v="38.714285714285715"/>
    <x v="6"/>
    <x v="11"/>
    <x v="2624"/>
    <d v="2017-01-27T13:05:58"/>
  </r>
  <r>
    <n v="3992"/>
    <s v="Tearing Down Cabrini-Green, a dynamic social commentary."/>
    <s v="A richly textured and intellectually powerful social commentary about family, community and America."/>
    <x v="26"/>
    <n v="541"/>
    <x v="2"/>
    <x v="0"/>
    <s v="USD"/>
    <n v="1449876859"/>
    <n v="1444689259"/>
    <b v="0"/>
    <n v="9"/>
    <b v="0"/>
    <s v="theater/plays"/>
    <n v="5.4100000000000002E-2"/>
    <n v="60.111111111111114"/>
    <x v="6"/>
    <x v="11"/>
    <x v="2625"/>
    <d v="2015-10-12T22:34:19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x v="1"/>
    <s v="GBP"/>
    <n v="1490358834"/>
    <n v="1487770434"/>
    <b v="0"/>
    <n v="16"/>
    <b v="0"/>
    <s v="theater/plays"/>
    <n v="1.08"/>
    <n v="33.75"/>
    <x v="6"/>
    <x v="11"/>
    <x v="2626"/>
    <d v="2017-02-22T13:33:54"/>
  </r>
  <r>
    <n v="3319"/>
    <s v="Down the Rabbit Hole"/>
    <s v="Down the Rabbit Hole is an exciting new play by Not Just Theatre Productions. To be performed at Matthew's Yard Theatre in Feb 2015"/>
    <x v="207"/>
    <n v="540"/>
    <x v="0"/>
    <x v="1"/>
    <s v="GBP"/>
    <n v="1422712986"/>
    <n v="1418824986"/>
    <b v="0"/>
    <n v="16"/>
    <b v="1"/>
    <s v="theater/plays"/>
    <n v="1.08"/>
    <n v="33.75"/>
    <x v="6"/>
    <x v="11"/>
    <x v="2627"/>
    <d v="2014-12-17T14:03:06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x v="0"/>
    <s v="USD"/>
    <n v="1413431940"/>
    <n v="1412216665"/>
    <b v="0"/>
    <n v="15"/>
    <b v="1"/>
    <s v="theater/plays"/>
    <n v="1.0740000000000001"/>
    <n v="35.799999999999997"/>
    <x v="6"/>
    <x v="11"/>
    <x v="2628"/>
    <d v="2014-10-02T02:24:25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x v="0"/>
    <s v="USD"/>
    <n v="1415222545"/>
    <n v="1413404545"/>
    <b v="0"/>
    <n v="9"/>
    <b v="1"/>
    <s v="theater/plays"/>
    <n v="1.0602199999999999"/>
    <n v="58.901111111111113"/>
    <x v="6"/>
    <x v="11"/>
    <x v="2629"/>
    <d v="2014-10-15T20:22:25"/>
  </r>
  <r>
    <n v="1146"/>
    <s v="Sleepy PIg Barbecue: Auburn's First BBQ Food Truck"/>
    <s v="Bringing the flavor of competition BBQ to small town Auburn with the ease of a big city food truck."/>
    <x v="70"/>
    <n v="530"/>
    <x v="2"/>
    <x v="0"/>
    <s v="USD"/>
    <n v="1399071173"/>
    <n v="1395787973"/>
    <b v="0"/>
    <n v="12"/>
    <b v="0"/>
    <s v="food/food trucks"/>
    <n v="8.8333333333333333E-2"/>
    <n v="44.166666666666664"/>
    <x v="4"/>
    <x v="29"/>
    <x v="2630"/>
    <d v="2014-03-25T22:52:53"/>
  </r>
  <r>
    <n v="2581"/>
    <s v="A Flying Sausage Food Truck"/>
    <s v="Creating a Food Truck to bring gourmet sausage sliders to Jacksonville, FL for breakfast, lunch, and special events."/>
    <x v="1"/>
    <n v="530"/>
    <x v="2"/>
    <x v="0"/>
    <s v="USD"/>
    <n v="1447689898"/>
    <n v="1445094298"/>
    <b v="0"/>
    <n v="11"/>
    <b v="0"/>
    <s v="food/food trucks"/>
    <n v="0.106"/>
    <n v="48.18181818181818"/>
    <x v="4"/>
    <x v="29"/>
    <x v="2631"/>
    <d v="2015-10-17T15:04:58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x v="0"/>
    <s v="USD"/>
    <n v="1439136000"/>
    <n v="1438188106"/>
    <b v="0"/>
    <n v="7"/>
    <b v="1"/>
    <s v="theater/plays"/>
    <n v="1.06"/>
    <n v="75.714285714285708"/>
    <x v="6"/>
    <x v="11"/>
    <x v="1844"/>
    <d v="2015-07-29T16:41:46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x v="1"/>
    <s v="GBP"/>
    <n v="1470078000"/>
    <n v="1467648456"/>
    <b v="0"/>
    <n v="25"/>
    <b v="1"/>
    <s v="theater/plays"/>
    <n v="1.0549000000000002"/>
    <n v="21.098000000000003"/>
    <x v="6"/>
    <x v="11"/>
    <x v="2632"/>
    <d v="2016-07-04T16:07:36"/>
  </r>
  <r>
    <n v="3968"/>
    <s v="Scarlet Letters (a play with songs)"/>
    <s v="&quot;On the breast of her gown, in fine red cloth, appeared the letter A.&quot; But what about the rest of the alphabet?"/>
    <x v="1"/>
    <n v="527"/>
    <x v="2"/>
    <x v="0"/>
    <s v="USD"/>
    <n v="1463945673"/>
    <n v="1458761673"/>
    <b v="0"/>
    <n v="11"/>
    <b v="0"/>
    <s v="theater/plays"/>
    <n v="0.10539999999999999"/>
    <n v="47.909090909090907"/>
    <x v="6"/>
    <x v="11"/>
    <x v="2633"/>
    <d v="2016-03-23T19:34:33"/>
  </r>
  <r>
    <n v="2"/>
    <s v="Charlie teaser completion"/>
    <s v="Completion fund for post-production for teaser of British crime/drama tv series about a girl who sells morals for money"/>
    <x v="207"/>
    <n v="525"/>
    <x v="0"/>
    <x v="1"/>
    <s v="GBP"/>
    <n v="1455555083"/>
    <n v="1454691083"/>
    <b v="0"/>
    <n v="35"/>
    <b v="1"/>
    <s v="film &amp; video/television"/>
    <n v="1.05"/>
    <n v="15"/>
    <x v="5"/>
    <x v="16"/>
    <x v="2634"/>
    <d v="2016-02-05T16:51:23"/>
  </r>
  <r>
    <n v="3255"/>
    <s v="Henry V"/>
    <s v="5 Actors, 30 Characters, 90 Minutes._x000a_Let us transport you from London to the fields of Agincourt, using the power of your imagination."/>
    <x v="284"/>
    <n v="525"/>
    <x v="0"/>
    <x v="1"/>
    <s v="GBP"/>
    <n v="1412706375"/>
    <n v="1410114375"/>
    <b v="1"/>
    <n v="18"/>
    <b v="1"/>
    <s v="theater/plays"/>
    <n v="1.75"/>
    <n v="29.166666666666668"/>
    <x v="6"/>
    <x v="11"/>
    <x v="2635"/>
    <d v="2014-09-07T18:26:15"/>
  </r>
  <r>
    <n v="3749"/>
    <s v="Dante's Capstone Project: Who am I?"/>
    <s v="A night of music, fellowship, and a reflection of my experiences over the past 4 years at Ball State University."/>
    <x v="207"/>
    <n v="525"/>
    <x v="0"/>
    <x v="0"/>
    <s v="USD"/>
    <n v="1461902340"/>
    <n v="1459220588"/>
    <b v="0"/>
    <n v="7"/>
    <b v="1"/>
    <s v="theater/musical"/>
    <n v="1.05"/>
    <n v="75"/>
    <x v="6"/>
    <x v="19"/>
    <x v="2636"/>
    <d v="2016-03-29T03:03:08"/>
  </r>
  <r>
    <n v="3112"/>
    <s v="Kids Zone start up"/>
    <s v="Children only have a short period of time to live care free, play hard, get dirty, I want to help every child in my Town play everyday."/>
    <x v="14"/>
    <n v="521"/>
    <x v="2"/>
    <x v="0"/>
    <s v="USD"/>
    <n v="1477968934"/>
    <n v="1472784934"/>
    <b v="0"/>
    <n v="9"/>
    <b v="0"/>
    <s v="theater/spaces"/>
    <n v="4.7363636363636365E-2"/>
    <n v="57.888888888888886"/>
    <x v="6"/>
    <x v="9"/>
    <x v="2637"/>
    <d v="2016-09-02T02:55:34"/>
  </r>
  <r>
    <n v="829"/>
    <s v="Monk"/>
    <s v="We are a band from South East London- each member is19 years OA. We have been together for two years. Taking pride in making good music"/>
    <x v="207"/>
    <n v="520"/>
    <x v="0"/>
    <x v="1"/>
    <s v="GBP"/>
    <n v="1468437240"/>
    <n v="1463253240"/>
    <b v="0"/>
    <n v="16"/>
    <b v="1"/>
    <s v="music/rock"/>
    <n v="1.04"/>
    <n v="32.5"/>
    <x v="7"/>
    <x v="15"/>
    <x v="2638"/>
    <d v="2016-05-14T19:14:00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x v="0"/>
    <s v="USD"/>
    <n v="1343016000"/>
    <n v="1340296440"/>
    <b v="0"/>
    <n v="8"/>
    <b v="0"/>
    <s v="music/jazz"/>
    <n v="3.2500000000000001E-2"/>
    <n v="65"/>
    <x v="7"/>
    <x v="33"/>
    <x v="2639"/>
    <d v="2012-06-21T16:34:00"/>
  </r>
  <r>
    <n v="1835"/>
    <s v="DIRTY LITTLE REBEL EP"/>
    <s v="WE ARE A HARD ROCK/PUNK BAND SEEKING FUNDS TO RECORD A NEW EP. _x000a__x000a_https://www.reverbnation.com/dirtylittlerebel"/>
    <x v="207"/>
    <n v="520"/>
    <x v="0"/>
    <x v="1"/>
    <s v="GBP"/>
    <n v="1459439471"/>
    <n v="1456851071"/>
    <b v="0"/>
    <n v="11"/>
    <b v="1"/>
    <s v="music/rock"/>
    <n v="1.04"/>
    <n v="47.272727272727273"/>
    <x v="7"/>
    <x v="15"/>
    <x v="2640"/>
    <d v="2016-03-01T16:51:1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x v="0"/>
    <s v="USD"/>
    <n v="1407686340"/>
    <n v="1404833442"/>
    <b v="0"/>
    <n v="9"/>
    <b v="1"/>
    <s v="theater/plays"/>
    <n v="1.04"/>
    <n v="57.777777777777779"/>
    <x v="6"/>
    <x v="11"/>
    <x v="2641"/>
    <d v="2014-07-08T15:30:42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x v="0"/>
    <s v="USD"/>
    <n v="1481000340"/>
    <n v="1478386812"/>
    <b v="0"/>
    <n v="11"/>
    <b v="0"/>
    <s v="theater/plays"/>
    <n v="3.4666666666666665E-2"/>
    <n v="47.272727272727273"/>
    <x v="6"/>
    <x v="11"/>
    <x v="2642"/>
    <d v="2016-11-05T23:00:12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x v="0"/>
    <s v="USD"/>
    <n v="1262302740"/>
    <n v="1257444140"/>
    <b v="0"/>
    <n v="15"/>
    <b v="1"/>
    <s v="music/rock"/>
    <n v="1.038"/>
    <n v="34.6"/>
    <x v="7"/>
    <x v="15"/>
    <x v="2643"/>
    <d v="2009-11-05T18:02:20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x v="0"/>
    <s v="USD"/>
    <n v="1295142660"/>
    <n v="1293739714"/>
    <b v="0"/>
    <n v="10"/>
    <b v="1"/>
    <s v="music/indie rock"/>
    <n v="1.032"/>
    <n v="51.6"/>
    <x v="7"/>
    <x v="12"/>
    <x v="2644"/>
    <d v="2010-12-30T20:08:34"/>
  </r>
  <r>
    <n v="1816"/>
    <s v="Moments of Passion"/>
    <s v="A unique Photographic Book Project about the Passionate Moments and Strong Emotions that lie within Karate"/>
    <x v="17"/>
    <n v="509"/>
    <x v="2"/>
    <x v="19"/>
    <s v="CHF"/>
    <n v="1469473200"/>
    <n v="1467061303"/>
    <b v="0"/>
    <n v="6"/>
    <b v="0"/>
    <s v="photography/photobooks"/>
    <n v="2.036E-2"/>
    <n v="84.833333333333329"/>
    <x v="2"/>
    <x v="3"/>
    <x v="2645"/>
    <d v="2016-06-27T21:01:43"/>
  </r>
  <r>
    <n v="1990"/>
    <s v="The Virgin of the Path"/>
    <s v="An art nude photography book that includes traditional black and white sepia nudes as well as experimiental color nudes."/>
    <x v="121"/>
    <n v="509"/>
    <x v="2"/>
    <x v="0"/>
    <s v="USD"/>
    <n v="1455338532"/>
    <n v="1454042532"/>
    <b v="0"/>
    <n v="5"/>
    <b v="0"/>
    <s v="photography/people"/>
    <n v="0.16966666666666666"/>
    <n v="101.8"/>
    <x v="2"/>
    <x v="36"/>
    <x v="2646"/>
    <d v="2016-01-29T04:42:12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x v="0"/>
    <s v="USD"/>
    <n v="1424211329"/>
    <n v="1421187329"/>
    <b v="0"/>
    <n v="6"/>
    <b v="0"/>
    <s v="publishing/art books"/>
    <n v="5.0599999999999999E-2"/>
    <n v="84.333333333333329"/>
    <x v="1"/>
    <x v="32"/>
    <x v="2647"/>
    <d v="2015-01-13T22:15:29"/>
  </r>
  <r>
    <n v="3462"/>
    <s v="Upstart Crows of Santa Fe Stage Weapons"/>
    <s v="Help the Upstart Crows of Santa Fe bring Shakespeare's Julius Caesar to life with quality wooden stage swords!"/>
    <x v="303"/>
    <n v="505"/>
    <x v="0"/>
    <x v="0"/>
    <s v="USD"/>
    <n v="1436551200"/>
    <n v="1435181628"/>
    <b v="0"/>
    <n v="17"/>
    <b v="1"/>
    <s v="theater/plays"/>
    <n v="2.02"/>
    <n v="29.705882352941178"/>
    <x v="6"/>
    <x v="11"/>
    <x v="2648"/>
    <d v="2015-06-24T21:33:48"/>
  </r>
  <r>
    <n v="2867"/>
    <s v="A Midsummer Night's Dream"/>
    <s v="This production is being put together by Wilson's newest professional theater company, the Wyldepine Players in conjunction w/ Taiplab"/>
    <x v="60"/>
    <n v="504"/>
    <x v="2"/>
    <x v="0"/>
    <s v="USD"/>
    <n v="1467604800"/>
    <n v="1465533672"/>
    <b v="0"/>
    <n v="10"/>
    <b v="0"/>
    <s v="theater/plays"/>
    <n v="0.2016"/>
    <n v="50.4"/>
    <x v="6"/>
    <x v="11"/>
    <x v="2649"/>
    <d v="2016-06-10T04:41:12"/>
  </r>
  <r>
    <n v="3558"/>
    <s v="SPILL - A verbatim show about sex"/>
    <s v="We're making a show about sex. Because it's important, everyone wants to talk about it and it's at the start of everything."/>
    <x v="313"/>
    <n v="504"/>
    <x v="0"/>
    <x v="1"/>
    <s v="GBP"/>
    <n v="1435352400"/>
    <n v="1431718575"/>
    <b v="0"/>
    <n v="22"/>
    <b v="1"/>
    <s v="theater/plays"/>
    <n v="1.44"/>
    <n v="22.90909090909091"/>
    <x v="6"/>
    <x v="11"/>
    <x v="2650"/>
    <d v="2015-05-15T19:36:15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x v="1"/>
    <s v="GBP"/>
    <n v="1467681107"/>
    <n v="1465866707"/>
    <b v="0"/>
    <n v="20"/>
    <b v="1"/>
    <s v="theater/plays"/>
    <n v="1.00644"/>
    <n v="25.161000000000001"/>
    <x v="6"/>
    <x v="11"/>
    <x v="2651"/>
    <d v="2016-06-14T01:11:47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x v="13"/>
    <s v="EUR"/>
    <n v="1483138800"/>
    <n v="1480610046"/>
    <b v="0"/>
    <n v="3"/>
    <b v="0"/>
    <s v="technology/wearables"/>
    <n v="5.0299999999999997E-3"/>
    <n v="167.66666666666666"/>
    <x v="0"/>
    <x v="1"/>
    <x v="2652"/>
    <d v="2016-12-01T16:34:06"/>
  </r>
  <r>
    <n v="90"/>
    <s v="Help Get the Short Film Interior Design into Film Festivals!"/>
    <s v="We're looking for funding to help submit a short film to film festivals."/>
    <x v="207"/>
    <n v="502"/>
    <x v="0"/>
    <x v="0"/>
    <s v="USD"/>
    <n v="1310454499"/>
    <n v="1307862499"/>
    <b v="0"/>
    <n v="16"/>
    <b v="1"/>
    <s v="film &amp; video/shorts"/>
    <n v="1.004"/>
    <n v="31.375"/>
    <x v="5"/>
    <x v="27"/>
    <x v="2653"/>
    <d v="2011-06-12T07:08:19"/>
  </r>
  <r>
    <n v="3829"/>
    <s v="Returning Home."/>
    <s v="A play that illustrates the symptoms of PTSD, shows its effect on families, and demonstrates some of the difficulties of treating it."/>
    <x v="207"/>
    <n v="501"/>
    <x v="0"/>
    <x v="0"/>
    <s v="USD"/>
    <n v="1472676371"/>
    <n v="1470948371"/>
    <b v="0"/>
    <n v="8"/>
    <b v="1"/>
    <s v="theater/plays"/>
    <n v="1.002"/>
    <n v="62.625"/>
    <x v="6"/>
    <x v="11"/>
    <x v="2654"/>
    <d v="2016-08-11T20:46:11"/>
  </r>
  <r>
    <n v="84"/>
    <s v="Redemption - Short Film"/>
    <s v="&quot;A sociopath crosses paths with the person he must confront about his wife's murder, it might be himself&quot;"/>
    <x v="207"/>
    <n v="500"/>
    <x v="0"/>
    <x v="0"/>
    <s v="USD"/>
    <n v="1305483086"/>
    <n v="1302891086"/>
    <b v="0"/>
    <n v="7"/>
    <b v="1"/>
    <s v="film &amp; video/shorts"/>
    <n v="1"/>
    <n v="71.428571428571431"/>
    <x v="5"/>
    <x v="27"/>
    <x v="2655"/>
    <d v="2011-04-15T18:11:26"/>
  </r>
  <r>
    <n v="139"/>
    <s v="Roman Dead (Canceled)"/>
    <s v="When  Rome is infected with a zombie plague, Lucius Agrippa and a small group fights for survival"/>
    <x v="207"/>
    <n v="500"/>
    <x v="1"/>
    <x v="0"/>
    <s v="USD"/>
    <n v="1436738772"/>
    <n v="1435874772"/>
    <b v="0"/>
    <n v="1"/>
    <b v="0"/>
    <s v="film &amp; video/science fiction"/>
    <n v="1"/>
    <n v="500"/>
    <x v="5"/>
    <x v="21"/>
    <x v="2656"/>
    <d v="2015-07-02T22:06:12"/>
  </r>
  <r>
    <n v="1832"/>
    <s v="Black Swan Theories Debut CD"/>
    <s v="Hi! We're the music duo Black Swan Theories and our project is to manufacture our debut CD of 10 already-completed songs.  "/>
    <x v="313"/>
    <n v="500"/>
    <x v="0"/>
    <x v="0"/>
    <s v="USD"/>
    <n v="1299243427"/>
    <n v="1296651427"/>
    <b v="0"/>
    <n v="20"/>
    <b v="1"/>
    <s v="music/rock"/>
    <n v="1.4285714285714286"/>
    <n v="25"/>
    <x v="7"/>
    <x v="15"/>
    <x v="2657"/>
    <d v="2011-02-02T12:57:07"/>
  </r>
  <r>
    <n v="2892"/>
    <s v="Something Precious"/>
    <s v="Something Precious is the world's first musical to alert folks to the harmful effects of technology on the human spirit."/>
    <x v="120"/>
    <n v="500"/>
    <x v="2"/>
    <x v="0"/>
    <s v="USD"/>
    <n v="1409000400"/>
    <n v="1408381704"/>
    <b v="0"/>
    <n v="17"/>
    <b v="0"/>
    <s v="theater/plays"/>
    <n v="9.0909090909090912E-2"/>
    <n v="29.411764705882351"/>
    <x v="6"/>
    <x v="11"/>
    <x v="2658"/>
    <d v="2014-08-18T17:08:24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x v="1"/>
    <s v="GBP"/>
    <n v="1431982727"/>
    <n v="1428094727"/>
    <b v="0"/>
    <n v="6"/>
    <b v="1"/>
    <s v="theater/musical"/>
    <n v="1"/>
    <n v="83.333333333333329"/>
    <x v="6"/>
    <x v="19"/>
    <x v="2659"/>
    <d v="2015-04-03T20:58:47"/>
  </r>
  <r>
    <n v="3000"/>
    <s v="Voices From The Future"/>
    <s v="A benefit show featuring musicians, dancers &amp; poets all under age 30 to raise money in support of LGBTQ rights and programs."/>
    <x v="207"/>
    <n v="500"/>
    <x v="0"/>
    <x v="0"/>
    <s v="USD"/>
    <n v="1485885600"/>
    <n v="1484682670"/>
    <b v="0"/>
    <n v="8"/>
    <b v="1"/>
    <s v="theater/spaces"/>
    <n v="1"/>
    <n v="62.5"/>
    <x v="6"/>
    <x v="9"/>
    <x v="2660"/>
    <d v="2017-01-17T19:51:10"/>
  </r>
  <r>
    <n v="3392"/>
    <s v="1 in 3"/>
    <s v="Life is more than the days you have left. 1 in 3 tells of two normal people &amp; their confrontation with mortality and the dice of fate."/>
    <x v="207"/>
    <n v="500"/>
    <x v="0"/>
    <x v="1"/>
    <s v="GBP"/>
    <n v="1462565855"/>
    <n v="1458245855"/>
    <b v="0"/>
    <n v="12"/>
    <b v="1"/>
    <s v="theater/plays"/>
    <n v="1"/>
    <n v="41.666666666666664"/>
    <x v="6"/>
    <x v="11"/>
    <x v="2661"/>
    <d v="2016-03-17T20:17:35"/>
  </r>
  <r>
    <n v="3572"/>
    <s v="Monster"/>
    <s v="A darkly comic one woman show by Abram Rooney as part of The Camden Fringe 2015."/>
    <x v="207"/>
    <n v="500"/>
    <x v="0"/>
    <x v="1"/>
    <s v="GBP"/>
    <n v="1434894082"/>
    <n v="1432302082"/>
    <b v="0"/>
    <n v="9"/>
    <b v="1"/>
    <s v="theater/plays"/>
    <n v="1"/>
    <n v="55.555555555555557"/>
    <x v="6"/>
    <x v="11"/>
    <x v="2662"/>
    <d v="2015-05-22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x v="1"/>
    <s v="GBP"/>
    <n v="1459444656"/>
    <n v="1456856256"/>
    <b v="0"/>
    <n v="14"/>
    <b v="1"/>
    <s v="theater/plays"/>
    <n v="1"/>
    <n v="35.714285714285715"/>
    <x v="6"/>
    <x v="11"/>
    <x v="2663"/>
    <d v="2016-03-01T18:17:36"/>
  </r>
  <r>
    <n v="3650"/>
    <s v="Weald at The Finborough Theatre"/>
    <s v="A terse and delicate dissection of male emotions from a rural perspective: fathers and sons, legacy and heritage, molasses and mud."/>
    <x v="207"/>
    <n v="500"/>
    <x v="0"/>
    <x v="1"/>
    <s v="GBP"/>
    <n v="1454412584"/>
    <n v="1452598184"/>
    <b v="0"/>
    <n v="17"/>
    <b v="1"/>
    <s v="theater/plays"/>
    <n v="1"/>
    <n v="29.411764705882351"/>
    <x v="6"/>
    <x v="11"/>
    <x v="2664"/>
    <d v="2016-01-12T11:29:44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x v="1"/>
    <s v="GBP"/>
    <n v="1439247600"/>
    <n v="1434625937"/>
    <b v="0"/>
    <n v="3"/>
    <b v="1"/>
    <s v="theater/musical"/>
    <n v="1"/>
    <n v="166.66666666666666"/>
    <x v="6"/>
    <x v="19"/>
    <x v="2665"/>
    <d v="2015-06-18T11:12:17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x v="0"/>
    <s v="USD"/>
    <n v="1450887480"/>
    <n v="1448469719"/>
    <b v="0"/>
    <n v="1"/>
    <b v="0"/>
    <s v="theater/musical"/>
    <n v="6.6666666666666671E-3"/>
    <n v="500"/>
    <x v="6"/>
    <x v="19"/>
    <x v="2666"/>
    <d v="2015-11-25T16:41:59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x v="0"/>
    <s v="USD"/>
    <n v="1416499440"/>
    <n v="1415341464"/>
    <b v="0"/>
    <n v="17"/>
    <b v="0"/>
    <s v="theater/plays"/>
    <n v="0.16566666666666666"/>
    <n v="29.235294117647058"/>
    <x v="6"/>
    <x v="11"/>
    <x v="2667"/>
    <d v="2014-11-07T06:24:24"/>
  </r>
  <r>
    <n v="2639"/>
    <s v="Mission Space"/>
    <s v="Mission Space is run by me, a teenager who has a passion for space! I will fly a weather balloon to the edge of space with your help."/>
    <x v="284"/>
    <n v="492"/>
    <x v="0"/>
    <x v="1"/>
    <s v="GBP"/>
    <n v="1424378748"/>
    <n v="1421786748"/>
    <b v="0"/>
    <n v="49"/>
    <b v="1"/>
    <s v="technology/space exploration"/>
    <n v="1.64"/>
    <n v="10.040816326530612"/>
    <x v="0"/>
    <x v="4"/>
    <x v="2668"/>
    <d v="2015-01-20T20:45:48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x v="0"/>
    <s v="USD"/>
    <n v="1467481468"/>
    <n v="1464889468"/>
    <b v="0"/>
    <n v="3"/>
    <b v="0"/>
    <s v="theater/plays"/>
    <n v="2.4500000000000001E-2"/>
    <n v="163.33333333333334"/>
    <x v="6"/>
    <x v="11"/>
    <x v="2669"/>
    <d v="2016-06-02T17:44:28"/>
  </r>
  <r>
    <n v="3986"/>
    <s v="Hippolytos - Polish Tour"/>
    <s v="After a successful run at London's Cockpit Theatre, we are invited to perform in Gardzienice OPT and at Teatr Polski in Warsaw, Poland."/>
    <x v="1"/>
    <n v="488"/>
    <x v="2"/>
    <x v="1"/>
    <s v="GBP"/>
    <n v="1462539840"/>
    <n v="1460034594"/>
    <b v="0"/>
    <n v="13"/>
    <b v="0"/>
    <s v="theater/plays"/>
    <n v="9.7600000000000006E-2"/>
    <n v="37.53846153846154"/>
    <x v="6"/>
    <x v="11"/>
    <x v="2670"/>
    <d v="2016-04-07T13:09:54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x v="0"/>
    <s v="USD"/>
    <n v="1459181895"/>
    <n v="1456593495"/>
    <b v="0"/>
    <n v="9"/>
    <b v="0"/>
    <s v="music/faith"/>
    <n v="9.74E-2"/>
    <n v="54.111111111111114"/>
    <x v="7"/>
    <x v="14"/>
    <x v="2671"/>
    <d v="2016-02-27T17:18:15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x v="0"/>
    <s v="USD"/>
    <n v="1483063435"/>
    <n v="1480471435"/>
    <b v="0"/>
    <n v="8"/>
    <b v="0"/>
    <s v="technology/wearables"/>
    <n v="2.4299999999999999E-2"/>
    <n v="60.75"/>
    <x v="0"/>
    <x v="1"/>
    <x v="2672"/>
    <d v="2016-11-30T02:03:55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x v="0"/>
    <s v="USD"/>
    <n v="1487393940"/>
    <n v="1484115418"/>
    <b v="0"/>
    <n v="11"/>
    <b v="1"/>
    <s v="theater/plays"/>
    <n v="1.0777777777777777"/>
    <n v="44.090909090909093"/>
    <x v="6"/>
    <x v="11"/>
    <x v="2673"/>
    <d v="2017-01-11T06:16:58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x v="1"/>
    <s v="GBP"/>
    <n v="1456876740"/>
    <n v="1455063886"/>
    <b v="0"/>
    <n v="17"/>
    <b v="1"/>
    <s v="theater/plays"/>
    <n v="1.3757142857142857"/>
    <n v="28.323529411764707"/>
    <x v="6"/>
    <x v="11"/>
    <x v="2674"/>
    <d v="2016-02-10T00:24:46"/>
  </r>
  <r>
    <n v="704"/>
    <s v="ZNITCH- The Evolution in Helmet Safety"/>
    <s v="Turn you helmet into the safest helmet and don't worry about a thing,you will always have the right fit!!"/>
    <x v="20"/>
    <n v="481"/>
    <x v="2"/>
    <x v="11"/>
    <s v="CAD"/>
    <n v="1487565468"/>
    <n v="1482381468"/>
    <b v="0"/>
    <n v="4"/>
    <b v="0"/>
    <s v="technology/wearables"/>
    <n v="8.7454545454545458E-3"/>
    <n v="120.25"/>
    <x v="0"/>
    <x v="1"/>
    <x v="2675"/>
    <d v="2016-12-22T04:37:48"/>
  </r>
  <r>
    <n v="3646"/>
    <s v="Our Sacred Honor"/>
    <s v="Develop demo materials for new, true story of teen Revolutionary War heroes - for hybrid film/live stage musical"/>
    <x v="26"/>
    <n v="481"/>
    <x v="2"/>
    <x v="0"/>
    <s v="USD"/>
    <n v="1434497400"/>
    <n v="1431770802"/>
    <b v="0"/>
    <n v="8"/>
    <b v="0"/>
    <s v="theater/musical"/>
    <n v="4.8099999999999997E-2"/>
    <n v="60.125"/>
    <x v="6"/>
    <x v="19"/>
    <x v="2676"/>
    <d v="2015-05-16T10:06:42"/>
  </r>
  <r>
    <n v="452"/>
    <s v="Lost in the Shadows"/>
    <s v="A man must find his way out of the depths of the shadows by using the aid of a little girl."/>
    <x v="150"/>
    <n v="480"/>
    <x v="2"/>
    <x v="0"/>
    <s v="USD"/>
    <n v="1431536015"/>
    <n v="1428944015"/>
    <b v="0"/>
    <n v="12"/>
    <b v="0"/>
    <s v="film &amp; video/animation"/>
    <n v="0.64"/>
    <n v="40"/>
    <x v="5"/>
    <x v="23"/>
    <x v="2677"/>
    <d v="2015-04-13T16:53:35"/>
  </r>
  <r>
    <n v="948"/>
    <s v="Led Shirt - WiFi Controlled"/>
    <s v="T-Shirt with Led panel controlled by Android app over WiFi. _x000a_Multiple shirts, games, text, video effects support,"/>
    <x v="38"/>
    <n v="480"/>
    <x v="2"/>
    <x v="13"/>
    <s v="EUR"/>
    <n v="1457812364"/>
    <n v="1455220364"/>
    <b v="0"/>
    <n v="8"/>
    <b v="0"/>
    <s v="technology/wearables"/>
    <n v="0.12"/>
    <n v="60"/>
    <x v="0"/>
    <x v="1"/>
    <x v="2678"/>
    <d v="2016-02-11T19:52:44"/>
  </r>
  <r>
    <n v="2135"/>
    <s v="Tesla's Electric Mist"/>
    <s v="Point-and-click adventure: The mysterious Nikola Tesla, a time traveling device, and an experiment gone wrong in Colorado Springs"/>
    <x v="1"/>
    <n v="478"/>
    <x v="2"/>
    <x v="0"/>
    <s v="USD"/>
    <n v="1349392033"/>
    <n v="1346800033"/>
    <b v="0"/>
    <n v="22"/>
    <b v="0"/>
    <s v="games/video games"/>
    <n v="9.5600000000000004E-2"/>
    <n v="21.727272727272727"/>
    <x v="3"/>
    <x v="18"/>
    <x v="2679"/>
    <d v="2012-09-04T23:07:1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x v="0"/>
    <s v="USD"/>
    <n v="1430851680"/>
    <n v="1428340931"/>
    <b v="0"/>
    <n v="6"/>
    <b v="0"/>
    <s v="theater/spaces"/>
    <n v="0.11579206701157921"/>
    <n v="78.333333333333329"/>
    <x v="6"/>
    <x v="9"/>
    <x v="2680"/>
    <d v="2015-04-06T17:22:11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x v="1"/>
    <s v="GBP"/>
    <n v="1457906400"/>
    <n v="1457115427"/>
    <b v="0"/>
    <n v="31"/>
    <b v="1"/>
    <s v="theater/plays"/>
    <n v="1.4888888888888889"/>
    <n v="15.129032258064516"/>
    <x v="6"/>
    <x v="11"/>
    <x v="2681"/>
    <d v="2016-03-04T18:17:07"/>
  </r>
  <r>
    <n v="992"/>
    <s v="WairConditioning"/>
    <s v="The HOTTEST and COOLEST thing yet! WairConditioning... an entirely new level of comfortability!"/>
    <x v="4"/>
    <n v="467"/>
    <x v="2"/>
    <x v="0"/>
    <s v="USD"/>
    <n v="1462655519"/>
    <n v="1457475119"/>
    <b v="0"/>
    <n v="4"/>
    <b v="0"/>
    <s v="technology/wearables"/>
    <n v="4.6699999999999997E-3"/>
    <n v="116.75"/>
    <x v="0"/>
    <x v="1"/>
    <x v="2682"/>
    <d v="2016-03-08T22:11:59"/>
  </r>
  <r>
    <n v="2871"/>
    <s v="The Bill Cosby Assault, a play"/>
    <s v="America's dad or serial rapist? Or both? The stories of the Bill Cosby accusers and the society so skeptical of them."/>
    <x v="26"/>
    <n v="467"/>
    <x v="2"/>
    <x v="0"/>
    <s v="USD"/>
    <n v="1419183813"/>
    <n v="1417455813"/>
    <b v="0"/>
    <n v="13"/>
    <b v="0"/>
    <s v="theater/plays"/>
    <n v="4.6699999999999998E-2"/>
    <n v="35.92307692307692"/>
    <x v="6"/>
    <x v="11"/>
    <x v="2683"/>
    <d v="2014-12-01T17:43:33"/>
  </r>
  <r>
    <n v="2161"/>
    <s v="CallMeGhost DEBUT ALBUM preorder!"/>
    <s v="We're trying to fund hard copies of our debut album!"/>
    <x v="272"/>
    <n v="463"/>
    <x v="0"/>
    <x v="0"/>
    <s v="USD"/>
    <n v="1443040059"/>
    <n v="1440448059"/>
    <b v="0"/>
    <n v="13"/>
    <b v="1"/>
    <s v="music/rock"/>
    <n v="1.1575"/>
    <n v="35.615384615384613"/>
    <x v="7"/>
    <x v="15"/>
    <x v="2684"/>
    <d v="2015-08-24T20:27:39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x v="0"/>
    <s v="USD"/>
    <n v="1421350140"/>
    <n v="1418761759"/>
    <b v="0"/>
    <n v="8"/>
    <b v="0"/>
    <s v="technology/web"/>
    <n v="1.2513513513513513E-2"/>
    <n v="57.875"/>
    <x v="0"/>
    <x v="26"/>
    <x v="2685"/>
    <d v="2014-12-16T20:29:19"/>
  </r>
  <r>
    <n v="76"/>
    <s v="Star Wars: Insidious"/>
    <s v="Karn A'Mor has awoken bloodied on a distant battlefield with no memory of his past! JOIN THE RESISTANCE and find out more..."/>
    <x v="284"/>
    <n v="460"/>
    <x v="0"/>
    <x v="0"/>
    <s v="USD"/>
    <n v="1325007358"/>
    <n v="1319819758"/>
    <b v="0"/>
    <n v="15"/>
    <b v="1"/>
    <s v="film &amp; video/shorts"/>
    <n v="1.5333333333333334"/>
    <n v="30.666666666666668"/>
    <x v="5"/>
    <x v="27"/>
    <x v="2686"/>
    <d v="2011-10-28T16:35:58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x v="0"/>
    <s v="USD"/>
    <n v="1330214841"/>
    <n v="1327622841"/>
    <b v="0"/>
    <n v="21"/>
    <b v="1"/>
    <s v="film &amp; video/shorts"/>
    <n v="1.3142857142857143"/>
    <n v="21.904761904761905"/>
    <x v="5"/>
    <x v="27"/>
    <x v="2687"/>
    <d v="2012-01-27T00:07:21"/>
  </r>
  <r>
    <n v="2409"/>
    <s v="Johnny's Food Truck a Puerto Rican and BBQ infusion"/>
    <s v="I am looking to start a food truck with an infusion of my Puerto Rican heritage and my love for BBQ."/>
    <x v="17"/>
    <n v="460"/>
    <x v="2"/>
    <x v="0"/>
    <s v="USD"/>
    <n v="1439931675"/>
    <n v="1437339675"/>
    <b v="0"/>
    <n v="6"/>
    <b v="0"/>
    <s v="food/food trucks"/>
    <n v="1.84E-2"/>
    <n v="76.666666666666671"/>
    <x v="4"/>
    <x v="29"/>
    <x v="2688"/>
    <d v="2015-07-19T21:01:15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x v="0"/>
    <s v="USD"/>
    <n v="1440215940"/>
    <n v="1436805660"/>
    <b v="0"/>
    <n v="13"/>
    <b v="0"/>
    <s v="food/food trucks"/>
    <n v="3.0666666666666665E-2"/>
    <n v="35.384615384615387"/>
    <x v="4"/>
    <x v="29"/>
    <x v="2689"/>
    <d v="2015-07-13T16:41:00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x v="1"/>
    <s v="GBP"/>
    <n v="1455390126"/>
    <n v="1452798126"/>
    <b v="0"/>
    <n v="15"/>
    <b v="1"/>
    <s v="theater/plays"/>
    <n v="1.84"/>
    <n v="30.666666666666668"/>
    <x v="6"/>
    <x v="11"/>
    <x v="2690"/>
    <d v="2016-01-14T19:02:06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x v="0"/>
    <s v="USD"/>
    <n v="1413992210"/>
    <n v="1411400210"/>
    <b v="0"/>
    <n v="12"/>
    <b v="0"/>
    <s v="theater/plays"/>
    <n v="8.2142857142857142E-2"/>
    <n v="38.333333333333336"/>
    <x v="6"/>
    <x v="11"/>
    <x v="2691"/>
    <d v="2014-09-22T15:36:50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x v="0"/>
    <s v="USD"/>
    <n v="1428097739"/>
    <n v="1427492939"/>
    <b v="0"/>
    <n v="9"/>
    <b v="0"/>
    <s v="theater/musical"/>
    <n v="0.30333333333333334"/>
    <n v="50.555555555555557"/>
    <x v="6"/>
    <x v="19"/>
    <x v="2692"/>
    <d v="2015-03-27T21:48:59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x v="0"/>
    <s v="USD"/>
    <n v="1474228265"/>
    <n v="1471636265"/>
    <b v="0"/>
    <n v="14"/>
    <b v="0"/>
    <s v="theater/plays"/>
    <n v="2.265E-2"/>
    <n v="32.357142857142854"/>
    <x v="6"/>
    <x v="11"/>
    <x v="2693"/>
    <d v="2016-08-19T19:51:05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x v="1"/>
    <s v="GBP"/>
    <n v="1488394800"/>
    <n v="1486681708"/>
    <b v="0"/>
    <n v="14"/>
    <b v="0"/>
    <s v="theater/plays"/>
    <n v="0.3775"/>
    <n v="32.357142857142854"/>
    <x v="6"/>
    <x v="11"/>
    <x v="585"/>
    <d v="2017-02-09T23:08:28"/>
  </r>
  <r>
    <n v="3869"/>
    <s v="The Masturbation Musical (Canceled)"/>
    <s v="A Musical about 3 women who pursue their Pleasure and end up finding themselves."/>
    <x v="323"/>
    <n v="452"/>
    <x v="1"/>
    <x v="0"/>
    <s v="USD"/>
    <n v="1426302660"/>
    <n v="1423761792"/>
    <b v="0"/>
    <n v="15"/>
    <b v="0"/>
    <s v="theater/musical"/>
    <n v="3.44748684310884E-2"/>
    <n v="30.133333333333333"/>
    <x v="6"/>
    <x v="19"/>
    <x v="2694"/>
    <d v="2015-02-12T17:23:12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x v="0"/>
    <s v="USD"/>
    <n v="1407536846"/>
    <n v="1404944846"/>
    <b v="0"/>
    <n v="11"/>
    <b v="0"/>
    <s v="theater/spaces"/>
    <n v="3.0066666666666665E-2"/>
    <n v="41"/>
    <x v="6"/>
    <x v="9"/>
    <x v="2695"/>
    <d v="2014-07-09T22:27:26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x v="1"/>
    <s v="GBP"/>
    <n v="1428256277"/>
    <n v="1425235877"/>
    <b v="0"/>
    <n v="15"/>
    <b v="1"/>
    <s v="theater/plays"/>
    <n v="1.125"/>
    <n v="30"/>
    <x v="6"/>
    <x v="11"/>
    <x v="2696"/>
    <d v="2015-03-01T18:51:17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x v="0"/>
    <s v="USD"/>
    <n v="1404570147"/>
    <n v="1401978147"/>
    <b v="0"/>
    <n v="7"/>
    <b v="0"/>
    <s v="theater/plays"/>
    <n v="0.18"/>
    <n v="64.285714285714292"/>
    <x v="6"/>
    <x v="11"/>
    <x v="2697"/>
    <d v="2014-06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x v="0"/>
    <s v="USD"/>
    <n v="1476010619"/>
    <n v="1473418619"/>
    <b v="0"/>
    <n v="10"/>
    <b v="0"/>
    <s v="publishing/translations"/>
    <n v="7.0634920634920634E-2"/>
    <n v="44.5"/>
    <x v="1"/>
    <x v="31"/>
    <x v="2698"/>
    <d v="2016-09-09T10:56:59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x v="0"/>
    <s v="USD"/>
    <n v="1428075480"/>
    <n v="1425489613"/>
    <b v="0"/>
    <n v="11"/>
    <b v="0"/>
    <s v="publishing/fiction"/>
    <n v="8.8999999999999996E-2"/>
    <n v="40.454545454545453"/>
    <x v="1"/>
    <x v="35"/>
    <x v="2699"/>
    <d v="2015-03-04T17:20:13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x v="1"/>
    <s v="GBP"/>
    <n v="1440245273"/>
    <n v="1438085273"/>
    <b v="0"/>
    <n v="18"/>
    <b v="1"/>
    <s v="theater/plays"/>
    <n v="1.1000000000000001"/>
    <n v="24.444444444444443"/>
    <x v="6"/>
    <x v="11"/>
    <x v="2700"/>
    <d v="2015-07-28T12:07:53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x v="15"/>
    <s v="NZD"/>
    <n v="1420750683"/>
    <n v="1418158683"/>
    <b v="0"/>
    <n v="10"/>
    <b v="0"/>
    <s v="theater/plays"/>
    <n v="0.17599999999999999"/>
    <n v="44"/>
    <x v="6"/>
    <x v="11"/>
    <x v="2701"/>
    <d v="2014-12-09T20:58:03"/>
  </r>
  <r>
    <n v="2917"/>
    <s v="Elevation Twelfth Night"/>
    <s v="Cross dressing, cross gartering, crossed swords. Cross a bridge and come see this fantastically fun rendition of Twelfth Night"/>
    <x v="151"/>
    <n v="437"/>
    <x v="2"/>
    <x v="0"/>
    <s v="USD"/>
    <n v="1442381847"/>
    <n v="1440826647"/>
    <b v="0"/>
    <n v="9"/>
    <b v="0"/>
    <s v="theater/plays"/>
    <n v="0.2185"/>
    <n v="48.555555555555557"/>
    <x v="6"/>
    <x v="11"/>
    <x v="2702"/>
    <d v="2015-08-29T05:37:27"/>
  </r>
  <r>
    <n v="162"/>
    <s v="See It My Way"/>
    <s v="This film follows a young man who has had only a troubled family life. He turns to all the wrong things and life falls apart."/>
    <x v="124"/>
    <n v="435"/>
    <x v="2"/>
    <x v="0"/>
    <s v="USD"/>
    <n v="1408232520"/>
    <n v="1405393356"/>
    <b v="0"/>
    <n v="10"/>
    <b v="0"/>
    <s v="film &amp; video/drama"/>
    <n v="0.15535714285714286"/>
    <n v="43.5"/>
    <x v="5"/>
    <x v="10"/>
    <x v="2703"/>
    <d v="2014-07-15T03:02:36"/>
  </r>
  <r>
    <n v="819"/>
    <s v="Winter Tour"/>
    <s v="We are touring the Southeast in support of our new EP"/>
    <x v="272"/>
    <n v="435"/>
    <x v="0"/>
    <x v="0"/>
    <s v="USD"/>
    <n v="1387601040"/>
    <n v="1386806254"/>
    <b v="0"/>
    <n v="14"/>
    <b v="1"/>
    <s v="music/rock"/>
    <n v="1.0874999999999999"/>
    <n v="31.071428571428573"/>
    <x v="7"/>
    <x v="15"/>
    <x v="2704"/>
    <d v="2013-12-11T23:57:34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x v="15"/>
    <s v="NZD"/>
    <n v="1424568107"/>
    <n v="1421976107"/>
    <b v="0"/>
    <n v="3"/>
    <b v="0"/>
    <s v="technology/web"/>
    <n v="4.3499999999999997E-2"/>
    <n v="145"/>
    <x v="0"/>
    <x v="26"/>
    <x v="2705"/>
    <d v="2015-01-23T01:21:47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x v="0"/>
    <s v="USD"/>
    <n v="1483048900"/>
    <n v="1480456900"/>
    <b v="0"/>
    <n v="4"/>
    <b v="0"/>
    <s v="technology/gadgets"/>
    <n v="1.7319999999999999E-2"/>
    <n v="108.25"/>
    <x v="0"/>
    <x v="6"/>
    <x v="2706"/>
    <d v="2016-11-29T22:01:40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x v="0"/>
    <s v="USD"/>
    <n v="1410416097"/>
    <n v="1407824097"/>
    <b v="0"/>
    <n v="12"/>
    <b v="0"/>
    <s v="film &amp; video/animation"/>
    <n v="1.0749999999999999E-2"/>
    <n v="35.833333333333336"/>
    <x v="5"/>
    <x v="23"/>
    <x v="2707"/>
    <d v="2014-08-12T06:14:57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x v="0"/>
    <s v="USD"/>
    <n v="1472621760"/>
    <n v="1472110513"/>
    <b v="0"/>
    <n v="9"/>
    <b v="1"/>
    <s v="food/small batch"/>
    <n v="1.075"/>
    <n v="47.777777777777779"/>
    <x v="4"/>
    <x v="7"/>
    <x v="2708"/>
    <d v="2016-08-25T07:35:13"/>
  </r>
  <r>
    <n v="3116"/>
    <s v="CoreCon Asylum"/>
    <s v="Creating a consuite for CoreCon. A focus on the insanity of asylums and early medical practices from history."/>
    <x v="150"/>
    <n v="430"/>
    <x v="2"/>
    <x v="0"/>
    <s v="USD"/>
    <n v="1427890925"/>
    <n v="1426681325"/>
    <b v="0"/>
    <n v="10"/>
    <b v="0"/>
    <s v="theater/spaces"/>
    <n v="0.57333333333333336"/>
    <n v="43"/>
    <x v="6"/>
    <x v="9"/>
    <x v="2709"/>
    <d v="2015-03-18T12:22:05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x v="1"/>
    <s v="GBP"/>
    <n v="1448922600"/>
    <n v="1446352529"/>
    <b v="0"/>
    <n v="14"/>
    <b v="1"/>
    <s v="theater/plays"/>
    <n v="1.2912912912912913"/>
    <n v="30.714285714285715"/>
    <x v="6"/>
    <x v="11"/>
    <x v="2710"/>
    <d v="2015-11-01T04:35:29"/>
  </r>
  <r>
    <n v="3820"/>
    <s v="TUSENTACK THEATRE"/>
    <s v="Tusentack Theatre is a professional theatre company providing opportunities to adults who access Mental Health Services."/>
    <x v="284"/>
    <n v="430"/>
    <x v="0"/>
    <x v="1"/>
    <s v="GBP"/>
    <n v="1436110717"/>
    <n v="1433518717"/>
    <b v="0"/>
    <n v="20"/>
    <b v="1"/>
    <s v="theater/plays"/>
    <n v="1.4333333333333333"/>
    <n v="21.5"/>
    <x v="6"/>
    <x v="11"/>
    <x v="2711"/>
    <d v="2015-06-05T15:38:37"/>
  </r>
  <r>
    <n v="4069"/>
    <s v="The Pendulum Swings"/>
    <s v="'The Pendulum Swings' is a three-act dark comedy that sees Frank and Michael await their execution on Death Row."/>
    <x v="258"/>
    <n v="430"/>
    <x v="2"/>
    <x v="1"/>
    <s v="GBP"/>
    <n v="1425124800"/>
    <n v="1421596356"/>
    <b v="0"/>
    <n v="13"/>
    <b v="0"/>
    <s v="theater/plays"/>
    <n v="0.34399999999999997"/>
    <n v="33.07692307692308"/>
    <x v="6"/>
    <x v="11"/>
    <x v="2712"/>
    <d v="2015-01-18T15:52:36"/>
  </r>
  <r>
    <n v="3734"/>
    <s v="Shakespeare in Sarajevo"/>
    <s v="Shakespeare's plays have an important message for the world. Bosnia needs to hear. Bring Shakespeare to Sarajevo! Fund performances!"/>
    <x v="186"/>
    <n v="427"/>
    <x v="2"/>
    <x v="0"/>
    <s v="USD"/>
    <n v="1432589896"/>
    <n v="1427405896"/>
    <b v="0"/>
    <n v="7"/>
    <b v="0"/>
    <s v="theater/plays"/>
    <n v="0.28466666666666668"/>
    <n v="61"/>
    <x v="6"/>
    <x v="11"/>
    <x v="2713"/>
    <d v="2015-03-26T21:38:16"/>
  </r>
  <r>
    <n v="595"/>
    <s v="MyBestInterest.org"/>
    <s v="MyBestInterest.org elminates election research by quickly identifying the candidates that will best represent your interests."/>
    <x v="4"/>
    <n v="426"/>
    <x v="2"/>
    <x v="0"/>
    <s v="USD"/>
    <n v="1430703638"/>
    <n v="1426815638"/>
    <b v="0"/>
    <n v="8"/>
    <b v="0"/>
    <s v="technology/web"/>
    <n v="4.2599999999999999E-3"/>
    <n v="53.25"/>
    <x v="0"/>
    <x v="26"/>
    <x v="2714"/>
    <d v="2015-03-20T01:40:38"/>
  </r>
  <r>
    <n v="3801"/>
    <s v="The Imaginary A Musical"/>
    <s v="The Imaginary : A Musical is a new musical adaptation based on the novel written by A.F. Harrold.       TheImaginaryAMusical.com"/>
    <x v="1"/>
    <n v="426"/>
    <x v="2"/>
    <x v="0"/>
    <s v="USD"/>
    <n v="1420215216"/>
    <n v="1417536816"/>
    <b v="0"/>
    <n v="9"/>
    <b v="0"/>
    <s v="theater/musical"/>
    <n v="8.5199999999999998E-2"/>
    <n v="47.333333333333336"/>
    <x v="6"/>
    <x v="19"/>
    <x v="2715"/>
    <d v="2014-12-02T16:13:36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x v="0"/>
    <s v="USD"/>
    <n v="1310440482"/>
    <n v="1307848482"/>
    <b v="0"/>
    <n v="8"/>
    <b v="1"/>
    <s v="film &amp; video/shorts"/>
    <n v="1.0625"/>
    <n v="53.125"/>
    <x v="5"/>
    <x v="27"/>
    <x v="2716"/>
    <d v="2011-06-12T03:14:42"/>
  </r>
  <r>
    <n v="1102"/>
    <s v="Runers"/>
    <s v="Runers is a top-down rogue-like shooter where as you advance you create more powerful spells and fight fierce monsters and bosses."/>
    <x v="36"/>
    <n v="425"/>
    <x v="2"/>
    <x v="0"/>
    <s v="USD"/>
    <n v="1386568740"/>
    <n v="1383095125"/>
    <b v="0"/>
    <n v="24"/>
    <b v="0"/>
    <s v="games/video games"/>
    <n v="5.3124999999999999E-2"/>
    <n v="17.708333333333332"/>
    <x v="3"/>
    <x v="18"/>
    <x v="2717"/>
    <d v="2013-10-30T01:05:25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x v="0"/>
    <s v="USD"/>
    <n v="1430409651"/>
    <n v="1427817651"/>
    <b v="0"/>
    <n v="7"/>
    <b v="0"/>
    <s v="games/mobile games"/>
    <n v="4.7222222222222223E-3"/>
    <n v="60.714285714285715"/>
    <x v="3"/>
    <x v="28"/>
    <x v="2718"/>
    <d v="2015-03-31T16:00:51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x v="0"/>
    <s v="USD"/>
    <n v="1446451200"/>
    <n v="1445539113"/>
    <b v="0"/>
    <n v="9"/>
    <b v="1"/>
    <s v="music/electronic music"/>
    <n v="1.0119047619047619"/>
    <n v="47.222222222222221"/>
    <x v="7"/>
    <x v="13"/>
    <x v="2719"/>
    <d v="2015-10-22T18:38:33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x v="0"/>
    <s v="USD"/>
    <n v="1448745741"/>
    <n v="1446150141"/>
    <b v="0"/>
    <n v="8"/>
    <b v="0"/>
    <s v="theater/plays"/>
    <n v="0.24285714285714285"/>
    <n v="53.125"/>
    <x v="6"/>
    <x v="11"/>
    <x v="2720"/>
    <d v="2015-10-29T20:22:21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x v="1"/>
    <s v="GBP"/>
    <n v="1358367565"/>
    <n v="1357157965"/>
    <b v="0"/>
    <n v="28"/>
    <b v="1"/>
    <s v="music/electronic music"/>
    <n v="3.8271818181818182"/>
    <n v="15.035357142857142"/>
    <x v="7"/>
    <x v="13"/>
    <x v="2721"/>
    <d v="2013-01-02T20:19:25"/>
  </r>
  <r>
    <n v="3719"/>
    <s v="Corium"/>
    <s v="A new piece of physical theatre about love, regret and longing."/>
    <x v="317"/>
    <n v="420"/>
    <x v="0"/>
    <x v="1"/>
    <s v="GBP"/>
    <n v="1434994266"/>
    <n v="1432402266"/>
    <b v="0"/>
    <n v="4"/>
    <b v="1"/>
    <s v="theater/plays"/>
    <n v="2.1"/>
    <n v="105"/>
    <x v="6"/>
    <x v="11"/>
    <x v="2722"/>
    <d v="2015-05-23T17:31:06"/>
  </r>
  <r>
    <n v="1427"/>
    <s v="WHAT CAN I DO?..."/>
    <s v="The book with advices that can save many lives._x000a_You will find here many case studies, extreme situations and solutions."/>
    <x v="1"/>
    <n v="419"/>
    <x v="2"/>
    <x v="4"/>
    <s v="EUR"/>
    <n v="1474230385"/>
    <n v="1471638385"/>
    <b v="0"/>
    <n v="4"/>
    <b v="0"/>
    <s v="publishing/translations"/>
    <n v="8.3799999999999999E-2"/>
    <n v="104.75"/>
    <x v="1"/>
    <x v="31"/>
    <x v="2723"/>
    <d v="2016-08-19T20:26:25"/>
  </r>
  <r>
    <n v="2854"/>
    <s v="Ultimate Political Selfie!"/>
    <s v="Almost Random Theatre's play about a candidate - with no policies - who is seeking election in May 2015"/>
    <x v="114"/>
    <n v="417"/>
    <x v="2"/>
    <x v="1"/>
    <s v="GBP"/>
    <n v="1431018719"/>
    <n v="1429290719"/>
    <b v="0"/>
    <n v="14"/>
    <b v="0"/>
    <s v="theater/plays"/>
    <n v="0.41699999999999998"/>
    <n v="29.785714285714285"/>
    <x v="6"/>
    <x v="11"/>
    <x v="2724"/>
    <d v="2015-04-17T17:11:59"/>
  </r>
  <r>
    <n v="2317"/>
    <s v="ibreatheFUR / He Can Jog split Cassette"/>
    <s v="Snag the first Wolf Interval release by droners ibreatheFUR and He Can Jog. One month to preorder and then they're gone!"/>
    <x v="272"/>
    <n v="416"/>
    <x v="0"/>
    <x v="0"/>
    <s v="USD"/>
    <n v="1266210000"/>
    <n v="1263474049"/>
    <b v="1"/>
    <n v="22"/>
    <b v="1"/>
    <s v="music/indie rock"/>
    <n v="1.04"/>
    <n v="18.90909090909091"/>
    <x v="7"/>
    <x v="12"/>
    <x v="2725"/>
    <d v="2010-01-14T13:00:49"/>
  </r>
  <r>
    <n v="431"/>
    <s v="Bump in the road short stop motion animation"/>
    <s v="A short stop motion animated film of a man on his way home when strange goings on start to happen on his journey."/>
    <x v="121"/>
    <n v="415"/>
    <x v="2"/>
    <x v="1"/>
    <s v="GBP"/>
    <n v="1467752083"/>
    <n v="1465160083"/>
    <b v="0"/>
    <n v="8"/>
    <b v="0"/>
    <s v="film &amp; video/animation"/>
    <n v="0.13833333333333334"/>
    <n v="51.875"/>
    <x v="5"/>
    <x v="23"/>
    <x v="2726"/>
    <d v="2016-06-05T20:54:43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x v="0"/>
    <s v="USD"/>
    <n v="1450211116"/>
    <n v="1445023516"/>
    <b v="0"/>
    <n v="7"/>
    <b v="0"/>
    <s v="theater/plays"/>
    <n v="6.8287037037037035E-2"/>
    <n v="59"/>
    <x v="6"/>
    <x v="11"/>
    <x v="2727"/>
    <d v="2015-10-16T19:25:16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x v="0"/>
    <s v="USD"/>
    <n v="1447032093"/>
    <n v="1441844493"/>
    <b v="0"/>
    <n v="8"/>
    <b v="0"/>
    <s v="technology/wearables"/>
    <n v="2.0549999999999999E-2"/>
    <n v="51.375"/>
    <x v="0"/>
    <x v="1"/>
    <x v="2728"/>
    <d v="2015-09-10T00:21:33"/>
  </r>
  <r>
    <n v="22"/>
    <s v="CREATURES OF HABIT!"/>
    <s v="Meet Gary, and Troy: Two unlikely friends that investigate &quot;strange phenomenon&quot;."/>
    <x v="313"/>
    <n v="410"/>
    <x v="0"/>
    <x v="0"/>
    <s v="USD"/>
    <n v="1420099140"/>
    <n v="1418766740"/>
    <b v="0"/>
    <n v="8"/>
    <b v="1"/>
    <s v="film &amp; video/television"/>
    <n v="1.1714285714285715"/>
    <n v="51.25"/>
    <x v="5"/>
    <x v="16"/>
    <x v="2729"/>
    <d v="2014-12-16T21:52:20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x v="11"/>
    <s v="CAD"/>
    <n v="1406994583"/>
    <n v="1401810583"/>
    <b v="0"/>
    <n v="1"/>
    <b v="0"/>
    <s v="games/video games"/>
    <n v="8.2000000000000007E-3"/>
    <n v="410"/>
    <x v="3"/>
    <x v="18"/>
    <x v="2730"/>
    <d v="2014-06-03T15:49:43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x v="0"/>
    <s v="USD"/>
    <n v="1488783507"/>
    <n v="1486191507"/>
    <b v="0"/>
    <n v="10"/>
    <b v="0"/>
    <s v="theater/plays"/>
    <n v="0.2411764705882353"/>
    <n v="41"/>
    <x v="6"/>
    <x v="11"/>
    <x v="2731"/>
    <d v="2017-02-04T06:58:27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x v="1"/>
    <s v="GBP"/>
    <n v="1464712394"/>
    <n v="1459528394"/>
    <b v="0"/>
    <n v="27"/>
    <b v="1"/>
    <s v="theater/plays"/>
    <n v="1.3633666666666666"/>
    <n v="15.148518518518518"/>
    <x v="6"/>
    <x v="11"/>
    <x v="2732"/>
    <d v="2016-04-01T16:33:14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1"/>
    <x v="2733"/>
    <d v="2014-10-23T05:19:05"/>
  </r>
  <r>
    <n v="2150"/>
    <s v="The Unknown Door"/>
    <s v="A pixel styled open world detective game."/>
    <x v="6"/>
    <n v="405"/>
    <x v="2"/>
    <x v="2"/>
    <s v="NOK"/>
    <n v="1468392599"/>
    <n v="1465800599"/>
    <b v="0"/>
    <n v="4"/>
    <b v="0"/>
    <s v="games/video games"/>
    <n v="8.0999999999999996E-3"/>
    <n v="101.25"/>
    <x v="3"/>
    <x v="18"/>
    <x v="2734"/>
    <d v="2016-06-13T06:49:59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5"/>
    <x v="21"/>
    <x v="2735"/>
    <d v="2014-05-29T09:09:57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x v="5"/>
    <s v="EUR"/>
    <n v="1484065881"/>
    <n v="1481473881"/>
    <b v="0"/>
    <n v="31"/>
    <b v="0"/>
    <s v="technology/wearables"/>
    <n v="2.6866666666666667E-2"/>
    <n v="13"/>
    <x v="0"/>
    <x v="1"/>
    <x v="2736"/>
    <d v="2016-12-11T16:31:21"/>
  </r>
  <r>
    <n v="1430"/>
    <s v="Esoteric Project Management"/>
    <s v="Profesional translation and publishing of the book on unique synthesis of project management and meditation"/>
    <x v="1"/>
    <n v="403"/>
    <x v="2"/>
    <x v="0"/>
    <s v="USD"/>
    <n v="1419017488"/>
    <n v="1416339088"/>
    <b v="0"/>
    <n v="5"/>
    <b v="0"/>
    <s v="publishing/translations"/>
    <n v="8.0600000000000005E-2"/>
    <n v="80.599999999999994"/>
    <x v="1"/>
    <x v="31"/>
    <x v="2737"/>
    <d v="2014-11-18T19:31:28"/>
  </r>
  <r>
    <n v="3799"/>
    <s v="A Story Once Told"/>
    <s v="An original musical on it's way to the stage in Minneapolis, MN. Feel free to ask any questions."/>
    <x v="26"/>
    <n v="402"/>
    <x v="2"/>
    <x v="0"/>
    <s v="USD"/>
    <n v="1457734843"/>
    <n v="1455142843"/>
    <b v="0"/>
    <n v="4"/>
    <b v="0"/>
    <s v="theater/musical"/>
    <n v="4.02E-2"/>
    <n v="100.5"/>
    <x v="6"/>
    <x v="19"/>
    <x v="2738"/>
    <d v="2016-02-10T22:20:43"/>
  </r>
  <r>
    <n v="180"/>
    <s v="The Rest of Us Mini-Series"/>
    <s v="The Rest of Us follows a survivor of an outbreak that nearly destroyed the earth as he travels to find some form of humanity."/>
    <x v="181"/>
    <n v="401"/>
    <x v="2"/>
    <x v="1"/>
    <s v="GBP"/>
    <n v="1428951600"/>
    <n v="1425512843"/>
    <b v="0"/>
    <n v="13"/>
    <b v="0"/>
    <s v="film &amp; video/drama"/>
    <n v="0.33416666666666667"/>
    <n v="30.846153846153847"/>
    <x v="5"/>
    <x v="10"/>
    <x v="2739"/>
    <d v="2015-03-04T23:47:23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x v="0"/>
    <s v="USD"/>
    <n v="1434847859"/>
    <n v="1431391859"/>
    <b v="0"/>
    <n v="5"/>
    <b v="0"/>
    <s v="film &amp; video/drama"/>
    <n v="0.40100000000000002"/>
    <n v="80.2"/>
    <x v="5"/>
    <x v="10"/>
    <x v="2740"/>
    <d v="2015-05-12T00:50:59"/>
  </r>
  <r>
    <n v="2479"/>
    <s v="FUEL FAKE NATIVES"/>
    <s v="Fake Natives is headed on tour this summer. Help them fill their tank with fossil fuels."/>
    <x v="284"/>
    <n v="400.33"/>
    <x v="0"/>
    <x v="0"/>
    <s v="USD"/>
    <n v="1343440800"/>
    <n v="1342545994"/>
    <b v="0"/>
    <n v="16"/>
    <b v="1"/>
    <s v="music/indie rock"/>
    <n v="1.3344333333333334"/>
    <n v="25.020624999999999"/>
    <x v="7"/>
    <x v="12"/>
    <x v="2741"/>
    <d v="2012-07-17T17:26:34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x v="0"/>
    <s v="USD"/>
    <n v="1337955240"/>
    <n v="1332808501"/>
    <b v="0"/>
    <n v="3"/>
    <b v="0"/>
    <s v="film &amp; video/animation"/>
    <n v="8.0000000000000002E-3"/>
    <n v="133.33333333333334"/>
    <x v="5"/>
    <x v="23"/>
    <x v="2742"/>
    <d v="2012-03-27T00:35:01"/>
  </r>
  <r>
    <n v="779"/>
    <s v="Silenus March: A Novel"/>
    <s v="A novel. Beautiful. Sparse. The truth behind the American Dream seen from the eyes of a young wanderer in the midst of the economic collapse. "/>
    <x v="51"/>
    <n v="400"/>
    <x v="2"/>
    <x v="0"/>
    <s v="USD"/>
    <n v="1287115200"/>
    <n v="1284567905"/>
    <b v="0"/>
    <n v="6"/>
    <b v="0"/>
    <s v="publishing/fiction"/>
    <n v="2.6666666666666668E-2"/>
    <n v="66.666666666666671"/>
    <x v="1"/>
    <x v="35"/>
    <x v="2743"/>
    <d v="2010-09-15T16:25:05"/>
  </r>
  <r>
    <n v="3494"/>
    <s v="Special in a Bad Way"/>
    <s v="&quot;Special in a Bad Way&quot; is a comedy that questions American Public Schools in their treatment of the so called, 'learning disabled.'"/>
    <x v="272"/>
    <n v="400"/>
    <x v="0"/>
    <x v="0"/>
    <s v="USD"/>
    <n v="1480140000"/>
    <n v="1479186575"/>
    <b v="0"/>
    <n v="13"/>
    <b v="1"/>
    <s v="theater/plays"/>
    <n v="1"/>
    <n v="30.76923076923077"/>
    <x v="6"/>
    <x v="11"/>
    <x v="2744"/>
    <d v="2016-11-15T05:09:35"/>
  </r>
  <r>
    <n v="4030"/>
    <s v="The Martin and Lewis Tribute Show"/>
    <s v="The world's best and only tribute to Dean Martin and Jerry Lewis_x000a_ bringing back the Music, Laughter and the Love."/>
    <x v="60"/>
    <n v="400"/>
    <x v="2"/>
    <x v="0"/>
    <s v="USD"/>
    <n v="1454525340"/>
    <n v="1452008599"/>
    <b v="0"/>
    <n v="6"/>
    <b v="0"/>
    <s v="theater/plays"/>
    <n v="0.16"/>
    <n v="66.666666666666671"/>
    <x v="6"/>
    <x v="11"/>
    <x v="2745"/>
    <d v="2016-01-05T15:43:19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x v="1"/>
    <s v="GBP"/>
    <n v="1488271860"/>
    <n v="1484484219"/>
    <b v="0"/>
    <n v="5"/>
    <b v="0"/>
    <s v="theater/plays"/>
    <n v="0.11428571428571428"/>
    <n v="80"/>
    <x v="6"/>
    <x v="11"/>
    <x v="2746"/>
    <d v="2017-01-15T12:43:39"/>
  </r>
  <r>
    <n v="3938"/>
    <s v="Broken Alley â€”Â Year 3"/>
    <s v="We Kickstarted Broken Alley Theatre in the summer of 2013. It's been an amazing two years. This year, BATx goes bigger than ever."/>
    <x v="329"/>
    <n v="397"/>
    <x v="2"/>
    <x v="0"/>
    <s v="USD"/>
    <n v="1435441454"/>
    <n v="1432763054"/>
    <b v="0"/>
    <n v="5"/>
    <b v="0"/>
    <s v="theater/plays"/>
    <n v="0.12196620583717357"/>
    <n v="79.400000000000006"/>
    <x v="6"/>
    <x v="11"/>
    <x v="2747"/>
    <d v="2015-05-27T21:44:14"/>
  </r>
  <r>
    <n v="450"/>
    <s v="DreamAfrica"/>
    <s v="Why do the moon and stars receive their light from the sun? Africa has a story to tell. Ananse and Kweku appear in this great folktale."/>
    <x v="6"/>
    <n v="396"/>
    <x v="2"/>
    <x v="0"/>
    <s v="USD"/>
    <n v="1392417800"/>
    <n v="1389825800"/>
    <b v="0"/>
    <n v="7"/>
    <b v="0"/>
    <s v="film &amp; video/animation"/>
    <n v="7.92E-3"/>
    <n v="56.571428571428569"/>
    <x v="5"/>
    <x v="23"/>
    <x v="2748"/>
    <d v="2014-01-15T22:43:20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x v="0"/>
    <s v="USD"/>
    <n v="1293937200"/>
    <n v="1291257298"/>
    <b v="0"/>
    <n v="13"/>
    <b v="1"/>
    <s v="music/classical music"/>
    <n v="1.5640000000000001"/>
    <n v="30.076923076923077"/>
    <x v="7"/>
    <x v="25"/>
    <x v="2749"/>
    <d v="2010-12-02T02:34:58"/>
  </r>
  <r>
    <n v="3453"/>
    <s v="'Patagonia' - by Robert George"/>
    <s v="A full length comedy, Patagonia follows Grason and Jerry on their journey through a magical, South-American rainforest."/>
    <x v="284"/>
    <n v="385"/>
    <x v="0"/>
    <x v="1"/>
    <s v="GBP"/>
    <n v="1471130956"/>
    <n v="1465946956"/>
    <b v="0"/>
    <n v="14"/>
    <b v="1"/>
    <s v="theater/plays"/>
    <n v="1.2833333333333334"/>
    <n v="27.5"/>
    <x v="6"/>
    <x v="11"/>
    <x v="2750"/>
    <d v="2016-06-14T23:29:16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x v="8"/>
    <s v="AUD"/>
    <n v="1430316426"/>
    <n v="1427724426"/>
    <b v="0"/>
    <n v="6"/>
    <b v="0"/>
    <s v="theater/plays"/>
    <n v="0.1925"/>
    <n v="64.166666666666671"/>
    <x v="6"/>
    <x v="11"/>
    <x v="2751"/>
    <d v="2015-03-30T14:07:06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x v="11"/>
    <s v="CAD"/>
    <n v="1404926665"/>
    <n v="1402334665"/>
    <b v="0"/>
    <n v="12"/>
    <b v="0"/>
    <s v="photography/people"/>
    <n v="5.0799999999999998E-2"/>
    <n v="31.75"/>
    <x v="2"/>
    <x v="36"/>
    <x v="2752"/>
    <d v="2014-06-09T17:24:25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x v="1"/>
    <s v="GBP"/>
    <n v="1455831000"/>
    <n v="1454366467"/>
    <b v="0"/>
    <n v="15"/>
    <b v="1"/>
    <s v="theater/plays"/>
    <n v="1.27"/>
    <n v="25.4"/>
    <x v="6"/>
    <x v="11"/>
    <x v="2753"/>
    <d v="2016-02-01T22:41:07"/>
  </r>
  <r>
    <n v="201"/>
    <s v="Life of Change"/>
    <s v="Everyone has a choice. Can two college students get past their differences to save the life of a man whom they've never met before?"/>
    <x v="240"/>
    <n v="380"/>
    <x v="2"/>
    <x v="0"/>
    <s v="USD"/>
    <n v="1423424329"/>
    <n v="1421696329"/>
    <b v="0"/>
    <n v="7"/>
    <b v="0"/>
    <s v="film &amp; video/drama"/>
    <n v="0.58461538461538465"/>
    <n v="54.285714285714285"/>
    <x v="5"/>
    <x v="10"/>
    <x v="2754"/>
    <d v="2015-01-19T19:38:49"/>
  </r>
  <r>
    <n v="1809"/>
    <s v="Hamilton: A Different Perspective"/>
    <s v="A stunning photo book highlighting the visual diversity of the City of Hamilton and showcasing it in a new light."/>
    <x v="113"/>
    <n v="380"/>
    <x v="2"/>
    <x v="11"/>
    <s v="CAD"/>
    <n v="1425246439"/>
    <n v="1422222439"/>
    <b v="1"/>
    <n v="9"/>
    <b v="0"/>
    <s v="photography/photobooks"/>
    <n v="0.10857142857142857"/>
    <n v="42.222222222222221"/>
    <x v="2"/>
    <x v="3"/>
    <x v="2755"/>
    <d v="2015-01-25T21:47:19"/>
  </r>
  <r>
    <n v="2753"/>
    <s v="Dust Bunnies &amp; the Carpet Rat publishing push"/>
    <s v="Written by my daughter and myself, illustrated by Jack Wiens. Everything is complete except for publishing."/>
    <x v="151"/>
    <n v="380"/>
    <x v="2"/>
    <x v="0"/>
    <s v="USD"/>
    <n v="1346017023"/>
    <n v="1343425023"/>
    <b v="0"/>
    <n v="8"/>
    <b v="0"/>
    <s v="publishing/children's books"/>
    <n v="0.19"/>
    <n v="47.5"/>
    <x v="1"/>
    <x v="39"/>
    <x v="2756"/>
    <d v="2012-07-27T21:37:03"/>
  </r>
  <r>
    <n v="963"/>
    <s v="The Ultimate Learning Center"/>
    <s v="WE are molding an educated, motivated, non violent GENERATION!"/>
    <x v="23"/>
    <n v="377"/>
    <x v="2"/>
    <x v="0"/>
    <s v="USD"/>
    <n v="1476717319"/>
    <n v="1473693319"/>
    <b v="0"/>
    <n v="9"/>
    <b v="0"/>
    <s v="technology/wearables"/>
    <n v="1.0771428571428571E-2"/>
    <n v="41.888888888888886"/>
    <x v="0"/>
    <x v="1"/>
    <x v="2757"/>
    <d v="2016-09-12T15:15:19"/>
  </r>
  <r>
    <n v="372"/>
    <s v="Wild Equus"/>
    <s v="A short documentary exploring the uses of 'Natural Horsemanship' across Europe"/>
    <x v="284"/>
    <n v="376"/>
    <x v="0"/>
    <x v="1"/>
    <s v="GBP"/>
    <n v="1459872000"/>
    <n v="1456408244"/>
    <b v="0"/>
    <n v="9"/>
    <b v="1"/>
    <s v="film &amp; video/documentary"/>
    <n v="1.2533333333333334"/>
    <n v="41.777777777777779"/>
    <x v="5"/>
    <x v="8"/>
    <x v="2758"/>
    <d v="2016-02-25T13:50:44"/>
  </r>
  <r>
    <n v="3080"/>
    <s v="Global Community Theater One."/>
    <s v="Sustainable, fire-proof, carbon-negative, and all-season recreation of the Globe Theater made famous by Shakespeare, with gardens."/>
    <x v="330"/>
    <n v="376"/>
    <x v="2"/>
    <x v="0"/>
    <s v="USD"/>
    <n v="1419644444"/>
    <n v="1414456844"/>
    <b v="0"/>
    <n v="7"/>
    <b v="0"/>
    <s v="theater/spaces"/>
    <n v="1.8799999999999999E-4"/>
    <n v="53.714285714285715"/>
    <x v="6"/>
    <x v="9"/>
    <x v="2759"/>
    <d v="2014-10-28T00:40:4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7"/>
    <x v="33"/>
    <x v="2760"/>
    <d v="2012-01-29T16:18:34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x v="0"/>
    <s v="USD"/>
    <n v="1405366359"/>
    <n v="1402342359"/>
    <b v="0"/>
    <n v="7"/>
    <b v="1"/>
    <s v="publishing/nonfiction"/>
    <n v="1.25"/>
    <n v="53.571428571428569"/>
    <x v="1"/>
    <x v="17"/>
    <x v="2761"/>
    <d v="2014-06-09T19:32:39"/>
  </r>
  <r>
    <n v="3130"/>
    <s v="MEDEA | A New Vision"/>
    <s v="A shockingly relevant modern take on a 2,000-year-old tragedy that confronts current gender politics."/>
    <x v="26"/>
    <n v="375"/>
    <x v="3"/>
    <x v="0"/>
    <s v="USD"/>
    <n v="1492145940"/>
    <n v="1489504916"/>
    <b v="0"/>
    <n v="4"/>
    <b v="0"/>
    <s v="theater/plays"/>
    <n v="3.7499999999999999E-2"/>
    <n v="93.75"/>
    <x v="6"/>
    <x v="11"/>
    <x v="2762"/>
    <d v="2017-03-14T15:21:56"/>
  </r>
  <r>
    <n v="3470"/>
    <s v="She Kills Monsters"/>
    <s v="The New Artist's Circle is a theatre company dedicated to bringing the arts to young people."/>
    <x v="303"/>
    <n v="375"/>
    <x v="0"/>
    <x v="0"/>
    <s v="USD"/>
    <n v="1468618680"/>
    <n v="1465345902"/>
    <b v="0"/>
    <n v="9"/>
    <b v="1"/>
    <s v="theater/plays"/>
    <n v="1.5"/>
    <n v="41.666666666666664"/>
    <x v="6"/>
    <x v="11"/>
    <x v="2763"/>
    <d v="2016-06-08T00:31:42"/>
  </r>
  <r>
    <n v="3011"/>
    <s v="Katharsis Teatro en Navidad"/>
    <s v="Necesitamos tu ayuda para poder llevar la magia del teatro universitario al Teatro Lagrada de Madrid el 23 de diciembre :)"/>
    <x v="284"/>
    <n v="371"/>
    <x v="0"/>
    <x v="5"/>
    <s v="EUR"/>
    <n v="1450911540"/>
    <n v="1448536516"/>
    <b v="0"/>
    <n v="25"/>
    <b v="1"/>
    <s v="theater/spaces"/>
    <n v="1.2366666666666666"/>
    <n v="14.84"/>
    <x v="6"/>
    <x v="9"/>
    <x v="2764"/>
    <d v="2015-11-26T11:15:16"/>
  </r>
  <r>
    <n v="3540"/>
    <s v="The Silence at the Song's End"/>
    <s v="A brand new stage adaptation of the Libby Purves/Nicholas Heiney book. A new work involving music, poetry and fajitas. #timetochange"/>
    <x v="284"/>
    <n v="369"/>
    <x v="0"/>
    <x v="1"/>
    <s v="GBP"/>
    <n v="1466899491"/>
    <n v="1464307491"/>
    <b v="0"/>
    <n v="8"/>
    <b v="1"/>
    <s v="theater/plays"/>
    <n v="1.23"/>
    <n v="46.125"/>
    <x v="6"/>
    <x v="11"/>
    <x v="2765"/>
    <d v="2016-05-27T00:04:51"/>
  </r>
  <r>
    <n v="1600"/>
    <s v="Organic in India"/>
    <s v="I plan to document volunteer work on an organic farm in rural India, and photograph the people and places I encounter during the trip."/>
    <x v="1"/>
    <n v="367"/>
    <x v="2"/>
    <x v="0"/>
    <s v="USD"/>
    <n v="1405401060"/>
    <n v="1401585752"/>
    <b v="0"/>
    <n v="9"/>
    <b v="0"/>
    <s v="photography/places"/>
    <n v="7.3400000000000007E-2"/>
    <n v="40.777777777777779"/>
    <x v="2"/>
    <x v="34"/>
    <x v="2766"/>
    <d v="2014-06-01T01:22:32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x v="0"/>
    <s v="USD"/>
    <n v="1427082912"/>
    <n v="1423198512"/>
    <b v="0"/>
    <n v="5"/>
    <b v="0"/>
    <s v="theater/plays"/>
    <n v="7.2400000000000006E-2"/>
    <n v="72.400000000000006"/>
    <x v="6"/>
    <x v="11"/>
    <x v="2767"/>
    <d v="2015-02-06T04:55:12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x v="0"/>
    <s v="USD"/>
    <n v="1454213820"/>
    <n v="1451723535"/>
    <b v="0"/>
    <n v="11"/>
    <b v="0"/>
    <s v="games/mobile games"/>
    <n v="0.10314285714285715"/>
    <n v="32.81818181818182"/>
    <x v="3"/>
    <x v="28"/>
    <x v="2768"/>
    <d v="2016-01-02T08:32:15"/>
  </r>
  <r>
    <n v="220"/>
    <s v="LA VIE"/>
    <s v="A Freelancer abandons everything to chase after his dream of being &quot;great&quot; escape to Bangkok and return to his home-world."/>
    <x v="6"/>
    <n v="360"/>
    <x v="2"/>
    <x v="0"/>
    <s v="USD"/>
    <n v="1440101160"/>
    <n v="1436542030"/>
    <b v="0"/>
    <n v="3"/>
    <b v="0"/>
    <s v="film &amp; video/drama"/>
    <n v="7.1999999999999998E-3"/>
    <n v="120"/>
    <x v="5"/>
    <x v="10"/>
    <x v="2769"/>
    <d v="2015-07-10T15:27:10"/>
  </r>
  <r>
    <n v="1488"/>
    <s v="Nanolution"/>
    <s v="A blockbuster sci-fi adventure. What would you do if one day your life changed to beyond the imaginable?"/>
    <x v="51"/>
    <n v="360"/>
    <x v="2"/>
    <x v="8"/>
    <s v="AUD"/>
    <n v="1388928660"/>
    <n v="1386336660"/>
    <b v="0"/>
    <n v="6"/>
    <b v="0"/>
    <s v="publishing/fiction"/>
    <n v="2.4E-2"/>
    <n v="60"/>
    <x v="1"/>
    <x v="35"/>
    <x v="2770"/>
    <d v="2013-12-06T13:31:00"/>
  </r>
  <r>
    <n v="1685"/>
    <s v="Help Support Brad Dassey's Music"/>
    <s v="My name is Brad Dassey.  I've been composing and making music for 18 years now.  I want to get my music out there even further."/>
    <x v="313"/>
    <n v="360"/>
    <x v="3"/>
    <x v="0"/>
    <s v="USD"/>
    <n v="1490331623"/>
    <n v="1487743223"/>
    <b v="0"/>
    <n v="15"/>
    <b v="0"/>
    <s v="music/faith"/>
    <n v="1.0285714285714285"/>
    <n v="24"/>
    <x v="7"/>
    <x v="14"/>
    <x v="2771"/>
    <d v="2017-02-22T06:00:23"/>
  </r>
  <r>
    <n v="153"/>
    <s v="Awakening (Canceled)"/>
    <s v="What would you do if you face something beyond your understanding? If someone you loved disappeared without a trace?"/>
    <x v="6"/>
    <n v="359"/>
    <x v="1"/>
    <x v="0"/>
    <s v="USD"/>
    <n v="1417532644"/>
    <n v="1413900244"/>
    <b v="0"/>
    <n v="10"/>
    <b v="0"/>
    <s v="film &amp; video/science fiction"/>
    <n v="7.1799999999999998E-3"/>
    <n v="35.9"/>
    <x v="5"/>
    <x v="21"/>
    <x v="2772"/>
    <d v="2014-10-21T14:04:04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4"/>
    <x v="2773"/>
    <d v="2016-11-21T14:59:03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x v="0"/>
    <s v="USD"/>
    <n v="1407808438"/>
    <n v="1405217355"/>
    <b v="0"/>
    <n v="14"/>
    <b v="0"/>
    <s v="theater/plays"/>
    <n v="0.17899999999999999"/>
    <n v="25.571428571428573"/>
    <x v="6"/>
    <x v="11"/>
    <x v="2774"/>
    <d v="2014-07-13T02:09:15"/>
  </r>
  <r>
    <n v="3686"/>
    <s v="Dog sees God by Bert V. Royal @ FSU"/>
    <s v="This October, in association with Rogue Productions at FSU, I will be directing a production of Dog sees God."/>
    <x v="313"/>
    <n v="355"/>
    <x v="0"/>
    <x v="0"/>
    <s v="USD"/>
    <n v="1440820740"/>
    <n v="1439567660"/>
    <b v="0"/>
    <n v="6"/>
    <b v="1"/>
    <s v="theater/plays"/>
    <n v="1.0142857142857142"/>
    <n v="59.166666666666664"/>
    <x v="6"/>
    <x v="11"/>
    <x v="2775"/>
    <d v="2015-08-14T15:54:20"/>
  </r>
  <r>
    <n v="2638"/>
    <s v="Pie In Space! (Round 2)"/>
    <s v="The second round of funding for the most amazing project ever where a high school freshman is sending pie into SPACE!!!"/>
    <x v="331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4"/>
    <x v="2776"/>
    <d v="2014-12-16T21:54:55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x v="0"/>
    <s v="USD"/>
    <n v="1393181018"/>
    <n v="1390589018"/>
    <b v="0"/>
    <n v="9"/>
    <b v="0"/>
    <s v="publishing/fiction"/>
    <n v="0.70199999999999996"/>
    <n v="39"/>
    <x v="1"/>
    <x v="35"/>
    <x v="2777"/>
    <d v="2014-01-24T18:43:38"/>
  </r>
  <r>
    <n v="3787"/>
    <s v="Happiest Show On Earth Production Sponsor"/>
    <s v="The Happiest Show on Earth is a Disney musical revue to benefit the Make-A-Wish foundation. Funds for production needed."/>
    <x v="313"/>
    <n v="351"/>
    <x v="0"/>
    <x v="0"/>
    <s v="USD"/>
    <n v="1436587140"/>
    <n v="1434113406"/>
    <b v="0"/>
    <n v="10"/>
    <b v="1"/>
    <s v="theater/musical"/>
    <n v="1.0028571428571429"/>
    <n v="35.1"/>
    <x v="6"/>
    <x v="19"/>
    <x v="917"/>
    <d v="2015-06-12T12:50:06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x v="8"/>
    <s v="AUD"/>
    <n v="1463239108"/>
    <n v="1460647108"/>
    <b v="0"/>
    <n v="3"/>
    <b v="0"/>
    <s v="technology/web"/>
    <n v="1.75E-3"/>
    <n v="116.66666666666667"/>
    <x v="0"/>
    <x v="26"/>
    <x v="2778"/>
    <d v="2016-04-14T15:18:28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x v="0"/>
    <s v="USD"/>
    <n v="1392595200"/>
    <n v="1391293745"/>
    <b v="0"/>
    <n v="13"/>
    <b v="0"/>
    <s v="publishing/art books"/>
    <n v="4.1176470588235294E-2"/>
    <n v="26.923076923076923"/>
    <x v="1"/>
    <x v="32"/>
    <x v="2779"/>
    <d v="2014-02-01T22:29:05"/>
  </r>
  <r>
    <n v="3423"/>
    <s v="And That's How The Story Goes"/>
    <s v="Forest Hills Eastern's Student Run Show 2015. Our goal is to present a professional quality show on a budget."/>
    <x v="303"/>
    <n v="350"/>
    <x v="0"/>
    <x v="0"/>
    <s v="USD"/>
    <n v="1429912341"/>
    <n v="1427320341"/>
    <b v="0"/>
    <n v="10"/>
    <b v="1"/>
    <s v="theater/plays"/>
    <n v="1.4"/>
    <n v="35"/>
    <x v="6"/>
    <x v="11"/>
    <x v="2780"/>
    <d v="2015-03-25T21:52:21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x v="0"/>
    <s v="USD"/>
    <n v="1425819425"/>
    <n v="1423231025"/>
    <b v="0"/>
    <n v="12"/>
    <b v="0"/>
    <s v="theater/plays"/>
    <n v="0.15737410071942445"/>
    <n v="29.166666666666668"/>
    <x v="6"/>
    <x v="11"/>
    <x v="2781"/>
    <d v="2015-02-06T13:57:05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x v="0"/>
    <s v="USD"/>
    <n v="1421543520"/>
    <n v="1416445931"/>
    <b v="0"/>
    <n v="9"/>
    <b v="0"/>
    <s v="technology/web"/>
    <n v="3.892538925389254E-3"/>
    <n v="38.444444444444443"/>
    <x v="0"/>
    <x v="26"/>
    <x v="2782"/>
    <d v="2014-11-20T01:12:11"/>
  </r>
  <r>
    <n v="189"/>
    <s v="A GOOD MAN'S DECISION"/>
    <s v="Jack Barlow's wife and daughter shot in cold blood at a gun confiscation station in Texas, he sets out to save his family &amp; neighbors."/>
    <x v="62"/>
    <n v="345"/>
    <x v="2"/>
    <x v="0"/>
    <s v="USD"/>
    <n v="1472920477"/>
    <n v="1467736477"/>
    <b v="0"/>
    <n v="5"/>
    <b v="0"/>
    <s v="film &amp; video/drama"/>
    <n v="6.8999999999999997E-4"/>
    <n v="69"/>
    <x v="5"/>
    <x v="10"/>
    <x v="2783"/>
    <d v="2016-07-05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x v="0"/>
    <s v="USD"/>
    <n v="1277501520"/>
    <n v="1273874306"/>
    <b v="0"/>
    <n v="5"/>
    <b v="0"/>
    <s v="music/jazz"/>
    <n v="0.38333333333333336"/>
    <n v="69"/>
    <x v="7"/>
    <x v="33"/>
    <x v="2784"/>
    <d v="2010-05-14T21:58:26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26"/>
    <x v="2785"/>
    <d v="2016-06-11T18:35:38"/>
  </r>
  <r>
    <n v="3475"/>
    <s v="Score"/>
    <s v="Score is a musical play inspired by true stories of parents who have recovered from addiction and regained their children."/>
    <x v="284"/>
    <n v="340"/>
    <x v="0"/>
    <x v="1"/>
    <s v="GBP"/>
    <n v="1414972800"/>
    <n v="1412629704"/>
    <b v="0"/>
    <n v="17"/>
    <b v="1"/>
    <s v="theater/plays"/>
    <n v="1.1333333333333333"/>
    <n v="20"/>
    <x v="6"/>
    <x v="11"/>
    <x v="2786"/>
    <d v="2014-10-06T21:08:24"/>
  </r>
  <r>
    <n v="145"/>
    <s v="Threshold (Canceled)"/>
    <s v="Film-Makers Ricky Comuniello &amp; Ian Weeks are at it again - for the 1st time. We need your support for a modern Sci-Fiction short film"/>
    <x v="169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5"/>
    <x v="21"/>
    <x v="2787"/>
    <d v="2015-07-15T13:00:52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x v="0"/>
    <s v="USD"/>
    <n v="1334097387"/>
    <n v="1328916987"/>
    <b v="0"/>
    <n v="5"/>
    <b v="0"/>
    <s v="film &amp; video/animation"/>
    <n v="1.3673469387755101E-2"/>
    <n v="67"/>
    <x v="5"/>
    <x v="23"/>
    <x v="2788"/>
    <d v="2012-02-10T23:36:27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x v="1"/>
    <s v="GBP"/>
    <n v="1414623471"/>
    <n v="1411513071"/>
    <b v="1"/>
    <n v="4"/>
    <b v="0"/>
    <s v="photography/photobooks"/>
    <n v="6.7000000000000004E-2"/>
    <n v="83.75"/>
    <x v="2"/>
    <x v="3"/>
    <x v="2789"/>
    <d v="2014-09-23T22:57:51"/>
  </r>
  <r>
    <n v="2415"/>
    <s v="Local Food Truck is Off the Hoof!"/>
    <s v="It will be ridiculously easy to become addicted to the full, rich flavor of locally raised beef, pork, and more..."/>
    <x v="24"/>
    <n v="335"/>
    <x v="2"/>
    <x v="0"/>
    <s v="USD"/>
    <n v="1468615346"/>
    <n v="1466023346"/>
    <b v="0"/>
    <n v="6"/>
    <b v="0"/>
    <s v="food/food trucks"/>
    <n v="5.5833333333333334E-3"/>
    <n v="55.833333333333336"/>
    <x v="4"/>
    <x v="29"/>
    <x v="2790"/>
    <d v="2016-06-15T20:42:26"/>
  </r>
  <r>
    <n v="3060"/>
    <s v="Save the Roxy Theatre in Bremerton WA"/>
    <s v="Save the historic Roxy theatre in Bremerton WA from being repurposed as office space."/>
    <x v="197"/>
    <n v="335"/>
    <x v="2"/>
    <x v="0"/>
    <s v="USD"/>
    <n v="1443422134"/>
    <n v="1440830134"/>
    <b v="0"/>
    <n v="6"/>
    <b v="0"/>
    <s v="theater/spaces"/>
    <n v="1.5227272727272728E-3"/>
    <n v="55.833333333333336"/>
    <x v="6"/>
    <x v="9"/>
    <x v="2791"/>
    <d v="2015-08-29T06:35:3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x v="1"/>
    <s v="GBP"/>
    <n v="1481132169"/>
    <n v="1479317769"/>
    <b v="0"/>
    <n v="16"/>
    <b v="0"/>
    <s v="theater/spaces"/>
    <n v="3.3399999999999999E-2"/>
    <n v="20.875"/>
    <x v="6"/>
    <x v="9"/>
    <x v="2792"/>
    <d v="2016-11-16T17:36:09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x v="0"/>
    <s v="USD"/>
    <n v="1416614523"/>
    <n v="1414018923"/>
    <b v="0"/>
    <n v="6"/>
    <b v="0"/>
    <s v="music/jazz"/>
    <n v="2.1999999999999999E-2"/>
    <n v="55"/>
    <x v="7"/>
    <x v="33"/>
    <x v="2793"/>
    <d v="2014-10-22T23:02:03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x v="0"/>
    <s v="USD"/>
    <n v="1360795069"/>
    <n v="1358203069"/>
    <b v="0"/>
    <n v="15"/>
    <b v="0"/>
    <s v="music/jazz"/>
    <n v="0.109"/>
    <n v="21.8"/>
    <x v="7"/>
    <x v="33"/>
    <x v="2794"/>
    <d v="2013-01-14T22:37:49"/>
  </r>
  <r>
    <n v="2376"/>
    <s v="Phone Tags: lost and found stickers (Canceled)"/>
    <s v="Tough, pre-manufactured lost and found stickers that forward messages to the owners email and cellphone."/>
    <x v="121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26"/>
    <x v="2795"/>
    <d v="2015-11-10T22:12:46"/>
  </r>
  <r>
    <n v="168"/>
    <s v="Moving On"/>
    <s v="A homeless Gulf War 2 vet, and Congressional Medal of Honor recipient fights for his sanity on the mean streets of Albuquerque."/>
    <x v="36"/>
    <n v="325"/>
    <x v="2"/>
    <x v="0"/>
    <s v="USD"/>
    <n v="1426791770"/>
    <n v="1424203370"/>
    <b v="0"/>
    <n v="3"/>
    <b v="0"/>
    <s v="film &amp; video/drama"/>
    <n v="4.0625000000000001E-2"/>
    <n v="108.33333333333333"/>
    <x v="5"/>
    <x v="10"/>
    <x v="2796"/>
    <d v="2015-02-17T20:02:50"/>
  </r>
  <r>
    <n v="170"/>
    <s v="Letters to Daniel"/>
    <s v="Amy &amp; Missy survive Amy's bipolar disorder and go on to become award winning &amp; bestselling authors, screenwriters &amp; filmmakers"/>
    <x v="26"/>
    <n v="325"/>
    <x v="2"/>
    <x v="0"/>
    <s v="USD"/>
    <n v="1440912480"/>
    <n v="1438385283"/>
    <b v="0"/>
    <n v="10"/>
    <b v="0"/>
    <s v="film &amp; video/drama"/>
    <n v="3.2500000000000001E-2"/>
    <n v="32.5"/>
    <x v="5"/>
    <x v="10"/>
    <x v="2797"/>
    <d v="2015-07-31T23:28:03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x v="0"/>
    <s v="USD"/>
    <n v="1385735295"/>
    <n v="1383139695"/>
    <b v="0"/>
    <n v="12"/>
    <b v="0"/>
    <s v="music/jazz"/>
    <n v="5.4166666666666669E-2"/>
    <n v="27.083333333333332"/>
    <x v="7"/>
    <x v="33"/>
    <x v="2798"/>
    <d v="2013-10-30T13:28:15"/>
  </r>
  <r>
    <n v="1154"/>
    <s v="Food Truck Funding"/>
    <s v="We're about to launch our first ever food truck to share our amazing food and we need your help! Be a part of our truck!"/>
    <x v="1"/>
    <n v="325"/>
    <x v="2"/>
    <x v="0"/>
    <s v="USD"/>
    <n v="1441507006"/>
    <n v="1438915006"/>
    <b v="0"/>
    <n v="3"/>
    <b v="0"/>
    <s v="food/food trucks"/>
    <n v="6.5000000000000002E-2"/>
    <n v="108.33333333333333"/>
    <x v="4"/>
    <x v="29"/>
    <x v="2799"/>
    <d v="2015-08-07T02:36:46"/>
  </r>
  <r>
    <n v="1412"/>
    <s v="For overseas shogi fans! Shogi novel translation project"/>
    <s v="â€œClimbing Silver!â€- An English translation of the Young Adult Shogi novella"/>
    <x v="40"/>
    <n v="320"/>
    <x v="2"/>
    <x v="0"/>
    <s v="USD"/>
    <n v="1417656699"/>
    <n v="1415064699"/>
    <b v="0"/>
    <n v="13"/>
    <b v="0"/>
    <s v="publishing/translations"/>
    <n v="4.5714285714285714E-2"/>
    <n v="24.615384615384617"/>
    <x v="1"/>
    <x v="31"/>
    <x v="2800"/>
    <d v="2014-11-04T01:31:39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x v="1"/>
    <s v="GBP"/>
    <n v="1461278208"/>
    <n v="1459463808"/>
    <b v="0"/>
    <n v="8"/>
    <b v="1"/>
    <s v="theater/plays"/>
    <n v="1.6"/>
    <n v="40"/>
    <x v="6"/>
    <x v="11"/>
    <x v="2801"/>
    <d v="2016-03-31T22:36:48"/>
  </r>
  <r>
    <n v="3974"/>
    <s v="The Taming of the Shrew"/>
    <s v="We are performing Shakespeare's &quot;The Taming of the Shrew&quot; in its original Elizabethan setting at the Oxford Shakespeare Festival."/>
    <x v="114"/>
    <n v="320"/>
    <x v="2"/>
    <x v="1"/>
    <s v="GBP"/>
    <n v="1464872848"/>
    <n v="1462280848"/>
    <b v="0"/>
    <n v="11"/>
    <b v="0"/>
    <s v="theater/plays"/>
    <n v="0.32"/>
    <n v="29.09090909090909"/>
    <x v="6"/>
    <x v="11"/>
    <x v="2802"/>
    <d v="2016-05-03T13:07:28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x v="0"/>
    <s v="USD"/>
    <n v="1437674545"/>
    <n v="1436464945"/>
    <b v="0"/>
    <n v="14"/>
    <b v="1"/>
    <s v="music/electronic music"/>
    <n v="1.0566666666666666"/>
    <n v="22.642857142857142"/>
    <x v="7"/>
    <x v="13"/>
    <x v="2803"/>
    <d v="2015-07-09T18:02:25"/>
  </r>
  <r>
    <n v="2898"/>
    <s v="Galaxy Express - The Play"/>
    <s v="This is an action packed Sci-Fi stage play, using foam latex creature puppets, projected video footage, and audience participation."/>
    <x v="82"/>
    <n v="316"/>
    <x v="2"/>
    <x v="0"/>
    <s v="USD"/>
    <n v="1446307053"/>
    <n v="1443715053"/>
    <b v="0"/>
    <n v="12"/>
    <b v="0"/>
    <s v="theater/plays"/>
    <n v="4.2133333333333335E-2"/>
    <n v="26.333333333333332"/>
    <x v="6"/>
    <x v="11"/>
    <x v="2804"/>
    <d v="2015-10-01T15:57:33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x v="0"/>
    <s v="USD"/>
    <n v="1414378800"/>
    <n v="1412836990"/>
    <b v="0"/>
    <n v="6"/>
    <b v="1"/>
    <s v="theater/plays"/>
    <n v="1.04"/>
    <n v="52"/>
    <x v="6"/>
    <x v="11"/>
    <x v="2805"/>
    <d v="2014-10-09T06:43:10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x v="0"/>
    <s v="USD"/>
    <n v="1409962211"/>
    <n v="1407370211"/>
    <b v="0"/>
    <n v="13"/>
    <b v="0"/>
    <s v="theater/plays"/>
    <n v="3.8875E-2"/>
    <n v="23.923076923076923"/>
    <x v="6"/>
    <x v="11"/>
    <x v="2806"/>
    <d v="2014-08-07T00:10:11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x v="0"/>
    <s v="USD"/>
    <n v="1329248940"/>
    <n v="1326972107"/>
    <b v="0"/>
    <n v="11"/>
    <b v="1"/>
    <s v="music/rock"/>
    <n v="1.0333333333333334"/>
    <n v="28.181818181818183"/>
    <x v="7"/>
    <x v="15"/>
    <x v="2807"/>
    <d v="2012-01-19T11:21:47"/>
  </r>
  <r>
    <n v="2122"/>
    <s v="CapitÃ¡n Kalani y el sindicato robÃ³tico"/>
    <s v="Captain Kalani it's a retro game full of nostalgia for the old gamers but interesting for the new ones"/>
    <x v="28"/>
    <n v="310"/>
    <x v="2"/>
    <x v="14"/>
    <s v="MXN"/>
    <n v="1483773169"/>
    <n v="1481181169"/>
    <b v="0"/>
    <n v="3"/>
    <b v="0"/>
    <s v="games/video games"/>
    <n v="3.875E-3"/>
    <n v="103.33333333333333"/>
    <x v="3"/>
    <x v="18"/>
    <x v="2808"/>
    <d v="2016-12-08T07:12:49"/>
  </r>
  <r>
    <n v="2424"/>
    <s v="Lily and Memphs"/>
    <s v="Great and creative food from the heart in the form of a sweet food truck!"/>
    <x v="17"/>
    <n v="310"/>
    <x v="2"/>
    <x v="0"/>
    <s v="USD"/>
    <n v="1414445108"/>
    <n v="1411853108"/>
    <b v="0"/>
    <n v="9"/>
    <b v="0"/>
    <s v="food/food trucks"/>
    <n v="1.24E-2"/>
    <n v="34.444444444444443"/>
    <x v="4"/>
    <x v="29"/>
    <x v="2809"/>
    <d v="2014-09-27T21:25:08"/>
  </r>
  <r>
    <n v="2740"/>
    <s v="Vertical Garden Prototype"/>
    <s v="I am interested in testing the plant yields of this vertical garden as well as some other applications"/>
    <x v="284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  <x v="2810"/>
    <d v="2015-02-10T00:45:52"/>
  </r>
  <r>
    <n v="717"/>
    <s v="cool air belt"/>
    <s v="Cool air flowing under clothing keeps you cool."/>
    <x v="4"/>
    <n v="305"/>
    <x v="2"/>
    <x v="0"/>
    <s v="USD"/>
    <n v="1409949002"/>
    <n v="1407357002"/>
    <b v="0"/>
    <n v="4"/>
    <b v="0"/>
    <s v="technology/wearables"/>
    <n v="3.0500000000000002E-3"/>
    <n v="76.25"/>
    <x v="0"/>
    <x v="1"/>
    <x v="2811"/>
    <d v="2014-08-06T20:30:0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x v="0"/>
    <s v="USD"/>
    <n v="1315341550"/>
    <n v="1312490350"/>
    <b v="0"/>
    <n v="14"/>
    <b v="0"/>
    <s v="music/indie rock"/>
    <n v="0.20133333333333334"/>
    <n v="21.571428571428573"/>
    <x v="7"/>
    <x v="12"/>
    <x v="2812"/>
    <d v="2011-08-04T20:39:10"/>
  </r>
  <r>
    <n v="421"/>
    <s v="The monster Inside"/>
    <s v="An artistic project that will act as my final animation project and first feature film written, directed, animated, and produced by me"/>
    <x v="51"/>
    <n v="301"/>
    <x v="2"/>
    <x v="0"/>
    <s v="USD"/>
    <n v="1440157656"/>
    <n v="1434973656"/>
    <b v="0"/>
    <n v="6"/>
    <b v="0"/>
    <s v="film &amp; video/animation"/>
    <n v="2.0066666666666667E-2"/>
    <n v="50.166666666666664"/>
    <x v="5"/>
    <x v="23"/>
    <x v="2813"/>
    <d v="2015-06-22T11:47:36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x v="6"/>
    <s v="EUR"/>
    <n v="1479410886"/>
    <n v="1474223286"/>
    <b v="0"/>
    <n v="2"/>
    <b v="0"/>
    <s v="technology/web"/>
    <n v="3.3444444444444443E-2"/>
    <n v="150.5"/>
    <x v="0"/>
    <x v="26"/>
    <x v="2814"/>
    <d v="2016-09-18T18:28:06"/>
  </r>
  <r>
    <n v="1849"/>
    <s v="Release the Skyline Album"/>
    <s v="Release the Skylines is a small, local Cleveland metal band looking to record an album."/>
    <x v="284"/>
    <n v="301"/>
    <x v="0"/>
    <x v="0"/>
    <s v="USD"/>
    <n v="1350505059"/>
    <n v="1347913059"/>
    <b v="0"/>
    <n v="8"/>
    <b v="1"/>
    <s v="music/rock"/>
    <n v="1.0033333333333334"/>
    <n v="37.625"/>
    <x v="7"/>
    <x v="15"/>
    <x v="2815"/>
    <d v="2012-09-17T20:17:39"/>
  </r>
  <r>
    <n v="1923"/>
    <s v="Help Lions&amp;Creators print their album!"/>
    <s v="We just finished recording our first album! All we need is a little extra help to be able to get it printed!"/>
    <x v="334"/>
    <n v="301"/>
    <x v="0"/>
    <x v="0"/>
    <s v="USD"/>
    <n v="1317099540"/>
    <n v="1313612532"/>
    <b v="0"/>
    <n v="13"/>
    <b v="1"/>
    <s v="music/indie rock"/>
    <n v="2.4079999999999999"/>
    <n v="23.153846153846153"/>
    <x v="7"/>
    <x v="12"/>
    <x v="2816"/>
    <d v="2011-08-17T20:22:12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x v="0"/>
    <s v="USD"/>
    <n v="1413573010"/>
    <n v="1408389010"/>
    <b v="0"/>
    <n v="4"/>
    <b v="0"/>
    <s v="theater/plays"/>
    <n v="0.12039999999999999"/>
    <n v="75.25"/>
    <x v="6"/>
    <x v="11"/>
    <x v="2817"/>
    <d v="2014-08-18T19:10:10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x v="11"/>
    <s v="CAD"/>
    <n v="1408986738"/>
    <n v="1405098738"/>
    <b v="0"/>
    <n v="1"/>
    <b v="0"/>
    <s v="technology/web"/>
    <n v="0.01"/>
    <n v="300"/>
    <x v="0"/>
    <x v="26"/>
    <x v="2818"/>
    <d v="2014-07-11T17:12:18"/>
  </r>
  <r>
    <n v="848"/>
    <s v="God Am"/>
    <s v="God Am, a Grunge/Doom metal band, who have been trying to fund the production of our EP to bring you a unique aural assault."/>
    <x v="284"/>
    <n v="300"/>
    <x v="0"/>
    <x v="0"/>
    <s v="USD"/>
    <n v="1429038033"/>
    <n v="1426446033"/>
    <b v="0"/>
    <n v="16"/>
    <b v="1"/>
    <s v="music/metal"/>
    <n v="1"/>
    <n v="18.75"/>
    <x v="7"/>
    <x v="20"/>
    <x v="2819"/>
    <d v="2015-03-15T19:00:33"/>
  </r>
  <r>
    <n v="853"/>
    <s v="sloggoth"/>
    <s v="Help release a CD of sloggoth's first album &quot;sloggoth&quot;.  All contributors of $5 or more get a CD when the goal is met!"/>
    <x v="284"/>
    <n v="300"/>
    <x v="0"/>
    <x v="0"/>
    <s v="USD"/>
    <n v="1424116709"/>
    <n v="1421524709"/>
    <b v="0"/>
    <n v="10"/>
    <b v="1"/>
    <s v="music/metal"/>
    <n v="1"/>
    <n v="30"/>
    <x v="7"/>
    <x v="20"/>
    <x v="2820"/>
    <d v="2015-01-17T19:58:29"/>
  </r>
  <r>
    <n v="1822"/>
    <s v="Wood Butcher's new music video- I Don't Wanna Party"/>
    <s v="Wood Butcher needs your help to make this happen. Buy a CD, support local music!"/>
    <x v="284"/>
    <n v="300"/>
    <x v="0"/>
    <x v="11"/>
    <s v="CAD"/>
    <n v="1391194860"/>
    <n v="1388084862"/>
    <b v="0"/>
    <n v="11"/>
    <b v="1"/>
    <s v="music/rock"/>
    <n v="1"/>
    <n v="27.272727272727273"/>
    <x v="7"/>
    <x v="15"/>
    <x v="2821"/>
    <d v="2013-12-26T19:07:42"/>
  </r>
  <r>
    <n v="2112"/>
    <s v="BBB Kickstarter Two"/>
    <s v="BBB is going back into the studio to record and release &quot;Felix From Canada&quot; by popular demand.  We need your help!"/>
    <x v="284"/>
    <n v="300"/>
    <x v="0"/>
    <x v="0"/>
    <s v="USD"/>
    <n v="1366064193"/>
    <n v="1364854593"/>
    <b v="0"/>
    <n v="11"/>
    <b v="1"/>
    <s v="music/indie rock"/>
    <n v="1"/>
    <n v="27.272727272727273"/>
    <x v="7"/>
    <x v="12"/>
    <x v="2822"/>
    <d v="2013-04-01T22:16:33"/>
  </r>
  <r>
    <n v="2343"/>
    <s v="Mobile Excellence Awards (Canceled)"/>
    <s v="The most influential and prestigious awards program that honors innovation and leadership in mobile technology and entertainment"/>
    <x v="26"/>
    <n v="300"/>
    <x v="1"/>
    <x v="0"/>
    <s v="USD"/>
    <n v="1452282420"/>
    <n v="1447962505"/>
    <b v="0"/>
    <n v="1"/>
    <b v="0"/>
    <s v="technology/web"/>
    <n v="0.03"/>
    <n v="300"/>
    <x v="0"/>
    <x v="26"/>
    <x v="2823"/>
    <d v="2015-11-19T19:48:25"/>
  </r>
  <r>
    <n v="2855"/>
    <s v="STAGE READING for TETCNY"/>
    <s v="Raising funds to have a private stage reading for an upcoming play from THE ENSEMBLE THEATRE COMPANY OF NEW YORK (www.tetcny.org)"/>
    <x v="260"/>
    <n v="300"/>
    <x v="2"/>
    <x v="0"/>
    <s v="USD"/>
    <n v="1454110440"/>
    <n v="1451607071"/>
    <b v="0"/>
    <n v="5"/>
    <b v="0"/>
    <s v="theater/plays"/>
    <n v="0.5"/>
    <n v="60"/>
    <x v="6"/>
    <x v="11"/>
    <x v="2824"/>
    <d v="2016-01-01T00:11:11"/>
  </r>
  <r>
    <n v="2923"/>
    <s v="Kaylee's Senior Project"/>
    <s v="Spreading the love of theatre, one step at a time. I would like to produce a reading of one of my favorite musicals"/>
    <x v="284"/>
    <n v="300"/>
    <x v="0"/>
    <x v="0"/>
    <s v="USD"/>
    <n v="1422068400"/>
    <n v="1420774779"/>
    <b v="0"/>
    <n v="10"/>
    <b v="1"/>
    <s v="theater/musical"/>
    <n v="1"/>
    <n v="30"/>
    <x v="6"/>
    <x v="19"/>
    <x v="2825"/>
    <d v="2015-01-09T03:39:39"/>
  </r>
  <r>
    <n v="3101"/>
    <s v="Mots Ã‰crits"/>
    <s v="LabellisÃ© 14-18, Mots Ã‰crits est un projet itinÃ©rant de lectures Ã  voix haute par des amateurs, mises en espace par une comÃ©dienne."/>
    <x v="60"/>
    <n v="300"/>
    <x v="2"/>
    <x v="16"/>
    <s v="EUR"/>
    <n v="1437033360"/>
    <n v="1434445937"/>
    <b v="0"/>
    <n v="12"/>
    <b v="0"/>
    <s v="theater/spaces"/>
    <n v="0.12"/>
    <n v="25"/>
    <x v="6"/>
    <x v="9"/>
    <x v="2826"/>
    <d v="2015-06-16T09:12:17"/>
  </r>
  <r>
    <n v="3115"/>
    <s v="spoken word pop-up:"/>
    <s v="We are creating a mobile community devoted to the spreading and sharing of spoken word and other kinds of storytelling."/>
    <x v="26"/>
    <n v="300"/>
    <x v="2"/>
    <x v="10"/>
    <s v="SEK"/>
    <n v="1465123427"/>
    <n v="1462531427"/>
    <b v="0"/>
    <n v="1"/>
    <b v="0"/>
    <s v="theater/spaces"/>
    <n v="0.03"/>
    <n v="300"/>
    <x v="6"/>
    <x v="9"/>
    <x v="2827"/>
    <d v="2016-05-06T10:43:47"/>
  </r>
  <r>
    <n v="4039"/>
    <s v="Defiant Entertainment presents: The Park Bench"/>
    <s v="Help stage an original One Act Play that brings awareness to Alzheimer's in its debut performance."/>
    <x v="207"/>
    <n v="300"/>
    <x v="2"/>
    <x v="0"/>
    <s v="USD"/>
    <n v="1448949540"/>
    <n v="1446048367"/>
    <b v="0"/>
    <n v="5"/>
    <b v="0"/>
    <s v="theater/plays"/>
    <n v="0.6"/>
    <n v="60"/>
    <x v="6"/>
    <x v="11"/>
    <x v="2828"/>
    <d v="2015-10-28T16:06:07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x v="0"/>
    <s v="USD"/>
    <n v="1477949764"/>
    <n v="1474493764"/>
    <b v="0"/>
    <n v="3"/>
    <b v="0"/>
    <s v="technology/wearables"/>
    <n v="8.5142857142857138E-3"/>
    <n v="99.333333333333329"/>
    <x v="0"/>
    <x v="1"/>
    <x v="2829"/>
    <d v="2016-09-21T21:36:04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x v="0"/>
    <s v="USD"/>
    <n v="1477454340"/>
    <n v="1474676646"/>
    <b v="0"/>
    <n v="6"/>
    <b v="0"/>
    <s v="technology/wearables"/>
    <n v="1.192E-2"/>
    <n v="49.666666666666664"/>
    <x v="0"/>
    <x v="1"/>
    <x v="2830"/>
    <d v="2016-09-24T00:24:06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x v="0"/>
    <s v="USD"/>
    <n v="1411930556"/>
    <n v="1409338556"/>
    <b v="0"/>
    <n v="12"/>
    <b v="0"/>
    <s v="theater/plays"/>
    <n v="0.24333333333333335"/>
    <n v="24.333333333333332"/>
    <x v="6"/>
    <x v="11"/>
    <x v="2831"/>
    <d v="2014-08-29T18:55:56"/>
  </r>
  <r>
    <n v="1192"/>
    <s v="Other Worlds - A Make 100 Project"/>
    <s v="A macro landscape photography art book &amp; limited edition prints. A Make 100 project."/>
    <x v="292"/>
    <n v="290"/>
    <x v="0"/>
    <x v="1"/>
    <s v="GBP"/>
    <n v="1486814978"/>
    <n v="1484222978"/>
    <b v="0"/>
    <n v="15"/>
    <b v="1"/>
    <s v="photography/photobooks"/>
    <n v="2.9"/>
    <n v="19.333333333333332"/>
    <x v="2"/>
    <x v="3"/>
    <x v="2832"/>
    <d v="2017-01-12T12:09:38"/>
  </r>
  <r>
    <n v="943"/>
    <s v="SleepMode"/>
    <s v="A mask for home or travel that will give you the best, undisturbed sleep of your life."/>
    <x v="121"/>
    <n v="289"/>
    <x v="2"/>
    <x v="0"/>
    <s v="USD"/>
    <n v="1480438905"/>
    <n v="1477843305"/>
    <b v="0"/>
    <n v="12"/>
    <b v="0"/>
    <s v="technology/wearables"/>
    <n v="9.633333333333334E-2"/>
    <n v="24.083333333333332"/>
    <x v="0"/>
    <x v="1"/>
    <x v="2833"/>
    <d v="2016-10-30T16:01:45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x v="1"/>
    <s v="GBP"/>
    <n v="1410930399"/>
    <n v="1405746399"/>
    <b v="0"/>
    <n v="11"/>
    <b v="0"/>
    <s v="photography/nature"/>
    <n v="0.28899999999999998"/>
    <n v="26.272727272727273"/>
    <x v="2"/>
    <x v="38"/>
    <x v="2834"/>
    <d v="2014-07-19T05:06:39"/>
  </r>
  <r>
    <n v="3292"/>
    <s v="Dick Whittington - our 2016 community pantomime!"/>
    <s v="Iver Heath Drama Club is a not-for-profit community group and this year we are performing DICK WHITTINGTON."/>
    <x v="335"/>
    <n v="289"/>
    <x v="0"/>
    <x v="1"/>
    <s v="GBP"/>
    <n v="1449257348"/>
    <n v="1444069748"/>
    <b v="0"/>
    <n v="15"/>
    <b v="1"/>
    <s v="theater/plays"/>
    <n v="2.8613861386138613"/>
    <n v="19.266666666666666"/>
    <x v="6"/>
    <x v="11"/>
    <x v="2835"/>
    <d v="2015-10-05T18:29:08"/>
  </r>
  <r>
    <n v="946"/>
    <s v="OmniTrade Apron"/>
    <s v="Soft edged-Hard working. The perfect wearable organization for the home and professional shop."/>
    <x v="51"/>
    <n v="286"/>
    <x v="2"/>
    <x v="0"/>
    <s v="USD"/>
    <n v="1473444048"/>
    <n v="1470852048"/>
    <b v="0"/>
    <n v="5"/>
    <b v="0"/>
    <s v="technology/wearables"/>
    <n v="1.9066666666666666E-2"/>
    <n v="57.2"/>
    <x v="0"/>
    <x v="1"/>
    <x v="2836"/>
    <d v="2016-08-10T18:00:48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x v="0"/>
    <s v="USD"/>
    <n v="1460608780"/>
    <n v="1455428380"/>
    <b v="0"/>
    <n v="4"/>
    <b v="0"/>
    <s v="theater/plays"/>
    <n v="0.14249999999999999"/>
    <n v="71.25"/>
    <x v="6"/>
    <x v="11"/>
    <x v="2837"/>
    <d v="2016-02-14T05:39:40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x v="11"/>
    <s v="CAD"/>
    <n v="1403539200"/>
    <n v="1400604056"/>
    <b v="0"/>
    <n v="5"/>
    <b v="0"/>
    <s v="theater/plays"/>
    <n v="2.8500000000000001E-2"/>
    <n v="57"/>
    <x v="6"/>
    <x v="11"/>
    <x v="2838"/>
    <d v="2014-05-20T16:40:56"/>
  </r>
  <r>
    <n v="2121"/>
    <s v="Legend of Decay"/>
    <s v="Join us on an epic journey to discover a millennia old secret which will change the world forever."/>
    <x v="6"/>
    <n v="284"/>
    <x v="2"/>
    <x v="19"/>
    <s v="CHF"/>
    <n v="1484156948"/>
    <n v="1481564948"/>
    <b v="0"/>
    <n v="10"/>
    <b v="0"/>
    <s v="games/video games"/>
    <n v="5.6800000000000002E-3"/>
    <n v="28.4"/>
    <x v="3"/>
    <x v="18"/>
    <x v="2839"/>
    <d v="2016-12-12T17:49:08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x v="11"/>
    <s v="CAD"/>
    <n v="1443379104"/>
    <n v="1440787104"/>
    <b v="0"/>
    <n v="7"/>
    <b v="0"/>
    <s v="food/restaurants"/>
    <n v="2.5545454545454545E-2"/>
    <n v="40.142857142857146"/>
    <x v="4"/>
    <x v="40"/>
    <x v="2840"/>
    <d v="2015-08-28T18:38:24"/>
  </r>
  <r>
    <n v="899"/>
    <s v="Lets get 48/14 pressed!!!"/>
    <s v="Lets get 48/14 pressed and in your cd players,ipods,blogs, and facebook status'. Lets get it everywhere!"/>
    <x v="150"/>
    <n v="280"/>
    <x v="2"/>
    <x v="0"/>
    <s v="USD"/>
    <n v="1306549362"/>
    <n v="1302661362"/>
    <b v="0"/>
    <n v="8"/>
    <b v="0"/>
    <s v="music/indie rock"/>
    <n v="0.37333333333333335"/>
    <n v="35"/>
    <x v="7"/>
    <x v="12"/>
    <x v="2841"/>
    <d v="2011-04-13T02:22:42"/>
  </r>
  <r>
    <n v="974"/>
    <s v="KneeJack"/>
    <s v="The device that allows those with artificial knees or arthritic knees to kneel down without putting pressure on their knees."/>
    <x v="6"/>
    <n v="280"/>
    <x v="2"/>
    <x v="0"/>
    <s v="USD"/>
    <n v="1458925156"/>
    <n v="1456336756"/>
    <b v="0"/>
    <n v="3"/>
    <b v="0"/>
    <s v="technology/wearables"/>
    <n v="5.5999999999999999E-3"/>
    <n v="93.333333333333329"/>
    <x v="0"/>
    <x v="1"/>
    <x v="2842"/>
    <d v="2016-02-24T17:59:16"/>
  </r>
  <r>
    <n v="1595"/>
    <s v="Civil war battlefields and forts"/>
    <s v="To make a coffee table book,  displaying civil war battlefields and forts,  taken at the same time of year the battles were fought."/>
    <x v="4"/>
    <n v="280"/>
    <x v="2"/>
    <x v="0"/>
    <s v="USD"/>
    <n v="1403122380"/>
    <n v="1400634728"/>
    <b v="0"/>
    <n v="7"/>
    <b v="0"/>
    <s v="photography/places"/>
    <n v="2.8E-3"/>
    <n v="40"/>
    <x v="2"/>
    <x v="34"/>
    <x v="2843"/>
    <d v="2014-05-21T01:12:08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x v="1"/>
    <s v="GBP"/>
    <n v="1491768000"/>
    <n v="1489097112"/>
    <b v="0"/>
    <n v="8"/>
    <b v="0"/>
    <s v="music/faith"/>
    <n v="9.3333333333333338E-2"/>
    <n v="35"/>
    <x v="7"/>
    <x v="14"/>
    <x v="2844"/>
    <d v="2017-03-09T22:05:12"/>
  </r>
  <r>
    <n v="2957"/>
    <s v="BAMA Theatre Headset Campaign (Canceled)"/>
    <s v="Theatre in Tuscaloosa, AL built in the 1930s.  The headsets seem about that old. They are almost unusable."/>
    <x v="51"/>
    <n v="280"/>
    <x v="1"/>
    <x v="0"/>
    <s v="USD"/>
    <n v="1427498172"/>
    <n v="1422317772"/>
    <b v="0"/>
    <n v="3"/>
    <b v="0"/>
    <s v="theater/spaces"/>
    <n v="1.8666666666666668E-2"/>
    <n v="93.333333333333329"/>
    <x v="6"/>
    <x v="9"/>
    <x v="2845"/>
    <d v="2015-01-27T00:16:12"/>
  </r>
  <r>
    <n v="3397"/>
    <s v="Waiting for Godot - Blue Sky Theatre &amp; Arts"/>
    <s v="Help a group of recovering alcoholics bring Samuel Beckett's classic to a seaside town!"/>
    <x v="303"/>
    <n v="280"/>
    <x v="0"/>
    <x v="1"/>
    <s v="GBP"/>
    <n v="1455832800"/>
    <n v="1452338929"/>
    <b v="0"/>
    <n v="24"/>
    <b v="1"/>
    <s v="theater/plays"/>
    <n v="1.1200000000000001"/>
    <n v="11.666666666666666"/>
    <x v="6"/>
    <x v="11"/>
    <x v="2846"/>
    <d v="2016-01-09T11:28:49"/>
  </r>
  <r>
    <n v="198"/>
    <s v="Nine Lives"/>
    <s v="Nine Lives is a story of one woman's survival of EIGHT near deaths and her love for one man as an influence to fight for the NINTH."/>
    <x v="17"/>
    <n v="279"/>
    <x v="2"/>
    <x v="0"/>
    <s v="USD"/>
    <n v="1412500322"/>
    <n v="1409908322"/>
    <b v="0"/>
    <n v="6"/>
    <b v="0"/>
    <s v="film &amp; video/drama"/>
    <n v="1.116E-2"/>
    <n v="46.5"/>
    <x v="5"/>
    <x v="10"/>
    <x v="2847"/>
    <d v="2014-09-05T09:12:0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x v="0"/>
    <s v="USD"/>
    <n v="1455251591"/>
    <n v="1452659591"/>
    <b v="0"/>
    <n v="5"/>
    <b v="0"/>
    <s v="theater/spaces"/>
    <n v="0.13900000000000001"/>
    <n v="55.6"/>
    <x v="6"/>
    <x v="9"/>
    <x v="2848"/>
    <d v="2016-01-13T04:33:1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x v="0"/>
    <s v="USD"/>
    <n v="1410810903"/>
    <n v="1405626903"/>
    <b v="0"/>
    <n v="12"/>
    <b v="0"/>
    <s v="food/food trucks"/>
    <n v="1.3849999999999999E-3"/>
    <n v="23.083333333333332"/>
    <x v="4"/>
    <x v="29"/>
    <x v="2849"/>
    <d v="2014-07-17T19:55:03"/>
  </r>
  <r>
    <n v="3371"/>
    <s v="Red Planet (or One Way Ticket) Staged Reading"/>
    <s v="Help support Red Planet, a new science fiction play based off the Mars One exploration."/>
    <x v="317"/>
    <n v="277"/>
    <x v="0"/>
    <x v="0"/>
    <s v="USD"/>
    <n v="1449089965"/>
    <n v="1446670765"/>
    <b v="0"/>
    <n v="9"/>
    <b v="1"/>
    <s v="theater/plays"/>
    <n v="1.385"/>
    <n v="30.777777777777779"/>
    <x v="6"/>
    <x v="11"/>
    <x v="2850"/>
    <d v="2015-11-04T20:59:25"/>
  </r>
  <r>
    <n v="2680"/>
    <s v="iHeart Pillow"/>
    <s v="iHeartPillow, Connecting loved ones"/>
    <x v="77"/>
    <n v="276"/>
    <x v="2"/>
    <x v="5"/>
    <s v="EUR"/>
    <n v="1459915491"/>
    <n v="1457327091"/>
    <b v="0"/>
    <n v="4"/>
    <b v="0"/>
    <s v="technology/makerspaces"/>
    <n v="8.6250000000000007E-3"/>
    <n v="69"/>
    <x v="0"/>
    <x v="24"/>
    <x v="2851"/>
    <d v="2016-03-07T05:04:51"/>
  </r>
  <r>
    <n v="949"/>
    <s v="INBED"/>
    <s v="Der INBED ist ein innovatives Multisensor-Wearable fÃ¼r die SturzprÃ¤vention motorisch eingeschrÃ¤nkter Personen."/>
    <x v="16"/>
    <n v="273"/>
    <x v="2"/>
    <x v="4"/>
    <s v="EUR"/>
    <n v="1456016576"/>
    <n v="1450832576"/>
    <b v="0"/>
    <n v="7"/>
    <b v="0"/>
    <s v="technology/wearables"/>
    <n v="1.3650000000000001E-2"/>
    <n v="39"/>
    <x v="0"/>
    <x v="1"/>
    <x v="2852"/>
    <d v="2015-12-23T01:02:56"/>
  </r>
  <r>
    <n v="2891"/>
    <s v="Literacy for Brooklyn Kids"/>
    <s v="Did you know that we are enriching the lives of Brooklyn kids through literacy and educational theater? We just need a little help."/>
    <x v="26"/>
    <n v="273"/>
    <x v="2"/>
    <x v="0"/>
    <s v="USD"/>
    <n v="1460751128"/>
    <n v="1455570728"/>
    <b v="0"/>
    <n v="10"/>
    <b v="0"/>
    <s v="theater/plays"/>
    <n v="2.7300000000000001E-2"/>
    <n v="27.3"/>
    <x v="6"/>
    <x v="11"/>
    <x v="2853"/>
    <d v="2016-02-15T21:12:08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x v="1"/>
    <s v="GBP"/>
    <n v="1430470772"/>
    <n v="1427878772"/>
    <b v="0"/>
    <n v="12"/>
    <b v="0"/>
    <s v="theater/musical"/>
    <n v="3.4125000000000003E-2"/>
    <n v="22.75"/>
    <x v="6"/>
    <x v="19"/>
    <x v="2854"/>
    <d v="2015-04-01T08:59:32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x v="1"/>
    <s v="GBP"/>
    <n v="1456444800"/>
    <n v="1454337589"/>
    <b v="0"/>
    <n v="20"/>
    <b v="1"/>
    <s v="theater/plays"/>
    <n v="1.36"/>
    <n v="13.6"/>
    <x v="6"/>
    <x v="11"/>
    <x v="2855"/>
    <d v="2016-02-01T14:39:49"/>
  </r>
  <r>
    <n v="2874"/>
    <s v="Lead Players Theatre Company"/>
    <s v="We present Classics made for the 21st Century and we need a space! Please help us rent a space for The Importance of Being Earnest!"/>
    <x v="1"/>
    <n v="271"/>
    <x v="2"/>
    <x v="0"/>
    <s v="USD"/>
    <n v="1484684186"/>
    <n v="1482092186"/>
    <b v="0"/>
    <n v="3"/>
    <b v="0"/>
    <s v="theater/plays"/>
    <n v="5.4199999999999998E-2"/>
    <n v="90.333333333333329"/>
    <x v="6"/>
    <x v="11"/>
    <x v="2856"/>
    <d v="2016-12-18T20:16:26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x v="16"/>
    <s v="EUR"/>
    <n v="1450541229"/>
    <n v="1447949229"/>
    <b v="0"/>
    <n v="6"/>
    <b v="0"/>
    <s v="games/mobile games"/>
    <n v="6.4439140811455853E-2"/>
    <n v="45"/>
    <x v="3"/>
    <x v="28"/>
    <x v="2857"/>
    <d v="2015-11-19T16:07:09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x v="0"/>
    <s v="USD"/>
    <n v="1456006938"/>
    <n v="1450822938"/>
    <b v="0"/>
    <n v="5"/>
    <b v="0"/>
    <s v="technology/web"/>
    <n v="3.8571428571428572E-3"/>
    <n v="54"/>
    <x v="0"/>
    <x v="26"/>
    <x v="2858"/>
    <d v="2015-12-22T22:22:18"/>
  </r>
  <r>
    <n v="3738"/>
    <s v="'GULF' - a new play by PIVOT THEATRE"/>
    <s v="A filmic, fast-paced exploration of trust, making its debut at Camden People's Theatre this July."/>
    <x v="186"/>
    <n v="270"/>
    <x v="2"/>
    <x v="1"/>
    <s v="GBP"/>
    <n v="1405461600"/>
    <n v="1403562705"/>
    <b v="0"/>
    <n v="6"/>
    <b v="0"/>
    <s v="theater/plays"/>
    <n v="0.18"/>
    <n v="45"/>
    <x v="6"/>
    <x v="11"/>
    <x v="2859"/>
    <d v="2014-06-23T22:31:45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x v="1"/>
    <s v="GBP"/>
    <n v="1470058860"/>
    <n v="1469026903"/>
    <b v="0"/>
    <n v="7"/>
    <b v="1"/>
    <s v="theater/plays"/>
    <n v="1.08"/>
    <n v="38.571428571428569"/>
    <x v="6"/>
    <x v="11"/>
    <x v="2860"/>
    <d v="2016-07-20T15:01:43"/>
  </r>
  <r>
    <n v="1045"/>
    <s v="In Case Of Emergency (Canceled)"/>
    <s v="In Case Of Emergency is a radio talk show for preppers, beginning preppers, and with preparedness in mind."/>
    <x v="26"/>
    <n v="266"/>
    <x v="1"/>
    <x v="0"/>
    <s v="USD"/>
    <n v="1408827550"/>
    <n v="1406235550"/>
    <b v="0"/>
    <n v="8"/>
    <b v="0"/>
    <s v="journalism/audio"/>
    <n v="2.6599999999999999E-2"/>
    <n v="33.25"/>
    <x v="8"/>
    <x v="30"/>
    <x v="2861"/>
    <d v="2014-07-24T20:59:10"/>
  </r>
  <r>
    <n v="2860"/>
    <s v="Macbeth For President 2016"/>
    <s v="The Bard's classic tale set in the 2016 Presidential Campaign. Power, corruption, greed, and conspiracy. How far are you willing to go?"/>
    <x v="38"/>
    <n v="266"/>
    <x v="2"/>
    <x v="0"/>
    <s v="USD"/>
    <n v="1466363576"/>
    <n v="1461179576"/>
    <b v="0"/>
    <n v="9"/>
    <b v="0"/>
    <s v="theater/plays"/>
    <n v="6.6500000000000004E-2"/>
    <n v="29.555555555555557"/>
    <x v="6"/>
    <x v="11"/>
    <x v="2862"/>
    <d v="2016-04-20T19:12:56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x v="0"/>
    <s v="USD"/>
    <n v="1465407219"/>
    <n v="1462815219"/>
    <b v="0"/>
    <n v="5"/>
    <b v="0"/>
    <s v="theater/plays"/>
    <n v="2.75E-2"/>
    <n v="52.8"/>
    <x v="6"/>
    <x v="11"/>
    <x v="2863"/>
    <d v="2016-05-09T17:33:39"/>
  </r>
  <r>
    <n v="197"/>
    <s v="Cole - A Short Film."/>
    <s v="â€œAfter a terrifying ordeal, a young woman is left in a depressive state and abandoned to cope with a distressing account of revengeâ€"/>
    <x v="60"/>
    <n v="262"/>
    <x v="2"/>
    <x v="1"/>
    <s v="GBP"/>
    <n v="1487365200"/>
    <n v="1483734100"/>
    <b v="0"/>
    <n v="8"/>
    <b v="0"/>
    <s v="film &amp; video/drama"/>
    <n v="0.1048"/>
    <n v="32.75"/>
    <x v="5"/>
    <x v="10"/>
    <x v="2864"/>
    <d v="2017-01-06T20:21:4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x v="0"/>
    <s v="USD"/>
    <n v="1467934937"/>
    <n v="1465342937"/>
    <b v="0"/>
    <n v="3"/>
    <b v="0"/>
    <s v="technology/web"/>
    <n v="1.044E-2"/>
    <n v="87"/>
    <x v="0"/>
    <x v="26"/>
    <x v="2865"/>
    <d v="2016-06-07T23:42:17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x v="1"/>
    <s v="GBP"/>
    <n v="1396890822"/>
    <n v="1395162822"/>
    <b v="0"/>
    <n v="12"/>
    <b v="1"/>
    <s v="film &amp; video/shorts"/>
    <n v="1.04"/>
    <n v="21.666666666666668"/>
    <x v="5"/>
    <x v="27"/>
    <x v="2866"/>
    <d v="2014-03-18T17:13:4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x v="0"/>
    <s v="USD"/>
    <n v="1435711246"/>
    <n v="1433292046"/>
    <b v="0"/>
    <n v="10"/>
    <b v="0"/>
    <s v="technology/wearables"/>
    <n v="5.1999999999999998E-3"/>
    <n v="26"/>
    <x v="0"/>
    <x v="1"/>
    <x v="2867"/>
    <d v="2015-06-03T00:40:46"/>
  </r>
  <r>
    <n v="891"/>
    <s v="Den-Mate: New EP and Tour"/>
    <s v="Along with a new EP production and release, it's time to bring Den-Mate, LIVE, to a location near you - East Coast and Beyond!"/>
    <x v="36"/>
    <n v="260"/>
    <x v="2"/>
    <x v="0"/>
    <s v="USD"/>
    <n v="1408581930"/>
    <n v="1405989930"/>
    <b v="0"/>
    <n v="9"/>
    <b v="0"/>
    <s v="music/indie rock"/>
    <n v="3.2500000000000001E-2"/>
    <n v="28.888888888888889"/>
    <x v="7"/>
    <x v="12"/>
    <x v="2868"/>
    <d v="2014-07-22T00:45:30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x v="0"/>
    <s v="USD"/>
    <n v="1407869851"/>
    <n v="1404845851"/>
    <b v="0"/>
    <n v="9"/>
    <b v="0"/>
    <s v="technology/gadgets"/>
    <n v="1.04E-2"/>
    <n v="28.888888888888889"/>
    <x v="0"/>
    <x v="6"/>
    <x v="2869"/>
    <d v="2014-07-08T18:57:31"/>
  </r>
  <r>
    <n v="2755"/>
    <s v="Children's book app: &quot;The story of Setanta&quot;"/>
    <s v="Colourful and imaginative book app for children, will be relished especially by those with Irish roots."/>
    <x v="207"/>
    <n v="260"/>
    <x v="2"/>
    <x v="12"/>
    <s v="EUR"/>
    <n v="1428519527"/>
    <n v="1425927527"/>
    <b v="0"/>
    <n v="15"/>
    <b v="0"/>
    <s v="publishing/children's books"/>
    <n v="0.52"/>
    <n v="17.333333333333332"/>
    <x v="1"/>
    <x v="39"/>
    <x v="2870"/>
    <d v="2015-03-09T18:58:47"/>
  </r>
  <r>
    <n v="3857"/>
    <s v="I support Molding Heartz"/>
    <s v="The Ultimate Screenwriting Conference_x000a_is the experience showing screenwriters how to write and sell a screenplay in hollywood!"/>
    <x v="1"/>
    <n v="260"/>
    <x v="2"/>
    <x v="0"/>
    <s v="USD"/>
    <n v="1406913120"/>
    <n v="1404927690"/>
    <b v="0"/>
    <n v="4"/>
    <b v="0"/>
    <s v="theater/plays"/>
    <n v="5.1999999999999998E-2"/>
    <n v="65"/>
    <x v="6"/>
    <x v="11"/>
    <x v="2871"/>
    <d v="2014-07-09T17:41:30"/>
  </r>
  <r>
    <n v="3891"/>
    <s v="Out of the Box: A Mime Story"/>
    <s v="A comedy about a mime who dreams of becoming a stand up comedian."/>
    <x v="267"/>
    <n v="260"/>
    <x v="2"/>
    <x v="0"/>
    <s v="USD"/>
    <n v="1427086740"/>
    <n v="1424488244"/>
    <b v="0"/>
    <n v="7"/>
    <b v="0"/>
    <s v="theater/plays"/>
    <n v="0.32500000000000001"/>
    <n v="37.142857142857146"/>
    <x v="6"/>
    <x v="11"/>
    <x v="2872"/>
    <d v="2015-02-21T03:10:44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x v="4"/>
    <s v="EUR"/>
    <n v="1434213443"/>
    <n v="1431621443"/>
    <b v="0"/>
    <n v="4"/>
    <b v="0"/>
    <s v="technology/web"/>
    <n v="4.3166666666666666E-3"/>
    <n v="64.75"/>
    <x v="0"/>
    <x v="26"/>
    <x v="2873"/>
    <d v="2015-05-14T16:37:23"/>
  </r>
  <r>
    <n v="3141"/>
    <s v="GUTS: Black Comedy"/>
    <s v="We are a theatre society from the Groningen University in the Netherlands. _x000a_We would be more than happy for some help funding the play."/>
    <x v="207"/>
    <n v="258"/>
    <x v="3"/>
    <x v="13"/>
    <s v="EUR"/>
    <n v="1492372800"/>
    <n v="1488823488"/>
    <b v="0"/>
    <n v="8"/>
    <b v="0"/>
    <s v="theater/plays"/>
    <n v="0.51600000000000001"/>
    <n v="32.25"/>
    <x v="6"/>
    <x v="11"/>
    <x v="2874"/>
    <d v="2017-03-06T18:04:48"/>
  </r>
  <r>
    <n v="1110"/>
    <s v="PSI - Role Playing Game"/>
    <s v="PSI is a game about a group of people dealing with the effects of Nightmares becoming reality, life will never be the same."/>
    <x v="6"/>
    <n v="255"/>
    <x v="2"/>
    <x v="0"/>
    <s v="USD"/>
    <n v="1354919022"/>
    <n v="1352327022"/>
    <b v="0"/>
    <n v="11"/>
    <b v="0"/>
    <s v="games/video games"/>
    <n v="5.1000000000000004E-3"/>
    <n v="23.181818181818183"/>
    <x v="3"/>
    <x v="18"/>
    <x v="2875"/>
    <d v="2012-11-07T22:23:42"/>
  </r>
  <r>
    <n v="1150"/>
    <s v="Chef Po's Food Truck"/>
    <s v="Bringing delicious authentic and fusion Taiwanese Food to the West Coast."/>
    <x v="60"/>
    <n v="252"/>
    <x v="2"/>
    <x v="0"/>
    <s v="USD"/>
    <n v="1452293675"/>
    <n v="1447109675"/>
    <b v="0"/>
    <n v="6"/>
    <b v="0"/>
    <s v="food/food trucks"/>
    <n v="0.1008"/>
    <n v="42"/>
    <x v="4"/>
    <x v="29"/>
    <x v="2876"/>
    <d v="2015-11-09T22:54:35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x v="0"/>
    <s v="USD"/>
    <n v="1462112318"/>
    <n v="1459520318"/>
    <b v="0"/>
    <n v="4"/>
    <b v="0"/>
    <s v="theater/plays"/>
    <n v="0.33600000000000002"/>
    <n v="63"/>
    <x v="6"/>
    <x v="11"/>
    <x v="2877"/>
    <d v="2016-04-01T14:18:38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x v="0"/>
    <s v="USD"/>
    <n v="1428780159"/>
    <n v="1426188159"/>
    <b v="0"/>
    <n v="8"/>
    <b v="1"/>
    <s v="theater/plays"/>
    <n v="1.004"/>
    <n v="31.375"/>
    <x v="6"/>
    <x v="11"/>
    <x v="2878"/>
    <d v="2015-03-12T19:22:39"/>
  </r>
  <r>
    <n v="3867"/>
    <s v="RUSSIAN PLAY &quot;HOW TO BE BRAVE&quot;"/>
    <s v="What do you know about Russian Culture? Our project helps the American children to find out about Russian literature."/>
    <x v="151"/>
    <n v="251"/>
    <x v="2"/>
    <x v="0"/>
    <s v="USD"/>
    <n v="1466278339"/>
    <n v="1463686339"/>
    <b v="0"/>
    <n v="5"/>
    <b v="0"/>
    <s v="theater/plays"/>
    <n v="0.1255"/>
    <n v="50.2"/>
    <x v="6"/>
    <x v="11"/>
    <x v="2879"/>
    <d v="2016-05-19T19:32:19"/>
  </r>
  <r>
    <n v="191"/>
    <s v="Trillion: Feature Film"/>
    <s v="A young boy passionate about Astronomy and Chemistry tracks down an astroid that scientists said would never hit earth."/>
    <x v="1"/>
    <n v="250"/>
    <x v="2"/>
    <x v="8"/>
    <s v="AUD"/>
    <n v="1443782138"/>
    <n v="1440326138"/>
    <b v="0"/>
    <n v="3"/>
    <b v="0"/>
    <s v="film &amp; video/drama"/>
    <n v="0.05"/>
    <n v="83.333333333333329"/>
    <x v="5"/>
    <x v="10"/>
    <x v="2880"/>
    <d v="2015-08-23T10:35:38"/>
  </r>
  <r>
    <n v="226"/>
    <s v="MAGGIE Film"/>
    <s v="A TRUE STORY OF DOMESTIC VILOLENCE THAT SEEKS TO OFFER THE VIEWER OUTLEST OF SUPPORT."/>
    <x v="294"/>
    <n v="250"/>
    <x v="2"/>
    <x v="1"/>
    <s v="GBP"/>
    <n v="1433064540"/>
    <n v="1428854344"/>
    <b v="0"/>
    <n v="2"/>
    <b v="0"/>
    <s v="film &amp; video/drama"/>
    <n v="8.6206896551724137E-3"/>
    <n v="125"/>
    <x v="5"/>
    <x v="10"/>
    <x v="2881"/>
    <d v="2015-04-12T15:59:04"/>
  </r>
  <r>
    <n v="239"/>
    <s v="Filthy - Short Film"/>
    <s v="Lovers Clint and Eli convey their conflicting perspectives of guilt and remorse while in the desolate Australian bush."/>
    <x v="114"/>
    <n v="250"/>
    <x v="2"/>
    <x v="8"/>
    <s v="AUD"/>
    <n v="1446984000"/>
    <n v="1445308730"/>
    <b v="0"/>
    <n v="5"/>
    <b v="0"/>
    <s v="film &amp; video/drama"/>
    <n v="0.25"/>
    <n v="50"/>
    <x v="5"/>
    <x v="10"/>
    <x v="2882"/>
    <d v="2015-10-20T02:38:50"/>
  </r>
  <r>
    <n v="506"/>
    <s v="Age of Spirit: The Battle in Heaven"/>
    <s v="A feature-length 3D animation that depicts what happened when the Son of the Morning rebelled against God."/>
    <x v="19"/>
    <n v="250"/>
    <x v="2"/>
    <x v="0"/>
    <s v="USD"/>
    <n v="1376140520"/>
    <n v="1373548520"/>
    <b v="0"/>
    <n v="1"/>
    <b v="0"/>
    <s v="film &amp; video/animation"/>
    <n v="1.25E-3"/>
    <n v="250"/>
    <x v="5"/>
    <x v="23"/>
    <x v="2883"/>
    <d v="2013-07-11T13:15:20"/>
  </r>
  <r>
    <n v="592"/>
    <s v="Go Start A Biz"/>
    <s v="Together, we can build a FREE, business start-up system that will help aspiring entrepreneurs change their economic circumstances."/>
    <x v="82"/>
    <n v="250"/>
    <x v="2"/>
    <x v="0"/>
    <s v="USD"/>
    <n v="1417584860"/>
    <n v="1414992860"/>
    <b v="0"/>
    <n v="1"/>
    <b v="0"/>
    <s v="technology/web"/>
    <n v="3.3333333333333333E-2"/>
    <n v="250"/>
    <x v="0"/>
    <x v="26"/>
    <x v="2884"/>
    <d v="2014-11-03T05:34:20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x v="14"/>
    <s v="MXN"/>
    <n v="1482953115"/>
    <n v="1480361115"/>
    <b v="0"/>
    <n v="1"/>
    <b v="0"/>
    <s v="technology/wearables"/>
    <n v="2.6737967914438501E-3"/>
    <n v="250"/>
    <x v="0"/>
    <x v="1"/>
    <x v="2885"/>
    <d v="2016-11-28T19:25:15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x v="0"/>
    <s v="USD"/>
    <n v="1472317209"/>
    <n v="1469725209"/>
    <b v="0"/>
    <n v="1"/>
    <b v="0"/>
    <s v="journalism/audio"/>
    <n v="2.9411764705882353E-3"/>
    <n v="250"/>
    <x v="8"/>
    <x v="30"/>
    <x v="2886"/>
    <d v="2016-07-28T17:00:09"/>
  </r>
  <r>
    <n v="2571"/>
    <s v="Coco Bowls (Canceled)"/>
    <s v="Perth locals who dream of opening a health food van, and serving treats that not only taste amazing but also benefit your body."/>
    <x v="4"/>
    <n v="250"/>
    <x v="1"/>
    <x v="8"/>
    <s v="AUD"/>
    <n v="1463645521"/>
    <n v="1458461521"/>
    <b v="0"/>
    <n v="4"/>
    <b v="0"/>
    <s v="food/food trucks"/>
    <n v="2.5000000000000001E-3"/>
    <n v="62.5"/>
    <x v="4"/>
    <x v="29"/>
    <x v="2887"/>
    <d v="2016-03-20T08:12:01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x v="0"/>
    <s v="USD"/>
    <n v="1443224622"/>
    <n v="1440632622"/>
    <b v="0"/>
    <n v="6"/>
    <b v="0"/>
    <s v="theater/musical"/>
    <n v="0.25"/>
    <n v="41.666666666666664"/>
    <x v="6"/>
    <x v="19"/>
    <x v="2888"/>
    <d v="2015-08-26T23:43:42"/>
  </r>
  <r>
    <n v="3336"/>
    <s v="WILDE TALES"/>
    <s v="A theatrical adaptation of Oscar Wilde's short stories, presented by Suitcase Civilians at The Space, April 5-10 2016."/>
    <x v="303"/>
    <n v="250"/>
    <x v="0"/>
    <x v="1"/>
    <s v="GBP"/>
    <n v="1459845246"/>
    <n v="1457429646"/>
    <b v="0"/>
    <n v="9"/>
    <b v="1"/>
    <s v="theater/plays"/>
    <n v="1"/>
    <n v="27.777777777777779"/>
    <x v="6"/>
    <x v="11"/>
    <x v="2889"/>
    <d v="2016-03-08T09:34:06"/>
  </r>
  <r>
    <n v="3442"/>
    <s v="An Evening of Radio"/>
    <s v="An Evening of Radio aims to showcase original work written by undergraduate playwriting students in the style of live staged readings."/>
    <x v="303"/>
    <n v="250"/>
    <x v="0"/>
    <x v="0"/>
    <s v="USD"/>
    <n v="1433016672"/>
    <n v="1430424672"/>
    <b v="0"/>
    <n v="8"/>
    <b v="1"/>
    <s v="theater/plays"/>
    <n v="1"/>
    <n v="31.25"/>
    <x v="6"/>
    <x v="11"/>
    <x v="2890"/>
    <d v="2015-04-30T20:11:12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x v="1"/>
    <s v="GBP"/>
    <n v="1419368925"/>
    <n v="1417208925"/>
    <b v="0"/>
    <n v="22"/>
    <b v="1"/>
    <s v="theater/plays"/>
    <n v="1"/>
    <n v="11.363636363636363"/>
    <x v="6"/>
    <x v="11"/>
    <x v="2891"/>
    <d v="2014-11-28T21:08:45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x v="16"/>
    <s v="EUR"/>
    <n v="1437889336"/>
    <n v="1432705336"/>
    <b v="0"/>
    <n v="4"/>
    <b v="0"/>
    <s v="theater/plays"/>
    <n v="0.05"/>
    <n v="62.5"/>
    <x v="6"/>
    <x v="11"/>
    <x v="2892"/>
    <d v="2015-05-27T05:42:16"/>
  </r>
  <r>
    <n v="4059"/>
    <s v="The Million Dollar Shot"/>
    <s v="A very Canadian children's play inspired by the tradition of British pantomimes like Aladdin, and the Nutcracker."/>
    <x v="26"/>
    <n v="250"/>
    <x v="2"/>
    <x v="11"/>
    <s v="CAD"/>
    <n v="1410836400"/>
    <n v="1408116152"/>
    <b v="0"/>
    <n v="7"/>
    <b v="0"/>
    <s v="theater/plays"/>
    <n v="2.5000000000000001E-2"/>
    <n v="35.714285714285715"/>
    <x v="6"/>
    <x v="11"/>
    <x v="2893"/>
    <d v="2014-08-15T15:22:3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x v="15"/>
    <s v="NZD"/>
    <n v="1452942000"/>
    <n v="1449785223"/>
    <b v="0"/>
    <n v="5"/>
    <b v="0"/>
    <s v="technology/web"/>
    <n v="0.01"/>
    <n v="49"/>
    <x v="0"/>
    <x v="26"/>
    <x v="2894"/>
    <d v="2015-12-10T22:07:03"/>
  </r>
  <r>
    <n v="1103"/>
    <s v="The Morgue"/>
    <s v="&quot;I go to work... I classify the bodies and store them accordingly... Sometimes I here noises... Other times is see her..."/>
    <x v="51"/>
    <n v="243"/>
    <x v="2"/>
    <x v="0"/>
    <s v="USD"/>
    <n v="1466227190"/>
    <n v="1461043190"/>
    <b v="0"/>
    <n v="15"/>
    <b v="0"/>
    <s v="games/video games"/>
    <n v="1.6199999999999999E-2"/>
    <n v="16.2"/>
    <x v="3"/>
    <x v="18"/>
    <x v="2895"/>
    <d v="2016-04-19T05:19:50"/>
  </r>
  <r>
    <n v="1240"/>
    <s v="Message of Peace, Love &amp; Unity (Canceled)"/>
    <s v="Sharing positive vibes of Peace, Love &amp; Unity with the World through conscious Reggae Music!"/>
    <x v="36"/>
    <n v="241"/>
    <x v="1"/>
    <x v="0"/>
    <s v="USD"/>
    <n v="1373665860"/>
    <n v="1368579457"/>
    <b v="0"/>
    <n v="8"/>
    <b v="0"/>
    <s v="music/world music"/>
    <n v="3.0124999999999999E-2"/>
    <n v="30.125"/>
    <x v="7"/>
    <x v="37"/>
    <x v="2896"/>
    <d v="2013-05-15T00:57:37"/>
  </r>
  <r>
    <n v="1404"/>
    <s v="3 Men and a Book"/>
    <s v="Translation &amp; publication of possibly the most famous piece of English literature - Act II Scene II of Romeo and Juliet into txt-speak."/>
    <x v="72"/>
    <n v="241"/>
    <x v="2"/>
    <x v="1"/>
    <s v="GBP"/>
    <n v="1424607285"/>
    <n v="1422447285"/>
    <b v="1"/>
    <n v="5"/>
    <b v="0"/>
    <s v="publishing/translations"/>
    <n v="1.6620689655172414E-2"/>
    <n v="48.2"/>
    <x v="1"/>
    <x v="31"/>
    <x v="2897"/>
    <d v="2015-01-28T12:14:45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x v="1"/>
    <s v="GBP"/>
    <n v="1433113200"/>
    <n v="1431951611"/>
    <b v="0"/>
    <n v="12"/>
    <b v="1"/>
    <s v="theater/plays"/>
    <n v="1.0954545454545455"/>
    <n v="20.083333333333332"/>
    <x v="6"/>
    <x v="11"/>
    <x v="2898"/>
    <d v="2015-05-18T12:20:11"/>
  </r>
  <r>
    <n v="1015"/>
    <s v="SKIN - Wearable music remote control for your mobile phone"/>
    <s v="SKIN - The wearable music remote control which makes your fitness lifestyle a bit easier"/>
    <x v="99"/>
    <n v="240"/>
    <x v="1"/>
    <x v="19"/>
    <s v="CHF"/>
    <n v="1448489095"/>
    <n v="1445893495"/>
    <b v="0"/>
    <n v="6"/>
    <b v="0"/>
    <s v="technology/wearables"/>
    <n v="2.6666666666666668E-2"/>
    <n v="40"/>
    <x v="0"/>
    <x v="1"/>
    <x v="2899"/>
    <d v="2015-10-26T21:04:55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x v="0"/>
    <s v="USD"/>
    <n v="1433093700"/>
    <n v="1430242488"/>
    <b v="0"/>
    <n v="8"/>
    <b v="0"/>
    <s v="theater/plays"/>
    <n v="4.8000000000000001E-2"/>
    <n v="30"/>
    <x v="6"/>
    <x v="11"/>
    <x v="2900"/>
    <d v="2015-04-28T17:34:48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x v="0"/>
    <s v="USD"/>
    <n v="1432069249"/>
    <n v="1429477249"/>
    <b v="0"/>
    <n v="8"/>
    <b v="0"/>
    <s v="technology/gadgets"/>
    <n v="0.47399999999999998"/>
    <n v="29.625"/>
    <x v="0"/>
    <x v="6"/>
    <x v="2901"/>
    <d v="2015-04-19T21:00:49"/>
  </r>
  <r>
    <n v="1999"/>
    <s v="Planet Venus"/>
    <s v="This is a portrait photo project aiming to inspire women to explore themselves and live their passion"/>
    <x v="81"/>
    <n v="236"/>
    <x v="2"/>
    <x v="1"/>
    <s v="GBP"/>
    <n v="1415882108"/>
    <n v="1413286508"/>
    <b v="0"/>
    <n v="7"/>
    <b v="0"/>
    <s v="photography/people"/>
    <n v="7.6129032258064515E-3"/>
    <n v="33.714285714285715"/>
    <x v="2"/>
    <x v="36"/>
    <x v="2902"/>
    <d v="2014-10-14T11:35:08"/>
  </r>
  <r>
    <n v="2129"/>
    <s v="Pretty Kitty Fuzzy"/>
    <s v="PKF is a Cat-Tastic 2D side-scrolling shooter! Stand up to all the big meanies with the power of positivity and save the universe!"/>
    <x v="151"/>
    <n v="236"/>
    <x v="2"/>
    <x v="0"/>
    <s v="USD"/>
    <n v="1457570100"/>
    <n v="1454978100"/>
    <b v="0"/>
    <n v="12"/>
    <b v="0"/>
    <s v="games/video games"/>
    <n v="0.11799999999999999"/>
    <n v="19.666666666666668"/>
    <x v="3"/>
    <x v="18"/>
    <x v="2903"/>
    <d v="2016-02-09T00:35:00"/>
  </r>
  <r>
    <n v="761"/>
    <s v="DONE WITH DEATH"/>
    <s v="The day Chuck died was the day everything changed. Now he has to save the afterlife from extinction or die again trying."/>
    <x v="1"/>
    <n v="235"/>
    <x v="2"/>
    <x v="0"/>
    <s v="USD"/>
    <n v="1391364126"/>
    <n v="1388772126"/>
    <b v="0"/>
    <n v="6"/>
    <b v="0"/>
    <s v="publishing/fiction"/>
    <n v="4.7E-2"/>
    <n v="39.166666666666664"/>
    <x v="1"/>
    <x v="35"/>
    <x v="2904"/>
    <d v="2014-01-03T18:02:06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x v="0"/>
    <s v="USD"/>
    <n v="1418368260"/>
    <n v="1417654672"/>
    <b v="0"/>
    <n v="8"/>
    <b v="0"/>
    <s v="technology/wearables"/>
    <n v="5.8500000000000003E-2"/>
    <n v="29.25"/>
    <x v="0"/>
    <x v="1"/>
    <x v="2905"/>
    <d v="2014-12-04T00:57:52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x v="8"/>
    <s v="AUD"/>
    <n v="1476095783"/>
    <n v="1474886183"/>
    <b v="0"/>
    <n v="6"/>
    <b v="0"/>
    <s v="publishing/children's books"/>
    <n v="0.11700000000000001"/>
    <n v="39"/>
    <x v="1"/>
    <x v="39"/>
    <x v="2906"/>
    <d v="2016-09-26T10:36:23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x v="1"/>
    <s v="GBP"/>
    <n v="1482321030"/>
    <n v="1477133430"/>
    <b v="0"/>
    <n v="9"/>
    <b v="1"/>
    <s v="theater/plays"/>
    <n v="1.04"/>
    <n v="26"/>
    <x v="6"/>
    <x v="11"/>
    <x v="2907"/>
    <d v="2016-10-22T10:50:30"/>
  </r>
  <r>
    <n v="957"/>
    <s v="DUALBAND, the Leather NFC Smart Watch Band"/>
    <s v="A Leather Smart watch Band, that NEVER needs to be charged for only $37!"/>
    <x v="32"/>
    <n v="233"/>
    <x v="2"/>
    <x v="0"/>
    <s v="USD"/>
    <n v="1479392133"/>
    <n v="1476710133"/>
    <b v="0"/>
    <n v="7"/>
    <b v="0"/>
    <s v="technology/wearables"/>
    <n v="1.9416666666666665E-2"/>
    <n v="33.285714285714285"/>
    <x v="0"/>
    <x v="1"/>
    <x v="2908"/>
    <d v="2016-10-17T13:15:33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x v="0"/>
    <s v="USD"/>
    <n v="1427807640"/>
    <n v="1423325626"/>
    <b v="0"/>
    <n v="8"/>
    <b v="0"/>
    <s v="food/food trucks"/>
    <n v="3.8833333333333331E-2"/>
    <n v="29.125"/>
    <x v="4"/>
    <x v="29"/>
    <x v="2909"/>
    <d v="2015-02-07T16:13:46"/>
  </r>
  <r>
    <n v="502"/>
    <s v="Strawberry Bowl"/>
    <s v="This Strawberry Bowl concept is the 1st of many episodes.  These episodes will be released in accordance with the harvest of the month."/>
    <x v="16"/>
    <n v="230"/>
    <x v="2"/>
    <x v="0"/>
    <s v="USD"/>
    <n v="1332073025"/>
    <n v="1329484625"/>
    <b v="0"/>
    <n v="4"/>
    <b v="0"/>
    <s v="film &amp; video/animation"/>
    <n v="1.15E-2"/>
    <n v="57.5"/>
    <x v="5"/>
    <x v="23"/>
    <x v="2910"/>
    <d v="2012-02-17T13:17:05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x v="1"/>
    <s v="GBP"/>
    <n v="1450612740"/>
    <n v="1448040425"/>
    <b v="0"/>
    <n v="17"/>
    <b v="1"/>
    <s v="theater/plays"/>
    <n v="1.5333333333333334"/>
    <n v="13.529411764705882"/>
    <x v="6"/>
    <x v="11"/>
    <x v="2911"/>
    <d v="2015-11-20T17:27:05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x v="0"/>
    <s v="USD"/>
    <n v="1433178060"/>
    <n v="1429290060"/>
    <b v="0"/>
    <n v="5"/>
    <b v="0"/>
    <s v="technology/wearables"/>
    <n v="2.2599999999999999E-3"/>
    <n v="45.2"/>
    <x v="0"/>
    <x v="1"/>
    <x v="2912"/>
    <d v="2015-04-17T17:01:00"/>
  </r>
  <r>
    <n v="1720"/>
    <s v="Justin &amp; Elly Heckel DEBUT ALBUM!"/>
    <s v="Justin and Elly Heckel just finished recording their Debut Album and need your help to release it to the rest of the World!"/>
    <x v="38"/>
    <n v="225"/>
    <x v="2"/>
    <x v="0"/>
    <s v="USD"/>
    <n v="1415562471"/>
    <n v="1412966871"/>
    <b v="0"/>
    <n v="8"/>
    <b v="0"/>
    <s v="music/faith"/>
    <n v="5.6250000000000001E-2"/>
    <n v="28.125"/>
    <x v="7"/>
    <x v="14"/>
    <x v="2913"/>
    <d v="2014-10-10T18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x v="0"/>
    <s v="USD"/>
    <n v="1279738800"/>
    <n v="1275599812"/>
    <b v="0"/>
    <n v="5"/>
    <b v="0"/>
    <s v="games/video games"/>
    <n v="0.1125"/>
    <n v="45"/>
    <x v="3"/>
    <x v="18"/>
    <x v="2914"/>
    <d v="2010-06-03T21:16:52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x v="1"/>
    <s v="GBP"/>
    <n v="1490631419"/>
    <n v="1488820619"/>
    <b v="0"/>
    <n v="12"/>
    <b v="0"/>
    <s v="theater/plays"/>
    <n v="0.22500000000000001"/>
    <n v="18.75"/>
    <x v="6"/>
    <x v="11"/>
    <x v="2915"/>
    <d v="2017-03-06T17:16:59"/>
  </r>
  <r>
    <n v="3830"/>
    <s v="Run Away"/>
    <s v="The Aeon Theatre company is producing another original play by Parker Hale at the Manhattan Reportory Theatre"/>
    <x v="292"/>
    <n v="225"/>
    <x v="0"/>
    <x v="0"/>
    <s v="USD"/>
    <n v="1464371211"/>
    <n v="1463161611"/>
    <b v="0"/>
    <n v="3"/>
    <b v="1"/>
    <s v="theater/plays"/>
    <n v="2.25"/>
    <n v="75"/>
    <x v="6"/>
    <x v="11"/>
    <x v="2916"/>
    <d v="2016-05-13T17:46:5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x v="0"/>
    <s v="USD"/>
    <n v="1428642000"/>
    <n v="1426050982"/>
    <b v="0"/>
    <n v="4"/>
    <b v="0"/>
    <s v="theater/plays"/>
    <n v="0.375"/>
    <n v="56.25"/>
    <x v="6"/>
    <x v="11"/>
    <x v="2917"/>
    <d v="2015-03-11T05:16:22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x v="1"/>
    <s v="GBP"/>
    <n v="1454936460"/>
    <n v="1452259131"/>
    <b v="0"/>
    <n v="9"/>
    <b v="0"/>
    <s v="technology/web"/>
    <n v="4.4600000000000001E-2"/>
    <n v="24.777777777777779"/>
    <x v="0"/>
    <x v="26"/>
    <x v="2918"/>
    <d v="2016-01-08T13:18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x v="11"/>
    <s v="CAD"/>
    <n v="1491019140"/>
    <n v="1487548802"/>
    <b v="0"/>
    <n v="3"/>
    <b v="0"/>
    <s v="publishing/art books"/>
    <n v="2.4777777777777777E-2"/>
    <n v="74.333333333333329"/>
    <x v="1"/>
    <x v="32"/>
    <x v="2919"/>
    <d v="2017-02-20T00:00:02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x v="0"/>
    <s v="USD"/>
    <n v="1473044340"/>
    <n v="1468180462"/>
    <b v="0"/>
    <n v="4"/>
    <b v="0"/>
    <s v="technology/wearables"/>
    <n v="1.9088937093275488E-3"/>
    <n v="55"/>
    <x v="0"/>
    <x v="1"/>
    <x v="2920"/>
    <d v="2016-07-10T19:54:22"/>
  </r>
  <r>
    <n v="1699"/>
    <s v="THE WORSHIP ALBUM!"/>
    <s v="Friends! Will you help me create a new worship album??! I want this album to give God the worship he deserves and draw people to Him."/>
    <x v="342"/>
    <n v="216"/>
    <x v="3"/>
    <x v="0"/>
    <s v="USD"/>
    <n v="1491943445"/>
    <n v="1489351445"/>
    <b v="0"/>
    <n v="4"/>
    <b v="0"/>
    <s v="music/faith"/>
    <n v="4.2311459353574929E-2"/>
    <n v="54"/>
    <x v="7"/>
    <x v="14"/>
    <x v="2921"/>
    <d v="2017-03-12T20:44:05"/>
  </r>
  <r>
    <n v="3638"/>
    <s v="Project Hedwig and the Angry Inch"/>
    <s v="A rock and roll journey that explores love, loss, redemption, duality and ascension."/>
    <x v="196"/>
    <n v="216"/>
    <x v="2"/>
    <x v="11"/>
    <s v="CAD"/>
    <n v="1429456132"/>
    <n v="1424275732"/>
    <b v="0"/>
    <n v="2"/>
    <b v="0"/>
    <s v="theater/musical"/>
    <n v="6.545454545454546E-2"/>
    <n v="108"/>
    <x v="6"/>
    <x v="19"/>
    <x v="2922"/>
    <d v="2015-02-18T16:08:52"/>
  </r>
  <r>
    <n v="4088"/>
    <s v="Community Theatre Project-Children's Show (Arthur)"/>
    <s v="Young persons theatre company working in deprived area seeking funding for children's theatrical production."/>
    <x v="151"/>
    <n v="216"/>
    <x v="2"/>
    <x v="1"/>
    <s v="GBP"/>
    <n v="1421403960"/>
    <n v="1418827324"/>
    <b v="0"/>
    <n v="3"/>
    <b v="0"/>
    <s v="theater/plays"/>
    <n v="0.108"/>
    <n v="72"/>
    <x v="6"/>
    <x v="11"/>
    <x v="2923"/>
    <d v="2014-12-17T14:42:04"/>
  </r>
  <r>
    <n v="489"/>
    <s v="THE GUINEAS SHOW"/>
    <s v="Help America's favorite dysfunctional immigrant family THE GUINEAS launch the first season of their animated web series."/>
    <x v="343"/>
    <n v="215"/>
    <x v="2"/>
    <x v="0"/>
    <s v="USD"/>
    <n v="1325763180"/>
    <n v="1323084816"/>
    <b v="0"/>
    <n v="3"/>
    <b v="0"/>
    <s v="film &amp; video/animation"/>
    <n v="2.8667813379201833E-3"/>
    <n v="71.666666666666671"/>
    <x v="5"/>
    <x v="23"/>
    <x v="2924"/>
    <d v="2011-12-05T11:33:36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5"/>
    <x v="23"/>
    <x v="2925"/>
    <d v="2010-03-10T21:15:51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x v="0"/>
    <s v="USD"/>
    <n v="1487811600"/>
    <n v="1486077481"/>
    <b v="0"/>
    <n v="7"/>
    <b v="0"/>
    <s v="theater/plays"/>
    <n v="7.166666666666667E-2"/>
    <n v="30.714285714285715"/>
    <x v="6"/>
    <x v="11"/>
    <x v="2926"/>
    <d v="2017-02-02T23:18:01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x v="0"/>
    <s v="USD"/>
    <n v="1422717953"/>
    <n v="1417533953"/>
    <b v="0"/>
    <n v="8"/>
    <b v="0"/>
    <s v="theater/plays"/>
    <n v="0.107"/>
    <n v="26.75"/>
    <x v="6"/>
    <x v="11"/>
    <x v="2927"/>
    <d v="2014-12-02T15:25:53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x v="1"/>
    <s v="GBP"/>
    <n v="1468349460"/>
    <n v="1466186988"/>
    <b v="0"/>
    <n v="7"/>
    <b v="0"/>
    <s v="technology/wearables"/>
    <n v="4.24E-2"/>
    <n v="30.285714285714285"/>
    <x v="0"/>
    <x v="1"/>
    <x v="2928"/>
    <d v="2016-06-17T18:09:48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x v="0"/>
    <s v="USD"/>
    <n v="1474766189"/>
    <n v="1471310189"/>
    <b v="0"/>
    <n v="4"/>
    <b v="0"/>
    <s v="journalism/audio"/>
    <n v="1.4133333333333333E-2"/>
    <n v="53"/>
    <x v="8"/>
    <x v="30"/>
    <x v="2929"/>
    <d v="2016-08-16T01:16:29"/>
  </r>
  <r>
    <n v="1872"/>
    <s v="ZombieTime!"/>
    <s v="A Top-View Action game where you play as Bob, the FIRST zombie to rise from the grave. Bring chaos to town, feast and don't die again."/>
    <x v="16"/>
    <n v="212"/>
    <x v="2"/>
    <x v="0"/>
    <s v="USD"/>
    <n v="1435633602"/>
    <n v="1433041602"/>
    <b v="0"/>
    <n v="13"/>
    <b v="0"/>
    <s v="games/mobile games"/>
    <n v="1.06E-2"/>
    <n v="16.307692307692307"/>
    <x v="3"/>
    <x v="28"/>
    <x v="2930"/>
    <d v="2015-05-31T03:06:42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x v="0"/>
    <s v="USD"/>
    <n v="1472442900"/>
    <n v="1471638646"/>
    <b v="0"/>
    <n v="6"/>
    <b v="0"/>
    <s v="theater/plays"/>
    <n v="7.4690265486725665E-2"/>
    <n v="35.166666666666664"/>
    <x v="6"/>
    <x v="11"/>
    <x v="2931"/>
    <d v="2016-08-19T20:30:46"/>
  </r>
  <r>
    <n v="3972"/>
    <s v="Valkyrie Theatre Company"/>
    <s v="We're a horror based theatre company in Oklahoma City beginning our first season of shows."/>
    <x v="114"/>
    <n v="211"/>
    <x v="2"/>
    <x v="0"/>
    <s v="USD"/>
    <n v="1423186634"/>
    <n v="1418002634"/>
    <b v="0"/>
    <n v="8"/>
    <b v="0"/>
    <s v="theater/plays"/>
    <n v="0.21099999999999999"/>
    <n v="26.375"/>
    <x v="6"/>
    <x v="11"/>
    <x v="2932"/>
    <d v="2014-12-08T01:37:14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x v="0"/>
    <s v="USD"/>
    <n v="1387077299"/>
    <n v="1383621299"/>
    <b v="0"/>
    <n v="6"/>
    <b v="0"/>
    <s v="music/world music"/>
    <n v="2.787363950092912E-2"/>
    <n v="35"/>
    <x v="7"/>
    <x v="37"/>
    <x v="2933"/>
    <d v="2013-11-05T03:14:59"/>
  </r>
  <r>
    <n v="2514"/>
    <s v="Lunch For Tots"/>
    <s v="My little cafe has been challenged to provide healthy, fun lunches to kids at a Montessori School. Local/organic as much as possible."/>
    <x v="32"/>
    <n v="210"/>
    <x v="2"/>
    <x v="0"/>
    <s v="USD"/>
    <n v="1408526477"/>
    <n v="1407057677"/>
    <b v="0"/>
    <n v="4"/>
    <b v="0"/>
    <s v="food/restaurants"/>
    <n v="1.7500000000000002E-2"/>
    <n v="52.5"/>
    <x v="4"/>
    <x v="40"/>
    <x v="2934"/>
    <d v="2014-08-03T09:21:17"/>
  </r>
  <r>
    <n v="83"/>
    <s v="Sleep Lovers - By Daniel Modeste"/>
    <s v="Isaac, creator of the DreamMaker3000, finds love in his dreams with Mei his boss's wife who lives on the other side of the planet."/>
    <x v="317"/>
    <n v="205"/>
    <x v="0"/>
    <x v="1"/>
    <s v="GBP"/>
    <n v="1424604600"/>
    <n v="1423320389"/>
    <b v="0"/>
    <n v="13"/>
    <b v="1"/>
    <s v="film &amp; video/shorts"/>
    <n v="1.0249999999999999"/>
    <n v="15.76923076923077"/>
    <x v="5"/>
    <x v="27"/>
    <x v="2935"/>
    <d v="2015-02-07T14:46:29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x v="0"/>
    <s v="USD"/>
    <n v="1486046761"/>
    <n v="1483454761"/>
    <b v="0"/>
    <n v="3"/>
    <b v="0"/>
    <s v="film &amp; video/animation"/>
    <n v="1.3666666666666667E-2"/>
    <n v="68.333333333333329"/>
    <x v="5"/>
    <x v="23"/>
    <x v="2936"/>
    <d v="2017-01-03T14:46:01"/>
  </r>
  <r>
    <n v="673"/>
    <s v="HORIZON: LIFE ENHANCED GLASSWARE"/>
    <s v="Will assist the deaf to have better communication and safety through the use of LCD glassware with audio &amp; sensory components."/>
    <x v="4"/>
    <n v="205"/>
    <x v="2"/>
    <x v="0"/>
    <s v="USD"/>
    <n v="1409602217"/>
    <n v="1405714217"/>
    <b v="0"/>
    <n v="3"/>
    <b v="0"/>
    <s v="technology/wearables"/>
    <n v="2.0500000000000002E-3"/>
    <n v="68.333333333333329"/>
    <x v="0"/>
    <x v="1"/>
    <x v="2937"/>
    <d v="2014-07-18T20:10:17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x v="0"/>
    <s v="USD"/>
    <n v="1473972813"/>
    <n v="1471812813"/>
    <b v="0"/>
    <n v="7"/>
    <b v="0"/>
    <s v="music/indie rock"/>
    <n v="0.41"/>
    <n v="29.285714285714285"/>
    <x v="7"/>
    <x v="12"/>
    <x v="2938"/>
    <d v="2016-08-21T20:53:33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x v="0"/>
    <s v="USD"/>
    <n v="1283392800"/>
    <n v="1281317691"/>
    <b v="0"/>
    <n v="4"/>
    <b v="0"/>
    <s v="publishing/art books"/>
    <n v="0.10806536636794939"/>
    <n v="51.25"/>
    <x v="1"/>
    <x v="32"/>
    <x v="2939"/>
    <d v="2010-08-09T01:34:51"/>
  </r>
  <r>
    <n v="1594"/>
    <s v="Scenes and Things from New Orleans"/>
    <s v="I photograph my love of New Orleans, create canvases and share those memories with you."/>
    <x v="114"/>
    <n v="205"/>
    <x v="2"/>
    <x v="0"/>
    <s v="USD"/>
    <n v="1463329260"/>
    <n v="1458147982"/>
    <b v="0"/>
    <n v="10"/>
    <b v="0"/>
    <s v="photography/places"/>
    <n v="0.20499999999999999"/>
    <n v="20.5"/>
    <x v="2"/>
    <x v="34"/>
    <x v="2940"/>
    <d v="2016-03-16T17:06:22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x v="0"/>
    <s v="USD"/>
    <n v="1421410151"/>
    <n v="1418818151"/>
    <b v="0"/>
    <n v="8"/>
    <b v="0"/>
    <s v="theater/plays"/>
    <n v="0.1275"/>
    <n v="25.5"/>
    <x v="6"/>
    <x v="11"/>
    <x v="2941"/>
    <d v="2014-12-17T12:09:11"/>
  </r>
  <r>
    <n v="424"/>
    <s v="Drowning -Short animated Film"/>
    <s v="A short film about a gay teenage boy who is bullied to the point where he is willing to commit suicide. Only he can save himself."/>
    <x v="121"/>
    <n v="203.9"/>
    <x v="2"/>
    <x v="0"/>
    <s v="USD"/>
    <n v="1332748899"/>
    <n v="1327568499"/>
    <b v="0"/>
    <n v="5"/>
    <b v="0"/>
    <s v="film &amp; video/animation"/>
    <n v="6.7966666666666675E-2"/>
    <n v="40.78"/>
    <x v="5"/>
    <x v="23"/>
    <x v="2942"/>
    <d v="2012-01-26T09:01:39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x v="1"/>
    <s v="GBP"/>
    <n v="1459368658"/>
    <n v="1454188258"/>
    <b v="0"/>
    <n v="12"/>
    <b v="0"/>
    <s v="food/food trucks"/>
    <n v="0.16833333333333333"/>
    <n v="16.833333333333332"/>
    <x v="4"/>
    <x v="29"/>
    <x v="2943"/>
    <d v="2016-01-30T21:10:58"/>
  </r>
  <r>
    <n v="3746"/>
    <s v="Stage Play Production - &quot;I Love You to Death&quot;"/>
    <s v="Generational curses CAN be broken...right?"/>
    <x v="141"/>
    <n v="202"/>
    <x v="2"/>
    <x v="0"/>
    <s v="USD"/>
    <n v="1475918439"/>
    <n v="1473326439"/>
    <b v="0"/>
    <n v="1"/>
    <b v="0"/>
    <s v="theater/plays"/>
    <n v="2.3764705882352941E-2"/>
    <n v="202"/>
    <x v="6"/>
    <x v="11"/>
    <x v="2944"/>
    <d v="2016-09-08T09:20:39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x v="0"/>
    <s v="USD"/>
    <n v="1457207096"/>
    <n v="1452023096"/>
    <b v="0"/>
    <n v="9"/>
    <b v="0"/>
    <s v="food/food trucks"/>
    <n v="7.1785714285714283E-3"/>
    <n v="22.333333333333332"/>
    <x v="4"/>
    <x v="29"/>
    <x v="2945"/>
    <d v="2016-01-05T19:44:56"/>
  </r>
  <r>
    <n v="3588"/>
    <s v="MENTAL Play short-tour 2015!"/>
    <s v="Touring the fast-paced, playful and poignant story of three twenty-somethings in a mental-health support group."/>
    <x v="317"/>
    <n v="201"/>
    <x v="0"/>
    <x v="1"/>
    <s v="GBP"/>
    <n v="1430348400"/>
    <n v="1428436410"/>
    <b v="0"/>
    <n v="11"/>
    <b v="1"/>
    <s v="theater/plays"/>
    <n v="1.0049999999999999"/>
    <n v="18.272727272727273"/>
    <x v="6"/>
    <x v="11"/>
    <x v="2946"/>
    <d v="2015-04-07T19:53:30"/>
  </r>
  <r>
    <n v="4003"/>
    <s v="MAMA BA-B: The Stage Play"/>
    <s v="&quot;MAMA'Z BA-B&quot; is the story of Marcus Williams who struggles to find a place for himself as a young black male."/>
    <x v="151"/>
    <n v="201"/>
    <x v="2"/>
    <x v="0"/>
    <s v="USD"/>
    <n v="1424009147"/>
    <n v="1421417147"/>
    <b v="0"/>
    <n v="2"/>
    <b v="0"/>
    <s v="theater/plays"/>
    <n v="0.10050000000000001"/>
    <n v="100.5"/>
    <x v="6"/>
    <x v="11"/>
    <x v="2947"/>
    <d v="2015-01-16T14:05:47"/>
  </r>
  <r>
    <n v="179"/>
    <s v="Sustain: A Film About Survival"/>
    <s v="A feature-length film about how three people survive in a diseased world."/>
    <x v="114"/>
    <n v="200"/>
    <x v="2"/>
    <x v="0"/>
    <s v="USD"/>
    <n v="1457056555"/>
    <n v="1454464555"/>
    <b v="0"/>
    <n v="2"/>
    <b v="0"/>
    <s v="film &amp; video/drama"/>
    <n v="0.2"/>
    <n v="100"/>
    <x v="5"/>
    <x v="10"/>
    <x v="2948"/>
    <d v="2016-02-03T01:55:55"/>
  </r>
  <r>
    <n v="556"/>
    <s v="Braille Academy"/>
    <s v="An educational platform for learning Unified English Braille Code"/>
    <x v="36"/>
    <n v="200"/>
    <x v="2"/>
    <x v="0"/>
    <s v="USD"/>
    <n v="1452112717"/>
    <n v="1449520717"/>
    <b v="0"/>
    <n v="1"/>
    <b v="0"/>
    <s v="technology/web"/>
    <n v="2.5000000000000001E-2"/>
    <n v="200"/>
    <x v="0"/>
    <x v="26"/>
    <x v="2949"/>
    <d v="2015-12-07T20:38:37"/>
  </r>
  <r>
    <n v="893"/>
    <s v="The Big Band Theory Music Festival"/>
    <s v="The Philly music scene is full of amazing talent. This annual music festival is to celebrate those gems within that scene!"/>
    <x v="151"/>
    <n v="200"/>
    <x v="2"/>
    <x v="0"/>
    <s v="USD"/>
    <n v="1427920363"/>
    <n v="1425331963"/>
    <b v="0"/>
    <n v="5"/>
    <b v="0"/>
    <s v="music/indie rock"/>
    <n v="0.1"/>
    <n v="40"/>
    <x v="7"/>
    <x v="12"/>
    <x v="2950"/>
    <d v="2015-03-02T21:32:43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x v="0"/>
    <s v="USD"/>
    <n v="1455523140"/>
    <n v="1453925727"/>
    <b v="0"/>
    <n v="5"/>
    <b v="1"/>
    <s v="publishing/nonfiction"/>
    <n v="1"/>
    <n v="40"/>
    <x v="1"/>
    <x v="17"/>
    <x v="2951"/>
    <d v="2016-01-27T20:15:27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x v="10"/>
    <s v="SEK"/>
    <n v="1423432709"/>
    <n v="1420840709"/>
    <b v="0"/>
    <n v="2"/>
    <b v="0"/>
    <s v="publishing/translations"/>
    <n v="1E-3"/>
    <n v="100"/>
    <x v="1"/>
    <x v="31"/>
    <x v="2952"/>
    <d v="2015-01-09T21:58:29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x v="15"/>
    <s v="NZD"/>
    <n v="1441837879"/>
    <n v="1439245879"/>
    <b v="0"/>
    <n v="1"/>
    <b v="0"/>
    <s v="theater/spaces"/>
    <n v="2.5000000000000001E-2"/>
    <n v="200"/>
    <x v="6"/>
    <x v="9"/>
    <x v="2953"/>
    <d v="2015-08-10T22:31:19"/>
  </r>
  <r>
    <n v="3415"/>
    <s v="Balm in Gilead at Columbia"/>
    <s v="We are raising funds to allow for enhanced scenic, costume, and lighting design. Every dollar helps!"/>
    <x v="317"/>
    <n v="200"/>
    <x v="0"/>
    <x v="0"/>
    <s v="USD"/>
    <n v="1460935800"/>
    <n v="1459999656"/>
    <b v="0"/>
    <n v="9"/>
    <b v="1"/>
    <s v="theater/plays"/>
    <n v="1"/>
    <n v="22.222222222222221"/>
    <x v="6"/>
    <x v="11"/>
    <x v="2954"/>
    <d v="2016-04-07T03:27:36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x v="0"/>
    <s v="USD"/>
    <n v="1428097450"/>
    <n v="1425509050"/>
    <b v="0"/>
    <n v="2"/>
    <b v="0"/>
    <s v="theater/plays"/>
    <n v="1.4814814814814815E-2"/>
    <n v="100"/>
    <x v="6"/>
    <x v="11"/>
    <x v="2955"/>
    <d v="2015-03-04T22:44:10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x v="6"/>
    <s v="EUR"/>
    <n v="1465130532"/>
    <n v="1462538532"/>
    <b v="0"/>
    <n v="1"/>
    <b v="0"/>
    <s v="technology/wearables"/>
    <n v="7.9600000000000001E-3"/>
    <n v="199"/>
    <x v="0"/>
    <x v="1"/>
    <x v="2956"/>
    <d v="2016-05-06T12:42:12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7"/>
    <x v="33"/>
    <x v="2957"/>
    <d v="2010-11-25T05:45:26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x v="1"/>
    <s v="GBP"/>
    <n v="1417474761"/>
    <n v="1414879161"/>
    <b v="0"/>
    <n v="10"/>
    <b v="0"/>
    <s v="music/jazz"/>
    <n v="5.0256410256410255E-2"/>
    <n v="19.600000000000001"/>
    <x v="7"/>
    <x v="33"/>
    <x v="2958"/>
    <d v="2014-11-01T21:59:21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x v="0"/>
    <s v="USD"/>
    <n v="1287975829"/>
    <n v="1284087829"/>
    <b v="0"/>
    <n v="7"/>
    <b v="0"/>
    <s v="music/indie rock"/>
    <n v="2.4375000000000001E-2"/>
    <n v="27.857142857142858"/>
    <x v="7"/>
    <x v="12"/>
    <x v="2959"/>
    <d v="2010-09-10T03:03:49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x v="1"/>
    <s v="GBP"/>
    <n v="1478046661"/>
    <n v="1476837061"/>
    <b v="0"/>
    <n v="12"/>
    <b v="1"/>
    <s v="theater/plays"/>
    <n v="1.3"/>
    <n v="16.25"/>
    <x v="6"/>
    <x v="11"/>
    <x v="2960"/>
    <d v="2016-10-19T00:31:01"/>
  </r>
  <r>
    <n v="3946"/>
    <s v="DR. Mecurio's Mythical Marvels &amp; Beastiry"/>
    <s v="Dr. Mecurio's is an original work of fantasy designed and written for the stage."/>
    <x v="70"/>
    <n v="195"/>
    <x v="2"/>
    <x v="0"/>
    <s v="USD"/>
    <n v="1425110400"/>
    <n v="1422388822"/>
    <b v="0"/>
    <n v="5"/>
    <b v="0"/>
    <s v="theater/plays"/>
    <n v="3.2500000000000001E-2"/>
    <n v="39"/>
    <x v="6"/>
    <x v="11"/>
    <x v="2961"/>
    <d v="2015-01-27T20:00:22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x v="1"/>
    <x v="2962"/>
    <d v="2016-02-09T00:57:56"/>
  </r>
  <r>
    <n v="127"/>
    <s v="Human Evolution (Canceled)"/>
    <s v="An ambitious Sci-Fi/Action film that will have a big-budget feel with stunning visuals &amp; stunts starring a casting of up and comers."/>
    <x v="36"/>
    <n v="190"/>
    <x v="1"/>
    <x v="0"/>
    <s v="USD"/>
    <n v="1428069541"/>
    <n v="1425481141"/>
    <b v="0"/>
    <n v="4"/>
    <b v="0"/>
    <s v="film &amp; video/science fiction"/>
    <n v="2.375E-2"/>
    <n v="47.5"/>
    <x v="5"/>
    <x v="21"/>
    <x v="2963"/>
    <d v="2015-03-04T14:59:01"/>
  </r>
  <r>
    <n v="1062"/>
    <s v="RETURNING AT A LATER DATE"/>
    <s v="SEE US ON PATREON www.badgirlartwork.com"/>
    <x v="348"/>
    <n v="190"/>
    <x v="1"/>
    <x v="0"/>
    <s v="USD"/>
    <n v="1468351341"/>
    <n v="1467746541"/>
    <b v="0"/>
    <n v="4"/>
    <b v="0"/>
    <s v="journalism/audio"/>
    <n v="0.95477386934673369"/>
    <n v="47.5"/>
    <x v="8"/>
    <x v="30"/>
    <x v="2964"/>
    <d v="2016-07-05T19:22:21"/>
  </r>
  <r>
    <n v="3846"/>
    <s v="My Insane Shakespeare"/>
    <s v="My Insane Shakespeare. An original play by Arthur Elbakyan premiering October 13th at United Solo, New York City."/>
    <x v="40"/>
    <n v="189"/>
    <x v="2"/>
    <x v="0"/>
    <s v="USD"/>
    <n v="1412405940"/>
    <n v="1409721542"/>
    <b v="1"/>
    <n v="8"/>
    <b v="0"/>
    <s v="theater/plays"/>
    <n v="2.7E-2"/>
    <n v="23.625"/>
    <x v="6"/>
    <x v="11"/>
    <x v="2965"/>
    <d v="2014-09-03T05:19:02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x v="0"/>
    <s v="USD"/>
    <n v="1408040408"/>
    <n v="1405448408"/>
    <b v="0"/>
    <n v="8"/>
    <b v="0"/>
    <s v="food/food trucks"/>
    <n v="7.5199999999999998E-3"/>
    <n v="23.5"/>
    <x v="4"/>
    <x v="29"/>
    <x v="2966"/>
    <d v="2014-07-15T18:20:08"/>
  </r>
  <r>
    <n v="1768"/>
    <s v="SWFTTR: Southwest Farm-to-Table Recipes"/>
    <s v="My goal is to create a catalog of farm-to-table recipes with stunning images from restaurants and farms in the southwest."/>
    <x v="1"/>
    <n v="187"/>
    <x v="2"/>
    <x v="0"/>
    <s v="USD"/>
    <n v="1411824444"/>
    <n v="1406640444"/>
    <b v="1"/>
    <n v="15"/>
    <b v="0"/>
    <s v="photography/photobooks"/>
    <n v="3.7400000000000003E-2"/>
    <n v="12.466666666666667"/>
    <x v="2"/>
    <x v="3"/>
    <x v="2967"/>
    <d v="2014-07-29T13:27:24"/>
  </r>
  <r>
    <n v="1143"/>
    <s v="Convergence: Rift Wars"/>
    <s v="Convergence: RiftWars is a easy to approach competitive turn-based strategy game, featuring quick game play and military tactics."/>
    <x v="52"/>
    <n v="186"/>
    <x v="2"/>
    <x v="0"/>
    <s v="USD"/>
    <n v="1450327126"/>
    <n v="1447735126"/>
    <b v="0"/>
    <n v="8"/>
    <b v="0"/>
    <s v="games/mobile games"/>
    <n v="4.1333333333333335E-3"/>
    <n v="23.25"/>
    <x v="3"/>
    <x v="28"/>
    <x v="2968"/>
    <d v="2015-11-17T04:38:46"/>
  </r>
  <r>
    <n v="2884"/>
    <s v="The Lizard King, a play by Jay Jeff Jones"/>
    <s v="Come explore the dream world of Jim Morrison, rock singer, mystic, poet, shaman."/>
    <x v="52"/>
    <n v="185"/>
    <x v="2"/>
    <x v="0"/>
    <s v="USD"/>
    <n v="1417800435"/>
    <n v="1415208435"/>
    <b v="0"/>
    <n v="4"/>
    <b v="0"/>
    <s v="theater/plays"/>
    <n v="4.1111111111111114E-3"/>
    <n v="46.25"/>
    <x v="6"/>
    <x v="11"/>
    <x v="2969"/>
    <d v="2014-11-05T17:27:15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x v="0"/>
    <s v="USD"/>
    <n v="1441649397"/>
    <n v="1439057397"/>
    <b v="0"/>
    <n v="3"/>
    <b v="0"/>
    <s v="theater/plays"/>
    <n v="3.0833333333333334E-2"/>
    <n v="61.666666666666664"/>
    <x v="6"/>
    <x v="11"/>
    <x v="2970"/>
    <d v="2015-08-08T18:09:57"/>
  </r>
  <r>
    <n v="177"/>
    <s v="The Good Samaritan"/>
    <s v="I'm making a modern day version of the bible story &quot; The Good Samaritan&quot;"/>
    <x v="314"/>
    <n v="180"/>
    <x v="2"/>
    <x v="0"/>
    <s v="USD"/>
    <n v="1427155726"/>
    <n v="1425690526"/>
    <b v="0"/>
    <n v="7"/>
    <b v="0"/>
    <s v="film &amp; video/drama"/>
    <n v="0.4"/>
    <n v="25.714285714285715"/>
    <x v="5"/>
    <x v="10"/>
    <x v="2971"/>
    <d v="2015-03-07T01:08:46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x v="11"/>
    <s v="CAD"/>
    <n v="1425758101"/>
    <n v="1423166101"/>
    <b v="0"/>
    <n v="6"/>
    <b v="0"/>
    <s v="publishing/translations"/>
    <n v="6.6055045871559637E-2"/>
    <n v="30"/>
    <x v="1"/>
    <x v="31"/>
    <x v="2972"/>
    <d v="2015-02-05T19:55:01"/>
  </r>
  <r>
    <n v="2167"/>
    <s v="Planes and Planets needs to get their EP finished!!"/>
    <s v="We need YOUR HELP to take one more step to this make release sound amazing!"/>
    <x v="277"/>
    <n v="180"/>
    <x v="0"/>
    <x v="0"/>
    <s v="USD"/>
    <n v="1347672937"/>
    <n v="1346463337"/>
    <b v="0"/>
    <n v="8"/>
    <b v="1"/>
    <s v="music/rock"/>
    <n v="1.2"/>
    <n v="22.5"/>
    <x v="7"/>
    <x v="15"/>
    <x v="2973"/>
    <d v="2012-09-01T01:35:37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x v="8"/>
    <s v="AUD"/>
    <n v="1429839571"/>
    <n v="1427247571"/>
    <b v="0"/>
    <n v="6"/>
    <b v="0"/>
    <s v="technology/web"/>
    <n v="3.272727272727273E-2"/>
    <n v="30"/>
    <x v="0"/>
    <x v="26"/>
    <x v="2974"/>
    <d v="2015-03-25T01:39:31"/>
  </r>
  <r>
    <n v="3508"/>
    <s v="Roll The Dice Theatre Company"/>
    <s v="Roll The Dice Theatre Company revolves around taking risks in the game of life vicariously through beloved childhood games."/>
    <x v="292"/>
    <n v="180"/>
    <x v="0"/>
    <x v="1"/>
    <s v="GBP"/>
    <n v="1462914000"/>
    <n v="1460914253"/>
    <b v="0"/>
    <n v="15"/>
    <b v="1"/>
    <s v="theater/plays"/>
    <n v="1.8"/>
    <n v="12"/>
    <x v="6"/>
    <x v="11"/>
    <x v="2975"/>
    <d v="2016-04-17T17:30:53"/>
  </r>
  <r>
    <n v="1116"/>
    <s v="Quest Remnants of Chaos"/>
    <s v="A medieval, post apocolyptic, Online, MMORPG. Class morphing, character customization game."/>
    <x v="62"/>
    <n v="178.52"/>
    <x v="2"/>
    <x v="0"/>
    <s v="USD"/>
    <n v="1339273208"/>
    <n v="1334089208"/>
    <b v="0"/>
    <n v="10"/>
    <b v="0"/>
    <s v="games/video games"/>
    <n v="3.5704000000000004E-4"/>
    <n v="17.852"/>
    <x v="3"/>
    <x v="18"/>
    <x v="2976"/>
    <d v="2012-04-10T20:20:08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x v="0"/>
    <s v="USD"/>
    <n v="1312641536"/>
    <n v="1310049536"/>
    <b v="0"/>
    <n v="3"/>
    <b v="0"/>
    <s v="music/world music"/>
    <n v="0.17799999999999999"/>
    <n v="59.333333333333336"/>
    <x v="7"/>
    <x v="37"/>
    <x v="2977"/>
    <d v="2011-07-07T14:38:5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x v="0"/>
    <s v="USD"/>
    <n v="1432178810"/>
    <n v="1429586810"/>
    <b v="0"/>
    <n v="3"/>
    <b v="0"/>
    <s v="publishing/fiction"/>
    <n v="3.5400000000000001E-2"/>
    <n v="59"/>
    <x v="1"/>
    <x v="35"/>
    <x v="2978"/>
    <d v="2015-04-21T03:26:50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x v="0"/>
    <s v="USD"/>
    <n v="1468937681"/>
    <n v="1466345681"/>
    <b v="0"/>
    <n v="5"/>
    <b v="0"/>
    <s v="theater/plays"/>
    <n v="8.8500000000000002E-3"/>
    <n v="35.4"/>
    <x v="6"/>
    <x v="11"/>
    <x v="2979"/>
    <d v="2016-06-19T14:14:41"/>
  </r>
  <r>
    <n v="579"/>
    <s v="Course: Learn Cryptography"/>
    <s v="Learn classic and public key cryptography with a full proof-of-concept system in JavaScript."/>
    <x v="32"/>
    <n v="175"/>
    <x v="2"/>
    <x v="0"/>
    <s v="USD"/>
    <n v="1419539223"/>
    <n v="1416947223"/>
    <b v="0"/>
    <n v="5"/>
    <b v="0"/>
    <s v="technology/web"/>
    <n v="1.4583333333333334E-2"/>
    <n v="35"/>
    <x v="0"/>
    <x v="26"/>
    <x v="2980"/>
    <d v="2014-11-25T20:27:03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x v="0"/>
    <s v="USD"/>
    <n v="1445013352"/>
    <n v="1442421352"/>
    <b v="0"/>
    <n v="2"/>
    <b v="0"/>
    <s v="theater/spaces"/>
    <n v="6.9999999999999999E-4"/>
    <n v="87.5"/>
    <x v="6"/>
    <x v="9"/>
    <x v="2981"/>
    <d v="2015-09-16T16:35:52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x v="1"/>
    <s v="GBP"/>
    <n v="1434063600"/>
    <n v="1430405903"/>
    <b v="0"/>
    <n v="7"/>
    <b v="0"/>
    <s v="theater/plays"/>
    <n v="0.11533333333333333"/>
    <n v="24.714285714285715"/>
    <x v="6"/>
    <x v="11"/>
    <x v="2982"/>
    <d v="2015-04-30T14:58:23"/>
  </r>
  <r>
    <n v="775"/>
    <s v="Scorned: A LeKrista Scott, Vampire Hunted Novel"/>
    <s v="Scorned is the first in a series that I have been working on for two years and it's time to get it published."/>
    <x v="26"/>
    <n v="170"/>
    <x v="2"/>
    <x v="0"/>
    <s v="USD"/>
    <n v="1323998795"/>
    <n v="1321406795"/>
    <b v="0"/>
    <n v="5"/>
    <b v="0"/>
    <s v="publishing/fiction"/>
    <n v="1.7000000000000001E-2"/>
    <n v="34"/>
    <x v="1"/>
    <x v="35"/>
    <x v="2983"/>
    <d v="2011-11-16T01:26:35"/>
  </r>
  <r>
    <n v="862"/>
    <s v="The London Jazz Machine  - Jazz greats musical project"/>
    <s v="I want to work with the great John Goodsall and Percy Jones from Brand X to create the ultimate new jazz album."/>
    <x v="6"/>
    <n v="170"/>
    <x v="2"/>
    <x v="1"/>
    <s v="GBP"/>
    <n v="1384179548"/>
    <n v="1381583948"/>
    <b v="0"/>
    <n v="4"/>
    <b v="0"/>
    <s v="music/jazz"/>
    <n v="3.3999999999999998E-3"/>
    <n v="42.5"/>
    <x v="7"/>
    <x v="33"/>
    <x v="2984"/>
    <d v="2013-10-12T13:19:08"/>
  </r>
  <r>
    <n v="1549"/>
    <s v="2016 Calendar:  Wonders of Nature"/>
    <s v="A 2016 calendar collection of landscape and wildlife photographs from award winning photographer, Steve Marler."/>
    <x v="207"/>
    <n v="170"/>
    <x v="2"/>
    <x v="0"/>
    <s v="USD"/>
    <n v="1446524159"/>
    <n v="1443928559"/>
    <b v="0"/>
    <n v="6"/>
    <b v="0"/>
    <s v="photography/nature"/>
    <n v="0.34"/>
    <n v="28.333333333333332"/>
    <x v="2"/>
    <x v="38"/>
    <x v="2985"/>
    <d v="2015-10-04T03:15:59"/>
  </r>
  <r>
    <n v="3896"/>
    <s v="Yorick and Company"/>
    <s v="Yorick and Co. is a comedy about a struggling theatre company whose mysterious benefactor starts haunting the show!"/>
    <x v="250"/>
    <n v="170"/>
    <x v="2"/>
    <x v="0"/>
    <s v="USD"/>
    <n v="1402979778"/>
    <n v="1401770178"/>
    <b v="0"/>
    <n v="4"/>
    <b v="0"/>
    <s v="theater/plays"/>
    <n v="0.10625"/>
    <n v="42.5"/>
    <x v="6"/>
    <x v="11"/>
    <x v="2986"/>
    <d v="2014-06-03T04:36:18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x v="1"/>
    <s v="GBP"/>
    <n v="1436297180"/>
    <n v="1431113180"/>
    <b v="0"/>
    <n v="5"/>
    <b v="0"/>
    <s v="theater/plays"/>
    <n v="0.2"/>
    <n v="34"/>
    <x v="6"/>
    <x v="11"/>
    <x v="2987"/>
    <d v="2015-05-08T19:26:20"/>
  </r>
  <r>
    <n v="1106"/>
    <s v="Backyard Zombies"/>
    <s v="Collect coins and save civilians while you blast your way through tons of zombies! Unlock new characters and levels!"/>
    <x v="272"/>
    <n v="165"/>
    <x v="2"/>
    <x v="0"/>
    <s v="USD"/>
    <n v="1333557975"/>
    <n v="1330969575"/>
    <b v="0"/>
    <n v="7"/>
    <b v="0"/>
    <s v="games/video games"/>
    <n v="0.41249999999999998"/>
    <n v="23.571428571428573"/>
    <x v="3"/>
    <x v="18"/>
    <x v="2988"/>
    <d v="2012-03-05T17:46:15"/>
  </r>
  <r>
    <n v="4070"/>
    <s v="Southern Utah University: V-Day 2015"/>
    <s v="V-Day Southern Utah University 2015 and Second Studio Players presents: The Vagina Monologues"/>
    <x v="114"/>
    <n v="165"/>
    <x v="2"/>
    <x v="0"/>
    <s v="USD"/>
    <n v="1425178800"/>
    <n v="1422374420"/>
    <b v="0"/>
    <n v="6"/>
    <b v="0"/>
    <s v="theater/plays"/>
    <n v="0.16500000000000001"/>
    <n v="27.5"/>
    <x v="6"/>
    <x v="11"/>
    <x v="2989"/>
    <d v="2015-01-27T16:00:2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x v="0"/>
    <s v="USD"/>
    <n v="1491277121"/>
    <n v="1489376321"/>
    <b v="0"/>
    <n v="7"/>
    <b v="0"/>
    <s v="theater/plays"/>
    <n v="0.20849420849420849"/>
    <n v="23.142857142857142"/>
    <x v="6"/>
    <x v="11"/>
    <x v="2990"/>
    <d v="2017-03-13T03:38:41"/>
  </r>
  <r>
    <n v="903"/>
    <s v="U City Jazz Festival, St. Louis, MO"/>
    <s v="The U City Jazz Festival is offered for free to the community and features the best jazz talent from the midwest."/>
    <x v="1"/>
    <n v="160"/>
    <x v="2"/>
    <x v="0"/>
    <s v="USD"/>
    <n v="1348367100"/>
    <n v="1346180780"/>
    <b v="0"/>
    <n v="4"/>
    <b v="0"/>
    <s v="music/jazz"/>
    <n v="3.2000000000000001E-2"/>
    <n v="40"/>
    <x v="7"/>
    <x v="33"/>
    <x v="2991"/>
    <d v="2012-08-28T19:06:20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x v="0"/>
    <s v="USD"/>
    <n v="1385590111"/>
    <n v="1382994511"/>
    <b v="0"/>
    <n v="5"/>
    <b v="0"/>
    <s v="music/jazz"/>
    <n v="2.6666666666666668E-2"/>
    <n v="32"/>
    <x v="7"/>
    <x v="33"/>
    <x v="2992"/>
    <d v="2013-10-28T21:08:31"/>
  </r>
  <r>
    <n v="662"/>
    <s v="LW - the cool luminescent band with a watch"/>
    <s v="A stylish, durable safety light band on your wrist or ankle holds a watch or another modular accessory."/>
    <x v="351"/>
    <n v="156"/>
    <x v="2"/>
    <x v="0"/>
    <s v="USD"/>
    <n v="1421404247"/>
    <n v="1418812247"/>
    <b v="0"/>
    <n v="4"/>
    <b v="0"/>
    <s v="technology/wearables"/>
    <n v="4.0000000000000001E-3"/>
    <n v="39"/>
    <x v="0"/>
    <x v="1"/>
    <x v="2993"/>
    <d v="2014-12-17T10:30:47"/>
  </r>
  <r>
    <n v="1761"/>
    <s v="I Wanted To See Boobs"/>
    <s v="A hardcover photobook telling the naked truth of a young photographers journey."/>
    <x v="292"/>
    <n v="155"/>
    <x v="0"/>
    <x v="1"/>
    <s v="GBP"/>
    <n v="1442065060"/>
    <n v="1437745060"/>
    <b v="0"/>
    <n v="3"/>
    <b v="1"/>
    <s v="photography/photobooks"/>
    <n v="1.55"/>
    <n v="51.666666666666664"/>
    <x v="2"/>
    <x v="3"/>
    <x v="2994"/>
    <d v="2015-07-24T13:37:40"/>
  </r>
  <r>
    <n v="423"/>
    <s v="The Dark Brotherhood  (from the makers of COPS: Skyrim)"/>
    <s v="from the makers of COPS: Skyrim comes the Dark Brotherhood. a dramatic series created with Skyrim machinima."/>
    <x v="16"/>
    <n v="153"/>
    <x v="2"/>
    <x v="0"/>
    <s v="USD"/>
    <n v="1370470430"/>
    <n v="1367878430"/>
    <b v="0"/>
    <n v="13"/>
    <b v="0"/>
    <s v="film &amp; video/animation"/>
    <n v="7.6499999999999997E-3"/>
    <n v="11.76923076923077"/>
    <x v="5"/>
    <x v="23"/>
    <x v="2995"/>
    <d v="2013-05-06T22:13:5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x v="0"/>
    <s v="USD"/>
    <n v="1488473351"/>
    <n v="1488214151"/>
    <b v="0"/>
    <n v="7"/>
    <b v="1"/>
    <s v="music/rock"/>
    <n v="1"/>
    <n v="21.857142857142858"/>
    <x v="7"/>
    <x v="15"/>
    <x v="2996"/>
    <d v="2017-02-27T16:49:11"/>
  </r>
  <r>
    <n v="3907"/>
    <s v="Burqa&amp;Rifle: A Drama: Two Women, Two Cultues, Two Histories"/>
    <s v="Burqa&amp;Rifle dramatizes the  encounter between two women -- a vigilante and a convert to Islam."/>
    <x v="114"/>
    <n v="153"/>
    <x v="2"/>
    <x v="0"/>
    <s v="USD"/>
    <n v="1414354080"/>
    <n v="1411587606"/>
    <b v="0"/>
    <n v="4"/>
    <b v="0"/>
    <s v="theater/plays"/>
    <n v="0.153"/>
    <n v="38.25"/>
    <x v="6"/>
    <x v="11"/>
    <x v="2997"/>
    <d v="2014-09-24T19:40:06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5"/>
    <x v="21"/>
    <x v="2998"/>
    <d v="2014-09-22T18:46:04"/>
  </r>
  <r>
    <n v="904"/>
    <s v="The Woodlands Jazz Fest"/>
    <s v="Support the preservation of Jazz and help us become a national Jazz Festival with the best music, food, and fun for all ages!"/>
    <x v="6"/>
    <n v="151"/>
    <x v="2"/>
    <x v="0"/>
    <s v="USD"/>
    <n v="1451786137"/>
    <n v="1449194137"/>
    <b v="0"/>
    <n v="3"/>
    <b v="0"/>
    <s v="music/jazz"/>
    <n v="3.0200000000000001E-3"/>
    <n v="50.333333333333336"/>
    <x v="7"/>
    <x v="33"/>
    <x v="2999"/>
    <d v="2015-12-04T01:55:37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x v="0"/>
    <s v="USD"/>
    <n v="1417795480"/>
    <n v="1412607880"/>
    <b v="0"/>
    <n v="3"/>
    <b v="0"/>
    <s v="food/food trucks"/>
    <n v="1.5100000000000001E-2"/>
    <n v="50.333333333333336"/>
    <x v="4"/>
    <x v="29"/>
    <x v="3000"/>
    <d v="2014-10-06T15:04:40"/>
  </r>
  <r>
    <n v="2411"/>
    <s v="Was ist das"/>
    <s v="I want to create an authentic German food truck to travel all over the US. Spreading amazing German Food to Summer Time Music Festivals"/>
    <x v="17"/>
    <n v="151"/>
    <x v="2"/>
    <x v="0"/>
    <s v="USD"/>
    <n v="1440524082"/>
    <n v="1437932082"/>
    <b v="0"/>
    <n v="3"/>
    <b v="0"/>
    <s v="food/food trucks"/>
    <n v="6.0400000000000002E-3"/>
    <n v="50.333333333333336"/>
    <x v="4"/>
    <x v="29"/>
    <x v="3001"/>
    <d v="2015-07-26T17:34:42"/>
  </r>
  <r>
    <n v="3191"/>
    <s v="Decree 770: Europa"/>
    <s v="A brand new musical about the ban of contraception and abortion in Romania and the revolution that ended it all in 1989."/>
    <x v="212"/>
    <n v="151"/>
    <x v="2"/>
    <x v="0"/>
    <s v="USD"/>
    <n v="1471370869"/>
    <n v="1466186869"/>
    <b v="0"/>
    <n v="4"/>
    <b v="0"/>
    <s v="theater/musical"/>
    <n v="4.0266666666666666E-2"/>
    <n v="37.75"/>
    <x v="6"/>
    <x v="19"/>
    <x v="3002"/>
    <d v="2016-06-17T18:07:49"/>
  </r>
  <r>
    <n v="3987"/>
    <s v="Write Now 5"/>
    <s v="Write Now 5 is a new writing festival in south east London promoting new work from emerging playwrights."/>
    <x v="272"/>
    <n v="151"/>
    <x v="2"/>
    <x v="1"/>
    <s v="GBP"/>
    <n v="1400278290"/>
    <n v="1399414290"/>
    <b v="0"/>
    <n v="13"/>
    <b v="0"/>
    <s v="theater/plays"/>
    <n v="0.3775"/>
    <n v="11.615384615384615"/>
    <x v="6"/>
    <x v="11"/>
    <x v="3003"/>
    <d v="2014-05-06T22:11:30"/>
  </r>
  <r>
    <n v="511"/>
    <s v="Stuck On An Eyeland"/>
    <s v="A project that incorporates animation and comic art into a relevant story. 4 boys, 1 eyeland, and a whole lot of drama!!!"/>
    <x v="1"/>
    <n v="150"/>
    <x v="2"/>
    <x v="0"/>
    <s v="USD"/>
    <n v="1365228982"/>
    <n v="1362640582"/>
    <b v="0"/>
    <n v="5"/>
    <b v="0"/>
    <s v="film &amp; video/animation"/>
    <n v="0.03"/>
    <n v="30"/>
    <x v="5"/>
    <x v="23"/>
    <x v="3004"/>
    <d v="2013-03-07T07:16:22"/>
  </r>
  <r>
    <n v="1485"/>
    <s v="Covenant Kept - A Christian novel"/>
    <s v="Covenant Kept is a unique story that follows an ordinary woman through an extraordinary spiritual journey. Please help fund me."/>
    <x v="132"/>
    <n v="150"/>
    <x v="2"/>
    <x v="0"/>
    <s v="USD"/>
    <n v="1434827173"/>
    <n v="1430939173"/>
    <b v="0"/>
    <n v="3"/>
    <b v="0"/>
    <s v="publishing/fiction"/>
    <n v="2.2388059701492536E-2"/>
    <n v="50"/>
    <x v="1"/>
    <x v="35"/>
    <x v="3005"/>
    <d v="2015-05-06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x v="0"/>
    <s v="USD"/>
    <n v="1481295099"/>
    <n v="1477835499"/>
    <b v="0"/>
    <n v="3"/>
    <b v="0"/>
    <s v="music/faith"/>
    <n v="7.4999999999999997E-2"/>
    <n v="50"/>
    <x v="7"/>
    <x v="14"/>
    <x v="3006"/>
    <d v="2016-10-30T13:51:39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x v="0"/>
    <s v="USD"/>
    <n v="1323994754"/>
    <n v="1321402754"/>
    <b v="0"/>
    <n v="2"/>
    <b v="0"/>
    <s v="publishing/children's books"/>
    <n v="0.03"/>
    <n v="75"/>
    <x v="1"/>
    <x v="39"/>
    <x v="3007"/>
    <d v="2011-11-16T00:19:14"/>
  </r>
  <r>
    <n v="3737"/>
    <s v="Measure For Measure"/>
    <s v="The ASU Theatre and Shakespeare Club presents Measure For Measure directed by Jordyn Ochser."/>
    <x v="251"/>
    <n v="150"/>
    <x v="2"/>
    <x v="0"/>
    <s v="USD"/>
    <n v="1447311540"/>
    <n v="1445358903"/>
    <b v="0"/>
    <n v="4"/>
    <b v="0"/>
    <s v="theater/plays"/>
    <n v="0.21428571428571427"/>
    <n v="37.5"/>
    <x v="6"/>
    <x v="11"/>
    <x v="3008"/>
    <d v="2015-10-20T16:35:03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x v="1"/>
    <s v="GBP"/>
    <n v="1446766372"/>
    <n v="1443220372"/>
    <b v="0"/>
    <n v="11"/>
    <b v="0"/>
    <s v="film &amp; video/animation"/>
    <n v="1.8625E-3"/>
    <n v="13.545454545454545"/>
    <x v="5"/>
    <x v="23"/>
    <x v="3009"/>
    <d v="2015-09-25T22:32:52"/>
  </r>
  <r>
    <n v="2856"/>
    <s v="The JOkeress Going Live"/>
    <s v="This will be the fifth play of The Jokeress, based on the ebook/paperback novelette series. It is scifi, suspense, terror, and noir."/>
    <x v="121"/>
    <n v="146"/>
    <x v="2"/>
    <x v="0"/>
    <s v="USD"/>
    <n v="1439069640"/>
    <n v="1433897647"/>
    <b v="0"/>
    <n v="6"/>
    <b v="0"/>
    <s v="theater/plays"/>
    <n v="4.8666666666666664E-2"/>
    <n v="24.333333333333332"/>
    <x v="6"/>
    <x v="11"/>
    <x v="3010"/>
    <d v="2015-06-10T00:54:07"/>
  </r>
  <r>
    <n v="1456"/>
    <s v="Sometimes you don't need love (Canceled)"/>
    <s v="English Version of my auto-published novel"/>
    <x v="1"/>
    <n v="145"/>
    <x v="1"/>
    <x v="6"/>
    <s v="EUR"/>
    <n v="1483459365"/>
    <n v="1480867365"/>
    <b v="0"/>
    <n v="3"/>
    <b v="0"/>
    <s v="publishing/translations"/>
    <n v="2.9000000000000001E-2"/>
    <n v="48.333333333333336"/>
    <x v="1"/>
    <x v="31"/>
    <x v="3011"/>
    <d v="2016-12-04T16:02:4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4"/>
    <x v="29"/>
    <x v="3012"/>
    <d v="2015-08-18T02:31:52"/>
  </r>
  <r>
    <n v="2916"/>
    <s v="An Interview With Gaddafi - The Stage Play"/>
    <s v="The moving dramatisation of one man's journey to find the truth behind the Libyan regime change."/>
    <x v="353"/>
    <n v="145"/>
    <x v="2"/>
    <x v="1"/>
    <s v="GBP"/>
    <n v="1400498789"/>
    <n v="1398511589"/>
    <b v="0"/>
    <n v="7"/>
    <b v="0"/>
    <s v="theater/plays"/>
    <n v="7.8378378378378383E-2"/>
    <n v="20.714285714285715"/>
    <x v="6"/>
    <x v="11"/>
    <x v="3013"/>
    <d v="2014-04-26T11:26:29"/>
  </r>
  <r>
    <n v="570"/>
    <s v="Relaunching in May"/>
    <s v="Humans have AM/FM/Satellite radio, kids have radio Disney, pets have DogCatRadio."/>
    <x v="33"/>
    <n v="142"/>
    <x v="2"/>
    <x v="0"/>
    <s v="USD"/>
    <n v="1455822569"/>
    <n v="1453230569"/>
    <b v="0"/>
    <n v="1"/>
    <b v="0"/>
    <s v="technology/web"/>
    <n v="1.6705882352941177E-3"/>
    <n v="142"/>
    <x v="0"/>
    <x v="26"/>
    <x v="3014"/>
    <d v="2016-01-19T19:09:29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x v="0"/>
    <s v="USD"/>
    <n v="1408831718"/>
    <n v="1406239718"/>
    <b v="0"/>
    <n v="5"/>
    <b v="0"/>
    <s v="film &amp; video/animation"/>
    <n v="0.17624999999999999"/>
    <n v="28.2"/>
    <x v="5"/>
    <x v="23"/>
    <x v="3015"/>
    <d v="2014-07-24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x v="0"/>
    <s v="USD"/>
    <n v="1418587234"/>
    <n v="1415995234"/>
    <b v="0"/>
    <n v="7"/>
    <b v="0"/>
    <s v="theater/spaces"/>
    <n v="0.14099999999999999"/>
    <n v="20.142857142857142"/>
    <x v="6"/>
    <x v="9"/>
    <x v="3016"/>
    <d v="2014-11-14T20:00:34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x v="8"/>
    <s v="AUD"/>
    <n v="1434633191"/>
    <n v="1429449191"/>
    <b v="0"/>
    <n v="5"/>
    <b v="0"/>
    <s v="film &amp; video/science fiction"/>
    <n v="5.5999999999999995E-4"/>
    <n v="28"/>
    <x v="5"/>
    <x v="21"/>
    <x v="3017"/>
    <d v="2015-04-19T13:13:11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x v="11"/>
    <s v="CAD"/>
    <n v="1419626139"/>
    <n v="1417034139"/>
    <b v="0"/>
    <n v="6"/>
    <b v="0"/>
    <s v="technology/web"/>
    <n v="1.4E-2"/>
    <n v="23.333333333333332"/>
    <x v="0"/>
    <x v="26"/>
    <x v="3018"/>
    <d v="2014-11-26T20:35:39"/>
  </r>
  <r>
    <n v="1991"/>
    <s v="Portraits of Resilience"/>
    <s v="Taking (and giving) professional portraits of survivors of human trafficking in Myanmar."/>
    <x v="151"/>
    <n v="140"/>
    <x v="2"/>
    <x v="0"/>
    <s v="USD"/>
    <n v="1435958786"/>
    <n v="1434144386"/>
    <b v="0"/>
    <n v="3"/>
    <b v="0"/>
    <s v="photography/people"/>
    <n v="7.0000000000000007E-2"/>
    <n v="46.666666666666664"/>
    <x v="2"/>
    <x v="36"/>
    <x v="3019"/>
    <d v="2015-06-12T21:26:26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x v="0"/>
    <s v="USD"/>
    <n v="1339816200"/>
    <n v="1337095997"/>
    <b v="0"/>
    <n v="4"/>
    <b v="0"/>
    <s v="publishing/children's books"/>
    <n v="0.28000000000000003"/>
    <n v="35"/>
    <x v="1"/>
    <x v="39"/>
    <x v="3020"/>
    <d v="2012-05-15T15:33:17"/>
  </r>
  <r>
    <n v="465"/>
    <s v="&quot;Amp&quot; A Story About a Robot"/>
    <s v="&quot;Amp&quot; is a short film about a robot with needs."/>
    <x v="354"/>
    <n v="138"/>
    <x v="2"/>
    <x v="0"/>
    <s v="USD"/>
    <n v="1403837574"/>
    <n v="1402455174"/>
    <b v="0"/>
    <n v="8"/>
    <b v="0"/>
    <s v="film &amp; video/animation"/>
    <n v="0.26953125"/>
    <n v="17.25"/>
    <x v="5"/>
    <x v="23"/>
    <x v="3021"/>
    <d v="2014-06-11T02:52:54"/>
  </r>
  <r>
    <n v="4102"/>
    <s v="4th Wall Theatre Project"/>
    <s v="Local Community theater to get up and running in the Idaho Falls area. Something new, something different!"/>
    <x v="207"/>
    <n v="137"/>
    <x v="2"/>
    <x v="0"/>
    <s v="USD"/>
    <n v="1463343673"/>
    <n v="1460751673"/>
    <b v="0"/>
    <n v="6"/>
    <b v="0"/>
    <s v="theater/plays"/>
    <n v="0.27400000000000002"/>
    <n v="22.833333333333332"/>
    <x v="6"/>
    <x v="11"/>
    <x v="3022"/>
    <d v="2016-04-15T20:21:13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x v="0"/>
    <s v="USD"/>
    <n v="1405947126"/>
    <n v="1403355126"/>
    <b v="0"/>
    <n v="6"/>
    <b v="0"/>
    <s v="theater/plays"/>
    <n v="9.7142857142857135E-3"/>
    <n v="22.666666666666668"/>
    <x v="6"/>
    <x v="11"/>
    <x v="3023"/>
    <d v="2014-06-21T12:52:06"/>
  </r>
  <r>
    <n v="3900"/>
    <s v="HUB Theatre Group presents John Logan's RED"/>
    <s v="HUB Theatre Group collaborates with local artists to present John Logan's RED to the community."/>
    <x v="60"/>
    <n v="135"/>
    <x v="2"/>
    <x v="0"/>
    <s v="USD"/>
    <n v="1433988791"/>
    <n v="1431396791"/>
    <b v="0"/>
    <n v="5"/>
    <b v="0"/>
    <s v="theater/plays"/>
    <n v="5.3999999999999999E-2"/>
    <n v="27"/>
    <x v="6"/>
    <x v="11"/>
    <x v="3024"/>
    <d v="2015-05-12T02:13:11"/>
  </r>
  <r>
    <n v="3909"/>
    <s v="Woman2Woman"/>
    <s v="I am trying to put on a gospel comedy stage play that is full of laughter and life lessons as well that will change your life forever,"/>
    <x v="24"/>
    <n v="135"/>
    <x v="2"/>
    <x v="0"/>
    <s v="USD"/>
    <n v="1410424642"/>
    <n v="1407832642"/>
    <b v="0"/>
    <n v="4"/>
    <b v="0"/>
    <s v="theater/plays"/>
    <n v="2.2499999999999998E-3"/>
    <n v="33.75"/>
    <x v="6"/>
    <x v="11"/>
    <x v="3025"/>
    <d v="2014-08-12T08:37:22"/>
  </r>
  <r>
    <n v="3920"/>
    <s v="'SCARAMOUCHE JONES'' by Justin Butcher"/>
    <s v="An enthralling tale charting the ecstasies and tragedies behind the seven white masks of centenarian clown,Scaramouche Jones."/>
    <x v="60"/>
    <n v="135"/>
    <x v="2"/>
    <x v="1"/>
    <s v="GBP"/>
    <n v="1479032260"/>
    <n v="1476436660"/>
    <b v="0"/>
    <n v="3"/>
    <b v="0"/>
    <s v="theater/plays"/>
    <n v="5.3999999999999999E-2"/>
    <n v="45"/>
    <x v="6"/>
    <x v="11"/>
    <x v="3026"/>
    <d v="2016-10-14T09:17:40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x v="1"/>
    <s v="GBP"/>
    <n v="1403886084"/>
    <n v="1401294084"/>
    <b v="0"/>
    <n v="9"/>
    <b v="0"/>
    <s v="theater/plays"/>
    <n v="1.4210526315789474E-2"/>
    <n v="15"/>
    <x v="6"/>
    <x v="11"/>
    <x v="3027"/>
    <d v="2014-05-28T16:21:24"/>
  </r>
  <r>
    <n v="426"/>
    <s v="Dewey Does 110 Animation"/>
    <s v="The first ever, Dewey Does 110 animation, teaches kids good values, how to succeed in life and maintaining a 110% state-of-mind."/>
    <x v="26"/>
    <n v="133"/>
    <x v="2"/>
    <x v="0"/>
    <s v="USD"/>
    <n v="1456851914"/>
    <n v="1454259914"/>
    <b v="0"/>
    <n v="8"/>
    <b v="0"/>
    <s v="film &amp; video/animation"/>
    <n v="1.3299999999999999E-2"/>
    <n v="16.625"/>
    <x v="5"/>
    <x v="23"/>
    <x v="3028"/>
    <d v="2016-01-31T17:05:14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x v="0"/>
    <s v="USD"/>
    <n v="1382478278"/>
    <n v="1377294278"/>
    <b v="0"/>
    <n v="3"/>
    <b v="0"/>
    <s v="music/world music"/>
    <n v="4.3999999999999997E-2"/>
    <n v="44"/>
    <x v="7"/>
    <x v="37"/>
    <x v="3029"/>
    <d v="2013-08-23T21:44:38"/>
  </r>
  <r>
    <n v="2679"/>
    <s v="DIY Garage"/>
    <s v="A do-it-yourself auto garage in Des Moines, Iowa where people can learn how to work on cars &amp; those who know can share their knowledge."/>
    <x v="13"/>
    <n v="132"/>
    <x v="2"/>
    <x v="0"/>
    <s v="USD"/>
    <n v="1425081694"/>
    <n v="1422489694"/>
    <b v="0"/>
    <n v="3"/>
    <b v="0"/>
    <s v="technology/makerspaces"/>
    <n v="3.3E-3"/>
    <n v="44"/>
    <x v="0"/>
    <x v="24"/>
    <x v="3030"/>
    <d v="2015-01-29T00:01:34"/>
  </r>
  <r>
    <n v="605"/>
    <s v="Teach Your Parents iPad (Canceled)"/>
    <s v="An iPad support care package for your parents / seniors."/>
    <x v="1"/>
    <n v="131"/>
    <x v="1"/>
    <x v="0"/>
    <s v="USD"/>
    <n v="1440318908"/>
    <n v="1436430908"/>
    <b v="0"/>
    <n v="8"/>
    <b v="0"/>
    <s v="technology/web"/>
    <n v="2.6200000000000001E-2"/>
    <n v="16.375"/>
    <x v="0"/>
    <x v="26"/>
    <x v="3031"/>
    <d v="2015-07-09T08:35:08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x v="1"/>
    <s v="GBP"/>
    <n v="1395007200"/>
    <n v="1392021502"/>
    <b v="0"/>
    <n v="7"/>
    <b v="0"/>
    <s v="music/jazz"/>
    <n v="6.5500000000000003E-2"/>
    <n v="18.714285714285715"/>
    <x v="7"/>
    <x v="33"/>
    <x v="3032"/>
    <d v="2014-02-10T08:38:22"/>
  </r>
  <r>
    <n v="3732"/>
    <s v="Elektra Bekent - Afstudeervoorstelling"/>
    <s v="Mijn solo voorstelling gaat over Elektra (Sophokles) en hoe zij als jongere alles beleeft en meemaakt!"/>
    <x v="233"/>
    <n v="131"/>
    <x v="2"/>
    <x v="13"/>
    <s v="EUR"/>
    <n v="1422100800"/>
    <n v="1416932133"/>
    <b v="0"/>
    <n v="4"/>
    <b v="0"/>
    <s v="theater/plays"/>
    <n v="0.15411764705882353"/>
    <n v="32.75"/>
    <x v="6"/>
    <x v="11"/>
    <x v="3033"/>
    <d v="2014-11-25T16:15:33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x v="0"/>
    <s v="USD"/>
    <n v="1427423940"/>
    <n v="1422383318"/>
    <b v="0"/>
    <n v="2"/>
    <b v="0"/>
    <s v="film &amp; video/drama"/>
    <n v="0.13"/>
    <n v="65"/>
    <x v="5"/>
    <x v="10"/>
    <x v="3034"/>
    <d v="2015-01-27T18:28:38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x v="0"/>
    <s v="USD"/>
    <n v="1387657931"/>
    <n v="1385065931"/>
    <b v="0"/>
    <n v="10"/>
    <b v="0"/>
    <s v="games/video games"/>
    <n v="0.26"/>
    <n v="13"/>
    <x v="3"/>
    <x v="18"/>
    <x v="3035"/>
    <d v="2013-11-21T20:32:11"/>
  </r>
  <r>
    <n v="2885"/>
    <s v="The Wedding"/>
    <s v="An historic and proud work of Polish nationalistic literature performed on stage."/>
    <x v="272"/>
    <n v="130"/>
    <x v="2"/>
    <x v="0"/>
    <s v="USD"/>
    <n v="1426294201"/>
    <n v="1423705801"/>
    <b v="0"/>
    <n v="5"/>
    <b v="0"/>
    <s v="theater/plays"/>
    <n v="0.32500000000000001"/>
    <n v="26"/>
    <x v="6"/>
    <x v="11"/>
    <x v="3036"/>
    <d v="2015-02-12T01:50:01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x v="1"/>
    <s v="GBP"/>
    <n v="1433930302"/>
    <n v="1432115902"/>
    <b v="0"/>
    <n v="9"/>
    <b v="0"/>
    <s v="theater/musical"/>
    <n v="0.65"/>
    <n v="14.444444444444445"/>
    <x v="6"/>
    <x v="19"/>
    <x v="3037"/>
    <d v="2015-05-20T09:58:22"/>
  </r>
  <r>
    <n v="4018"/>
    <s v="Time Please Fringe"/>
    <s v="Funding for a production of Time Please at the Brighton Fringe 2017... and beyond."/>
    <x v="186"/>
    <n v="130"/>
    <x v="2"/>
    <x v="1"/>
    <s v="GBP"/>
    <n v="1475877108"/>
    <n v="1473285108"/>
    <b v="0"/>
    <n v="4"/>
    <b v="0"/>
    <s v="theater/plays"/>
    <n v="8.666666666666667E-2"/>
    <n v="32.5"/>
    <x v="6"/>
    <x v="11"/>
    <x v="3038"/>
    <d v="2016-09-07T21:51:48"/>
  </r>
  <r>
    <n v="2921"/>
    <s v="Fools Rush In: A Cabaret Benefiting BC/EFA Kickstarter"/>
    <s v="I'm creating a cabaret in which all donations go directly to Broadway Cares/Equity Fights AIDS."/>
    <x v="292"/>
    <n v="129"/>
    <x v="0"/>
    <x v="0"/>
    <s v="USD"/>
    <n v="1411679804"/>
    <n v="1409087804"/>
    <b v="0"/>
    <n v="3"/>
    <b v="1"/>
    <s v="theater/musical"/>
    <n v="1.29"/>
    <n v="43"/>
    <x v="6"/>
    <x v="19"/>
    <x v="3039"/>
    <d v="2014-08-26T21:16:44"/>
  </r>
  <r>
    <n v="2138"/>
    <s v="Tales Of Tameria - Dawning Light"/>
    <s v="A game with a mixture of a few genres from RPG, Simulation and to adventure elements."/>
    <x v="114"/>
    <n v="128"/>
    <x v="2"/>
    <x v="1"/>
    <s v="GBP"/>
    <n v="1383959939"/>
    <n v="1381364339"/>
    <b v="0"/>
    <n v="12"/>
    <b v="0"/>
    <s v="games/video games"/>
    <n v="0.128"/>
    <n v="10.666666666666666"/>
    <x v="3"/>
    <x v="18"/>
    <x v="3040"/>
    <d v="2013-10-10T00:18:59"/>
  </r>
  <r>
    <n v="3120"/>
    <s v="Subtropisch zwemparadijs Tropicana"/>
    <s v="Wij willen Tropicana het subtropisch zwemparadijs van Rotterdam op een nieuwe locatie gaan bouwen."/>
    <x v="355"/>
    <n v="128"/>
    <x v="2"/>
    <x v="13"/>
    <s v="EUR"/>
    <n v="1462484196"/>
    <n v="1457303796"/>
    <b v="0"/>
    <n v="10"/>
    <b v="0"/>
    <s v="theater/spaces"/>
    <n v="9.8461538461538464E-5"/>
    <n v="12.8"/>
    <x v="6"/>
    <x v="9"/>
    <x v="3041"/>
    <d v="2016-03-06T22:36:36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x v="0"/>
    <s v="USD"/>
    <n v="1422158199"/>
    <n v="1419566199"/>
    <b v="0"/>
    <n v="5"/>
    <b v="0"/>
    <s v="technology/wearables"/>
    <n v="8.3999999999999995E-3"/>
    <n v="25.2"/>
    <x v="0"/>
    <x v="1"/>
    <x v="3042"/>
    <d v="2014-12-26T03:56:39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x v="0"/>
    <s v="USD"/>
    <n v="1420724460"/>
    <n v="1418046247"/>
    <b v="0"/>
    <n v="3"/>
    <b v="0"/>
    <s v="theater/spaces"/>
    <n v="1.9384615384615384E-3"/>
    <n v="42"/>
    <x v="6"/>
    <x v="9"/>
    <x v="3043"/>
    <d v="2014-12-08T13:44:07"/>
  </r>
  <r>
    <n v="3964"/>
    <s v="MAMA'Z BA-B: The StagePlay"/>
    <s v="&quot;MAMA'Z BA-B&quot; is the story of Marcus Williams who struggles to find a place for himself as a young black male."/>
    <x v="151"/>
    <n v="126"/>
    <x v="2"/>
    <x v="0"/>
    <s v="USD"/>
    <n v="1429460386"/>
    <n v="1424279986"/>
    <b v="0"/>
    <n v="3"/>
    <b v="0"/>
    <s v="theater/plays"/>
    <n v="6.3E-2"/>
    <n v="42"/>
    <x v="6"/>
    <x v="11"/>
    <x v="3044"/>
    <d v="2015-02-18T17:19:46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x v="0"/>
    <s v="USD"/>
    <n v="1385931702"/>
    <n v="1383076902"/>
    <b v="0"/>
    <n v="2"/>
    <b v="0"/>
    <s v="film &amp; video/animation"/>
    <n v="0.05"/>
    <n v="62.5"/>
    <x v="5"/>
    <x v="23"/>
    <x v="3045"/>
    <d v="2013-10-29T20:01:42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x v="0"/>
    <s v="USD"/>
    <n v="1385055979"/>
    <n v="1382460379"/>
    <b v="0"/>
    <n v="4"/>
    <b v="0"/>
    <s v="music/indie rock"/>
    <n v="4.1666666666666664E-2"/>
    <n v="31.25"/>
    <x v="7"/>
    <x v="12"/>
    <x v="3046"/>
    <d v="2013-10-22T16:46:19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x v="0"/>
    <s v="USD"/>
    <n v="1485035131"/>
    <n v="1483307131"/>
    <b v="0"/>
    <n v="4"/>
    <b v="0"/>
    <s v="games/mobile games"/>
    <n v="3.5714285714285713E-3"/>
    <n v="31.25"/>
    <x v="3"/>
    <x v="28"/>
    <x v="3047"/>
    <d v="2017-01-01T21:45:31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x v="1"/>
    <s v="GBP"/>
    <n v="1456703940"/>
    <n v="1454546859"/>
    <b v="0"/>
    <n v="3"/>
    <b v="0"/>
    <s v="publishing/art books"/>
    <n v="0.05"/>
    <n v="41.666666666666664"/>
    <x v="1"/>
    <x v="32"/>
    <x v="3048"/>
    <d v="2016-02-04T00:47:39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x v="0"/>
    <s v="USD"/>
    <n v="1488340800"/>
    <n v="1483768497"/>
    <b v="0"/>
    <n v="2"/>
    <b v="0"/>
    <s v="games/mobile games"/>
    <n v="5.0000000000000001E-3"/>
    <n v="62.5"/>
    <x v="3"/>
    <x v="28"/>
    <x v="3049"/>
    <d v="2017-01-07T05:54:57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x v="0"/>
    <s v="USD"/>
    <n v="1482294990"/>
    <n v="1477107390"/>
    <b v="0"/>
    <n v="2"/>
    <b v="0"/>
    <s v="theater/spaces"/>
    <n v="6.2500000000000003E-3"/>
    <n v="62.5"/>
    <x v="6"/>
    <x v="9"/>
    <x v="3050"/>
    <d v="2016-10-22T03:36:30"/>
  </r>
  <r>
    <n v="3899"/>
    <s v="RAIN | a theatrical production of life-changing proportions"/>
    <s v="More than just a play, RAIN is an outreach to hurting people who feel disengaged or rejected by others."/>
    <x v="26"/>
    <n v="125"/>
    <x v="2"/>
    <x v="0"/>
    <s v="USD"/>
    <n v="1407868561"/>
    <n v="1406140561"/>
    <b v="0"/>
    <n v="2"/>
    <b v="0"/>
    <s v="theater/plays"/>
    <n v="1.2500000000000001E-2"/>
    <n v="62.5"/>
    <x v="6"/>
    <x v="11"/>
    <x v="3051"/>
    <d v="2014-07-23T18:36:01"/>
  </r>
  <r>
    <n v="4021"/>
    <s v="Angels in Houston"/>
    <s v="Help a group of actors end bigotry in Houston, TX by supporting a  full production of Angels in America."/>
    <x v="51"/>
    <n v="125"/>
    <x v="2"/>
    <x v="0"/>
    <s v="USD"/>
    <n v="1414360358"/>
    <n v="1409176358"/>
    <b v="0"/>
    <n v="2"/>
    <b v="0"/>
    <s v="theater/plays"/>
    <n v="8.3333333333333332E-3"/>
    <n v="62.5"/>
    <x v="6"/>
    <x v="11"/>
    <x v="3052"/>
    <d v="2014-08-27T21:52:38"/>
  </r>
  <r>
    <n v="2649"/>
    <s v="The Mission - Please Check Back Soon (Canceled)"/>
    <s v="They have launched a Kickstarter."/>
    <x v="1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4"/>
    <x v="3053"/>
    <d v="2015-12-03T23:55:41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x v="1"/>
    <s v="GBP"/>
    <n v="1427842740"/>
    <n v="1425428206"/>
    <b v="0"/>
    <n v="14"/>
    <b v="1"/>
    <s v="theater/plays"/>
    <n v="1.24"/>
    <n v="8.8571428571428577"/>
    <x v="6"/>
    <x v="11"/>
    <x v="3054"/>
    <d v="2015-03-04T00:16:46"/>
  </r>
  <r>
    <n v="553"/>
    <s v="sellorshopusa.com"/>
    <s v="Groundbreaking New Classifieds Website Grows Into Largest Nationwide Coverage By Turning Users Into Entrepreneurs"/>
    <x v="17"/>
    <n v="123"/>
    <x v="2"/>
    <x v="0"/>
    <s v="USD"/>
    <n v="1415988991"/>
    <n v="1413393391"/>
    <b v="0"/>
    <n v="6"/>
    <b v="0"/>
    <s v="technology/web"/>
    <n v="4.9199999999999999E-3"/>
    <n v="20.5"/>
    <x v="0"/>
    <x v="26"/>
    <x v="3055"/>
    <d v="2014-10-15T17:16:31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x v="1"/>
    <s v="GBP"/>
    <n v="1488546319"/>
    <n v="1483362319"/>
    <b v="0"/>
    <n v="5"/>
    <b v="0"/>
    <s v="music/jazz"/>
    <n v="0.22363636363636363"/>
    <n v="24.6"/>
    <x v="7"/>
    <x v="33"/>
    <x v="3056"/>
    <d v="2017-01-02T13:05:19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x v="0"/>
    <s v="USD"/>
    <n v="1399867409"/>
    <n v="1394683409"/>
    <b v="0"/>
    <n v="2"/>
    <b v="0"/>
    <s v="music/jazz"/>
    <n v="0.06"/>
    <n v="60"/>
    <x v="7"/>
    <x v="33"/>
    <x v="3057"/>
    <d v="2014-03-13T04:03:29"/>
  </r>
  <r>
    <n v="2323"/>
    <s v="Beef Sticks, the Ultimate Protein Snack"/>
    <s v="You can never go wrong with a Beef Stick, great taste with no fillers and can easily goes with you everywhere."/>
    <x v="303"/>
    <n v="120"/>
    <x v="3"/>
    <x v="0"/>
    <s v="USD"/>
    <n v="1490033247"/>
    <n v="1489428447"/>
    <b v="0"/>
    <n v="4"/>
    <b v="0"/>
    <s v="food/small batch"/>
    <n v="0.48"/>
    <n v="30"/>
    <x v="4"/>
    <x v="7"/>
    <x v="3058"/>
    <d v="2017-03-13T18:07:27"/>
  </r>
  <r>
    <n v="2362"/>
    <s v="Help CRB obtain 501(c)(3) status! (Canceled)"/>
    <s v="The Columbus Ruby Brigade has brought monthly ruby goodness and camaraderie to all participants."/>
    <x v="326"/>
    <n v="120"/>
    <x v="1"/>
    <x v="0"/>
    <s v="USD"/>
    <n v="1418315470"/>
    <n v="1415723470"/>
    <b v="0"/>
    <n v="2"/>
    <b v="0"/>
    <s v="technology/web"/>
    <n v="0.2857142857142857"/>
    <n v="60"/>
    <x v="0"/>
    <x v="26"/>
    <x v="3059"/>
    <d v="2014-11-11T16:31:10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x v="0"/>
    <s v="USD"/>
    <n v="1429823138"/>
    <n v="1427231138"/>
    <b v="0"/>
    <n v="2"/>
    <b v="0"/>
    <s v="food/food trucks"/>
    <n v="2.6666666666666666E-3"/>
    <n v="60"/>
    <x v="4"/>
    <x v="29"/>
    <x v="3060"/>
    <d v="2015-03-24T21:05:38"/>
  </r>
  <r>
    <n v="2976"/>
    <s v="Pizza Delique"/>
    <s v="A play that addresses an important social issue, brought to light by members of the UoM Drama Society."/>
    <x v="356"/>
    <n v="120"/>
    <x v="0"/>
    <x v="1"/>
    <s v="GBP"/>
    <n v="1457870400"/>
    <n v="1456421530"/>
    <b v="0"/>
    <n v="14"/>
    <b v="1"/>
    <s v="theater/plays"/>
    <n v="1.7142857142857142"/>
    <n v="8.5714285714285712"/>
    <x v="6"/>
    <x v="11"/>
    <x v="3061"/>
    <d v="2016-02-25T17:32:10"/>
  </r>
  <r>
    <n v="3918"/>
    <s v="The Singing Teacher"/>
    <s v="A fantastic new comedy coming to the West End 2014.  An Alan Ayckbourn meets Richard Curtis style comedy. Who knew singing was therapy!"/>
    <x v="24"/>
    <n v="120"/>
    <x v="2"/>
    <x v="1"/>
    <s v="GBP"/>
    <n v="1407168000"/>
    <n v="1406131023"/>
    <b v="0"/>
    <n v="3"/>
    <b v="0"/>
    <s v="theater/plays"/>
    <n v="2E-3"/>
    <n v="40"/>
    <x v="6"/>
    <x v="11"/>
    <x v="3062"/>
    <d v="2014-07-23T15:57:03"/>
  </r>
  <r>
    <n v="2151"/>
    <s v="Handee Job for PS4 Gets on Shark Tank"/>
    <s v="Crazy Artist makes gaming more comfortable and fun for Playstation 4 users. I really want to give you a Handee Job!"/>
    <x v="52"/>
    <n v="118"/>
    <x v="2"/>
    <x v="0"/>
    <s v="USD"/>
    <n v="1467231614"/>
    <n v="1464639614"/>
    <b v="0"/>
    <n v="6"/>
    <b v="0"/>
    <s v="games/video games"/>
    <n v="2.6222222222222224E-3"/>
    <n v="19.666666666666668"/>
    <x v="3"/>
    <x v="18"/>
    <x v="3063"/>
    <d v="2016-05-30T20:20:14"/>
  </r>
  <r>
    <n v="3889"/>
    <s v="Sherri's Playhouse Present's A Heavenly Hand!"/>
    <s v="A romantic comedy about a girl trying to figure out what to do with her life and an angel who comes to help her."/>
    <x v="36"/>
    <n v="118"/>
    <x v="2"/>
    <x v="0"/>
    <s v="USD"/>
    <n v="1420413960"/>
    <n v="1417651630"/>
    <b v="0"/>
    <n v="9"/>
    <b v="0"/>
    <s v="theater/plays"/>
    <n v="1.4749999999999999E-2"/>
    <n v="13.111111111111111"/>
    <x v="6"/>
    <x v="11"/>
    <x v="3064"/>
    <d v="2014-12-04T00:07:10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x v="0"/>
    <s v="USD"/>
    <n v="1329864374"/>
    <n v="1328049974"/>
    <b v="0"/>
    <n v="6"/>
    <b v="0"/>
    <s v="music/world music"/>
    <n v="0.11600000000000001"/>
    <n v="19.333333333333332"/>
    <x v="7"/>
    <x v="37"/>
    <x v="3065"/>
    <d v="2012-01-31T22:46:14"/>
  </r>
  <r>
    <n v="3122"/>
    <s v="be back soon (Canceled)"/>
    <s v="cancelled until further notice"/>
    <x v="348"/>
    <n v="116"/>
    <x v="1"/>
    <x v="0"/>
    <s v="USD"/>
    <n v="1478733732"/>
    <n v="1478298132"/>
    <b v="0"/>
    <n v="2"/>
    <b v="0"/>
    <s v="theater/spaces"/>
    <n v="0.58291457286432158"/>
    <n v="58"/>
    <x v="6"/>
    <x v="9"/>
    <x v="3066"/>
    <d v="2016-11-04T22:22:12"/>
  </r>
  <r>
    <n v="3789"/>
    <s v="Austen a New Musical Play"/>
    <s v="This fabulous new play explores the little known love life of England's most famous romantic novelist, Jane Austen."/>
    <x v="357"/>
    <n v="116"/>
    <x v="2"/>
    <x v="1"/>
    <s v="GBP"/>
    <n v="1434395418"/>
    <n v="1431630618"/>
    <b v="0"/>
    <n v="4"/>
    <b v="0"/>
    <s v="theater/musical"/>
    <n v="3.267605633802817E-2"/>
    <n v="29"/>
    <x v="6"/>
    <x v="19"/>
    <x v="3067"/>
    <d v="2015-05-14T19:10:18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5"/>
    <x v="21"/>
    <x v="3068"/>
    <d v="2016-11-19T00:23:18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x v="1"/>
    <s v="GBP"/>
    <n v="1428333345"/>
    <n v="1425744945"/>
    <b v="0"/>
    <n v="7"/>
    <b v="0"/>
    <s v="technology/web"/>
    <n v="0.23"/>
    <n v="16.428571428571427"/>
    <x v="0"/>
    <x v="26"/>
    <x v="3069"/>
    <d v="2015-03-07T16:15:45"/>
  </r>
  <r>
    <n v="2124"/>
    <s v="AZAMAR"/>
    <s v="AZAMAR is a Role Playing Game world involving fantasy and high magic, based on the popular OpenD6 OGL using the Cinema6 RPG Framework."/>
    <x v="209"/>
    <n v="115"/>
    <x v="2"/>
    <x v="0"/>
    <s v="USD"/>
    <n v="1291093200"/>
    <n v="1286930435"/>
    <b v="0"/>
    <n v="5"/>
    <b v="0"/>
    <s v="games/video games"/>
    <n v="0.10454545454545454"/>
    <n v="23"/>
    <x v="3"/>
    <x v="18"/>
    <x v="3070"/>
    <d v="2010-10-13T00:40:35"/>
  </r>
  <r>
    <n v="2155"/>
    <s v="VoxelMaze"/>
    <s v="A Level Editor, Turned up to eleven. Infinite creativity in one package, solo or with up to 16 of your friends."/>
    <x v="1"/>
    <n v="115"/>
    <x v="2"/>
    <x v="1"/>
    <s v="GBP"/>
    <n v="1459443385"/>
    <n v="1456854985"/>
    <b v="0"/>
    <n v="5"/>
    <b v="0"/>
    <s v="games/video games"/>
    <n v="2.3E-2"/>
    <n v="23"/>
    <x v="3"/>
    <x v="18"/>
    <x v="3071"/>
    <d v="2016-03-01T17:56: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5"/>
    <x v="23"/>
    <x v="3072"/>
    <d v="2014-12-18T12:38:23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x v="0"/>
    <s v="USD"/>
    <n v="1351582938"/>
    <n v="1348731738"/>
    <b v="0"/>
    <n v="8"/>
    <b v="0"/>
    <s v="music/indie rock"/>
    <n v="2.9894179894179893E-2"/>
    <n v="14.125"/>
    <x v="7"/>
    <x v="12"/>
    <x v="3073"/>
    <d v="2012-09-27T07:42:18"/>
  </r>
  <r>
    <n v="232"/>
    <s v="#noblurredlines"/>
    <s v="A high-impact, high-quality resource to address, for young people and youth-related professionals, the issue of sexual consent."/>
    <x v="38"/>
    <n v="110"/>
    <x v="2"/>
    <x v="1"/>
    <s v="GBP"/>
    <n v="1425066546"/>
    <n v="1422474546"/>
    <b v="0"/>
    <n v="7"/>
    <b v="0"/>
    <s v="film &amp; video/drama"/>
    <n v="2.75E-2"/>
    <n v="15.714285714285714"/>
    <x v="5"/>
    <x v="10"/>
    <x v="3074"/>
    <d v="2015-01-28T19:49:06"/>
  </r>
  <r>
    <n v="1735"/>
    <s v="Leo's RainSong Artist program"/>
    <s v="RainSong is letting my buy a discounted guitar. I will use this to offer my talents to the ministry programs I'm a part of."/>
    <x v="114"/>
    <n v="110"/>
    <x v="2"/>
    <x v="0"/>
    <s v="USD"/>
    <n v="1470598345"/>
    <n v="1468006345"/>
    <b v="0"/>
    <n v="2"/>
    <b v="0"/>
    <s v="music/faith"/>
    <n v="0.11"/>
    <n v="55"/>
    <x v="7"/>
    <x v="14"/>
    <x v="3075"/>
    <d v="2016-07-08T19:32:25"/>
  </r>
  <r>
    <n v="2749"/>
    <s v="A Tree is a Tree, no matter what you see.  CHILDREN'S BOOK"/>
    <s v="Self-publishing my children's book."/>
    <x v="26"/>
    <n v="110"/>
    <x v="2"/>
    <x v="0"/>
    <s v="USD"/>
    <n v="1428171037"/>
    <n v="1425582637"/>
    <b v="0"/>
    <n v="2"/>
    <b v="0"/>
    <s v="publishing/children's books"/>
    <n v="1.0999999999999999E-2"/>
    <n v="55"/>
    <x v="1"/>
    <x v="39"/>
    <x v="3076"/>
    <d v="2015-03-05T19:10:37"/>
  </r>
  <r>
    <n v="3198"/>
    <s v="Terezin's The Fireflies"/>
    <s v="Hadbjerg skole opsÃ¦tter i april musicalen The Fireflies, der blev skrevet og opfÃ¸rt i koncentrationslejren Theresienstadt i 1943 og 45."/>
    <x v="0"/>
    <n v="110"/>
    <x v="2"/>
    <x v="9"/>
    <s v="DKK"/>
    <n v="1424081477"/>
    <n v="1420798277"/>
    <b v="0"/>
    <n v="3"/>
    <b v="0"/>
    <s v="theater/musical"/>
    <n v="3.6666666666666666E-3"/>
    <n v="36.666666666666664"/>
    <x v="6"/>
    <x v="19"/>
    <x v="3077"/>
    <d v="2015-01-09T10:11:17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x v="1"/>
    <s v="GBP"/>
    <n v="1427659200"/>
    <n v="1425678057"/>
    <b v="0"/>
    <n v="6"/>
    <b v="0"/>
    <s v="theater/plays"/>
    <n v="1.8333333333333333E-2"/>
    <n v="18.333333333333332"/>
    <x v="6"/>
    <x v="11"/>
    <x v="3078"/>
    <d v="2015-03-06T21:40:57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x v="0"/>
    <s v="USD"/>
    <n v="1420938000"/>
    <n v="1418862743"/>
    <b v="0"/>
    <n v="4"/>
    <b v="0"/>
    <s v="theater/plays"/>
    <n v="2.1999999999999999E-2"/>
    <n v="27.5"/>
    <x v="6"/>
    <x v="11"/>
    <x v="3079"/>
    <d v="2014-12-18T00:32:23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x v="1"/>
    <s v="GBP"/>
    <n v="1416081600"/>
    <n v="1413477228"/>
    <b v="0"/>
    <n v="2"/>
    <b v="0"/>
    <s v="theater/plays"/>
    <n v="0.22"/>
    <n v="55"/>
    <x v="6"/>
    <x v="11"/>
    <x v="3080"/>
    <d v="2014-10-16T16:33:48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x v="8"/>
    <s v="AUD"/>
    <n v="1396666779"/>
    <n v="1394078379"/>
    <b v="0"/>
    <n v="3"/>
    <b v="0"/>
    <s v="games/video games"/>
    <n v="2.4222222222222221E-2"/>
    <n v="36.333333333333336"/>
    <x v="3"/>
    <x v="18"/>
    <x v="3081"/>
    <d v="2014-03-06T03:59:39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x v="0"/>
    <s v="USD"/>
    <n v="1493571600"/>
    <n v="1489106948"/>
    <b v="0"/>
    <n v="1"/>
    <b v="0"/>
    <s v="food/small batch"/>
    <n v="7.1999999999999998E-3"/>
    <n v="108"/>
    <x v="4"/>
    <x v="7"/>
    <x v="3082"/>
    <d v="2017-03-10T00:49:08"/>
  </r>
  <r>
    <n v="2351"/>
    <s v="NZ Auction site.  No listing or success fees. Only $2 p/m"/>
    <s v="Donate $30 or more and receive a free selfie stick."/>
    <x v="359"/>
    <n v="108"/>
    <x v="1"/>
    <x v="15"/>
    <s v="NZD"/>
    <n v="1430360739"/>
    <n v="1427768739"/>
    <b v="0"/>
    <n v="7"/>
    <b v="0"/>
    <s v="technology/web"/>
    <n v="5.7142857142857143E-3"/>
    <n v="15.428571428571429"/>
    <x v="0"/>
    <x v="26"/>
    <x v="3083"/>
    <d v="2015-03-31T02:25:39"/>
  </r>
  <r>
    <n v="1791"/>
    <s v="disCover: Napoli"/>
    <s v="For the love of street photography and the beauty of traditional cultures in southern Italy."/>
    <x v="121"/>
    <n v="107"/>
    <x v="2"/>
    <x v="1"/>
    <s v="GBP"/>
    <n v="1422553565"/>
    <n v="1417369565"/>
    <b v="1"/>
    <n v="4"/>
    <b v="0"/>
    <s v="photography/photobooks"/>
    <n v="3.5666666666666666E-2"/>
    <n v="26.75"/>
    <x v="2"/>
    <x v="3"/>
    <x v="3084"/>
    <d v="2014-11-30T17:46:05"/>
  </r>
  <r>
    <n v="571"/>
    <s v="Snag-A-Slip"/>
    <s v="Snag-A-Slip is an online platform that connects boaters with awesome marinas and available boat slips so that they can book with ease."/>
    <x v="17"/>
    <n v="106"/>
    <x v="2"/>
    <x v="0"/>
    <s v="USD"/>
    <n v="1437969540"/>
    <n v="1436297723"/>
    <b v="0"/>
    <n v="2"/>
    <b v="0"/>
    <s v="technology/web"/>
    <n v="4.2399999999999998E-3"/>
    <n v="53"/>
    <x v="0"/>
    <x v="26"/>
    <x v="3085"/>
    <d v="2015-07-07T19:35:23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x v="0"/>
    <s v="USD"/>
    <n v="1408134034"/>
    <n v="1405542034"/>
    <b v="0"/>
    <n v="4"/>
    <b v="0"/>
    <s v="technology/wearables"/>
    <n v="1.325E-2"/>
    <n v="26.5"/>
    <x v="0"/>
    <x v="1"/>
    <x v="3086"/>
    <d v="2014-07-16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x v="0"/>
    <s v="USD"/>
    <n v="1427507208"/>
    <n v="1424918808"/>
    <b v="0"/>
    <n v="3"/>
    <b v="0"/>
    <s v="technology/wearables"/>
    <n v="1.06E-2"/>
    <n v="35.333333333333336"/>
    <x v="0"/>
    <x v="1"/>
    <x v="3087"/>
    <d v="2015-02-26T02:46:48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x v="1"/>
    <s v="GBP"/>
    <n v="1432223125"/>
    <n v="1429631125"/>
    <b v="0"/>
    <n v="4"/>
    <b v="0"/>
    <s v="technology/wearables"/>
    <n v="3.0285714285714286E-3"/>
    <n v="26.5"/>
    <x v="0"/>
    <x v="1"/>
    <x v="3088"/>
    <d v="2015-04-21T15:45:25"/>
  </r>
  <r>
    <n v="1380"/>
    <s v="BARNFEST 2015"/>
    <s v="A DIY MUSIC FESTIVAL FROM ST. LOUIS MO! Bands make their own festival, help make it legit!"/>
    <x v="360"/>
    <n v="106"/>
    <x v="0"/>
    <x v="0"/>
    <s v="USD"/>
    <n v="1433815200"/>
    <n v="1431886706"/>
    <b v="0"/>
    <n v="5"/>
    <b v="1"/>
    <s v="music/rock"/>
    <n v="4.24"/>
    <n v="21.2"/>
    <x v="7"/>
    <x v="15"/>
    <x v="3089"/>
    <d v="2015-05-17T18:18:26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4"/>
    <x v="3090"/>
    <d v="2016-02-08T17:09:20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x v="0"/>
    <s v="USD"/>
    <n v="1455466832"/>
    <n v="1452874832"/>
    <b v="0"/>
    <n v="4"/>
    <b v="0"/>
    <s v="technology/wearables"/>
    <n v="2.1649484536082476E-3"/>
    <n v="26.25"/>
    <x v="0"/>
    <x v="1"/>
    <x v="3091"/>
    <d v="2016-01-15T16:20:32"/>
  </r>
  <r>
    <n v="1405"/>
    <s v="The Bible translated into Emoticons"/>
    <s v="Will more people read the Bible if it were translated into Emoticons?"/>
    <x v="17"/>
    <n v="105"/>
    <x v="2"/>
    <x v="0"/>
    <s v="USD"/>
    <n v="1417195201"/>
    <n v="1414599601"/>
    <b v="1"/>
    <n v="17"/>
    <b v="0"/>
    <s v="publishing/translations"/>
    <n v="4.1999999999999997E-3"/>
    <n v="6.1764705882352944"/>
    <x v="1"/>
    <x v="31"/>
    <x v="3092"/>
    <d v="2014-10-29T16:20:0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x v="11"/>
    <s v="CAD"/>
    <n v="1383430145"/>
    <n v="1380838145"/>
    <b v="0"/>
    <n v="6"/>
    <b v="0"/>
    <s v="publishing/fiction"/>
    <n v="2.1000000000000001E-2"/>
    <n v="17.5"/>
    <x v="1"/>
    <x v="35"/>
    <x v="3093"/>
    <d v="2013-10-03T22:09:05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x v="8"/>
    <s v="AUD"/>
    <n v="1468658866"/>
    <n v="1464943666"/>
    <b v="0"/>
    <n v="2"/>
    <b v="0"/>
    <s v="publishing/children's books"/>
    <n v="0.105"/>
    <n v="52.5"/>
    <x v="1"/>
    <x v="39"/>
    <x v="3094"/>
    <d v="2016-06-03T08:47:46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x v="11"/>
    <s v="CAD"/>
    <n v="1488495478"/>
    <n v="1485903478"/>
    <b v="0"/>
    <n v="2"/>
    <b v="0"/>
    <s v="theater/spaces"/>
    <n v="4.7727272727272731E-3"/>
    <n v="52.5"/>
    <x v="6"/>
    <x v="9"/>
    <x v="3095"/>
    <d v="2017-01-31T22:57:58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x v="0"/>
    <s v="USD"/>
    <n v="1409846874"/>
    <n v="1407254874"/>
    <b v="0"/>
    <n v="2"/>
    <b v="0"/>
    <s v="theater/plays"/>
    <n v="1.0500000000000001E-2"/>
    <n v="52.5"/>
    <x v="6"/>
    <x v="11"/>
    <x v="3096"/>
    <d v="2014-08-05T16:07:54"/>
  </r>
  <r>
    <n v="2134"/>
    <s v="Prehistoric Landing"/>
    <s v="1st person Action Survivalist Rpg game. You get sent to a deadly Island to die not knowing that your not alone on the island."/>
    <x v="70"/>
    <n v="104"/>
    <x v="2"/>
    <x v="0"/>
    <s v="USD"/>
    <n v="1367097391"/>
    <n v="1364505391"/>
    <b v="0"/>
    <n v="3"/>
    <b v="0"/>
    <s v="games/video games"/>
    <n v="1.7333333333333333E-2"/>
    <n v="34.666666666666664"/>
    <x v="3"/>
    <x v="18"/>
    <x v="3097"/>
    <d v="2013-03-28T21:16:31"/>
  </r>
  <r>
    <n v="1916"/>
    <s v="The Paint Can Holder by U.S. Green Products"/>
    <s v="The Paint Can Holder Makes Painting Easier and Safer on Extension Ladders."/>
    <x v="16"/>
    <n v="102"/>
    <x v="2"/>
    <x v="0"/>
    <s v="USD"/>
    <n v="1478542375"/>
    <n v="1476378775"/>
    <b v="0"/>
    <n v="6"/>
    <b v="0"/>
    <s v="technology/gadgets"/>
    <n v="5.1000000000000004E-3"/>
    <n v="17"/>
    <x v="0"/>
    <x v="6"/>
    <x v="3098"/>
    <d v="2016-10-13T17:12:55"/>
  </r>
  <r>
    <n v="3192"/>
    <s v="Arts in Conflict"/>
    <s v="This project challenges social issues affecting young people in areas of deprivation within the Belfast area (Northern Ireland)."/>
    <x v="26"/>
    <n v="102"/>
    <x v="2"/>
    <x v="1"/>
    <s v="GBP"/>
    <n v="1425160800"/>
    <n v="1421274859"/>
    <b v="0"/>
    <n v="8"/>
    <b v="0"/>
    <s v="theater/musical"/>
    <n v="1.0200000000000001E-2"/>
    <n v="12.75"/>
    <x v="6"/>
    <x v="19"/>
    <x v="3099"/>
    <d v="2015-01-14T22:34:19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x v="16"/>
    <s v="EUR"/>
    <n v="1480028400"/>
    <n v="1478685915"/>
    <b v="0"/>
    <n v="2"/>
    <b v="1"/>
    <s v="technology/wearables"/>
    <n v="1.4428571428571428"/>
    <n v="50.5"/>
    <x v="0"/>
    <x v="1"/>
    <x v="3100"/>
    <d v="2016-11-09T10:05:15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x v="0"/>
    <s v="USD"/>
    <n v="1474067404"/>
    <n v="1471475404"/>
    <b v="0"/>
    <n v="2"/>
    <b v="0"/>
    <s v="music/jazz"/>
    <n v="2.2444444444444444E-2"/>
    <n v="50.5"/>
    <x v="7"/>
    <x v="33"/>
    <x v="3101"/>
    <d v="2016-08-17T23:10:04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x v="1"/>
    <s v="GBP"/>
    <n v="1463050034"/>
    <n v="1460458034"/>
    <b v="0"/>
    <n v="7"/>
    <b v="0"/>
    <s v="photography/nature"/>
    <n v="0.13466666666666666"/>
    <n v="14.428571428571429"/>
    <x v="2"/>
    <x v="38"/>
    <x v="3102"/>
    <d v="2016-04-12T10:47:14"/>
  </r>
  <r>
    <n v="3947"/>
    <s v="Tell'em I'm Gonna Make It"/>
    <s v="Soon to be known as one of the greatest gospel stage plays of all times. Great hit in New England and now we want to take  it on tour"/>
    <x v="121"/>
    <n v="101"/>
    <x v="2"/>
    <x v="0"/>
    <s v="USD"/>
    <n v="1475378744"/>
    <n v="1472786744"/>
    <b v="0"/>
    <n v="2"/>
    <b v="0"/>
    <s v="theater/plays"/>
    <n v="3.3666666666666664E-2"/>
    <n v="50.5"/>
    <x v="6"/>
    <x v="11"/>
    <x v="3103"/>
    <d v="2016-09-02T03:25:44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x v="0"/>
    <s v="USD"/>
    <n v="1431702289"/>
    <n v="1426518289"/>
    <b v="0"/>
    <n v="1"/>
    <b v="0"/>
    <s v="film &amp; video/drama"/>
    <n v="0.02"/>
    <n v="100"/>
    <x v="5"/>
    <x v="10"/>
    <x v="3104"/>
    <d v="2015-03-16T15:04:49"/>
  </r>
  <r>
    <n v="600"/>
    <s v="Anaheim California here we come but we need your help."/>
    <s v="Science Technology Engineering and Math + youth = a brighter tomorrow."/>
    <x v="1"/>
    <n v="100"/>
    <x v="1"/>
    <x v="0"/>
    <s v="USD"/>
    <n v="1431198562"/>
    <n v="1426014562"/>
    <b v="0"/>
    <n v="1"/>
    <b v="0"/>
    <s v="technology/web"/>
    <n v="0.02"/>
    <n v="100"/>
    <x v="0"/>
    <x v="26"/>
    <x v="3105"/>
    <d v="2015-03-10T19:09:22"/>
  </r>
  <r>
    <n v="919"/>
    <s v="Jazz CD:  Out of The Blue"/>
    <s v="Cool jazz with a New Orleans flavor."/>
    <x v="16"/>
    <n v="100"/>
    <x v="2"/>
    <x v="0"/>
    <s v="USD"/>
    <n v="1355930645"/>
    <n v="1352906645"/>
    <b v="0"/>
    <n v="1"/>
    <b v="0"/>
    <s v="music/jazz"/>
    <n v="5.0000000000000001E-3"/>
    <n v="100"/>
    <x v="7"/>
    <x v="33"/>
    <x v="3106"/>
    <d v="2012-11-14T15:24:05"/>
  </r>
  <r>
    <n v="1100"/>
    <s v="Aeldengald Saga Book I"/>
    <s v="A retro style puzzle rpg with a dark story. Your decisions will influence the world and decide the outcome of the story."/>
    <x v="38"/>
    <n v="100"/>
    <x v="2"/>
    <x v="4"/>
    <s v="EUR"/>
    <n v="1455417571"/>
    <n v="1452825571"/>
    <b v="0"/>
    <n v="10"/>
    <b v="0"/>
    <s v="games/video games"/>
    <n v="2.5000000000000001E-2"/>
    <n v="10"/>
    <x v="3"/>
    <x v="18"/>
    <x v="3107"/>
    <d v="2016-01-15T02:39:31"/>
  </r>
  <r>
    <n v="1145"/>
    <s v="A FORK IN THE ROAD food truck"/>
    <s v="Emphasizing locally and responsibly raised ingredients, serving delicious food! I need your help."/>
    <x v="28"/>
    <n v="100"/>
    <x v="2"/>
    <x v="0"/>
    <s v="USD"/>
    <n v="1412272592"/>
    <n v="1407088592"/>
    <b v="0"/>
    <n v="1"/>
    <b v="0"/>
    <s v="food/food trucks"/>
    <n v="1.25E-3"/>
    <n v="100"/>
    <x v="4"/>
    <x v="29"/>
    <x v="3108"/>
    <d v="2014-08-03T17:56:32"/>
  </r>
  <r>
    <n v="1170"/>
    <s v="Its A Rib Thing"/>
    <s v="They are sweet, sticky and incredibly addictive. People are left with a huge smile and a full stomach but still ask for more!!!"/>
    <x v="17"/>
    <n v="100"/>
    <x v="2"/>
    <x v="1"/>
    <s v="GBP"/>
    <n v="1433021171"/>
    <n v="1430429171"/>
    <b v="0"/>
    <n v="2"/>
    <b v="0"/>
    <s v="food/food trucks"/>
    <n v="4.0000000000000001E-3"/>
    <n v="50"/>
    <x v="4"/>
    <x v="29"/>
    <x v="3109"/>
    <d v="2015-04-30T21:26:11"/>
  </r>
  <r>
    <n v="1183"/>
    <s v="Freshie's Donuts Food Trailer"/>
    <s v="Help Freshie keep her dream alive by pledging to get a donut truck! She will be able to do events as well as cater to the community"/>
    <x v="60"/>
    <n v="100"/>
    <x v="2"/>
    <x v="0"/>
    <s v="USD"/>
    <n v="1478059140"/>
    <n v="1476391223"/>
    <b v="0"/>
    <n v="3"/>
    <b v="0"/>
    <s v="food/food trucks"/>
    <n v="0.04"/>
    <n v="33.333333333333336"/>
    <x v="4"/>
    <x v="29"/>
    <x v="3110"/>
    <d v="2016-10-13T20:40:23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x v="0"/>
    <s v="USD"/>
    <n v="1437161739"/>
    <n v="1434569739"/>
    <b v="0"/>
    <n v="1"/>
    <b v="0"/>
    <s v="technology/wearables"/>
    <n v="2E-3"/>
    <n v="100"/>
    <x v="0"/>
    <x v="1"/>
    <x v="3111"/>
    <d v="2015-06-17T19:35:39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x v="6"/>
    <s v="EUR"/>
    <n v="1455964170"/>
    <n v="1450780170"/>
    <b v="0"/>
    <n v="1"/>
    <b v="0"/>
    <s v="publishing/translations"/>
    <n v="0.05"/>
    <n v="100"/>
    <x v="1"/>
    <x v="31"/>
    <x v="3112"/>
    <d v="2015-12-22T10:29:30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x v="8"/>
    <s v="AUD"/>
    <n v="1451637531"/>
    <n v="1449045531"/>
    <b v="0"/>
    <n v="1"/>
    <b v="0"/>
    <s v="publishing/translations"/>
    <n v="3.3333333333333335E-3"/>
    <n v="100"/>
    <x v="1"/>
    <x v="31"/>
    <x v="3113"/>
    <d v="2015-12-02T08:38:51"/>
  </r>
  <r>
    <n v="1491"/>
    <s v="Tales of guns, gold and a beagle in the Old West"/>
    <s v="What do you get when you take outlaws, guns, gold and and old beagle in the old west? Adventure!"/>
    <x v="181"/>
    <n v="100"/>
    <x v="2"/>
    <x v="0"/>
    <s v="USD"/>
    <n v="1424014680"/>
    <n v="1418922443"/>
    <b v="0"/>
    <n v="1"/>
    <b v="0"/>
    <s v="publishing/fiction"/>
    <n v="8.3333333333333329E-2"/>
    <n v="100"/>
    <x v="1"/>
    <x v="35"/>
    <x v="3114"/>
    <d v="2014-12-18T17:07:23"/>
  </r>
  <r>
    <n v="1557"/>
    <s v="Reflecting Light Photo"/>
    <s v="I have always been captivated by photography, Now I am trying to set up my own company and publish my pictures."/>
    <x v="60"/>
    <n v="100"/>
    <x v="2"/>
    <x v="0"/>
    <s v="USD"/>
    <n v="1411227633"/>
    <n v="1408549233"/>
    <b v="0"/>
    <n v="1"/>
    <b v="0"/>
    <s v="photography/nature"/>
    <n v="0.04"/>
    <n v="100"/>
    <x v="2"/>
    <x v="38"/>
    <x v="3115"/>
    <d v="2014-08-20T15:40:33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x v="0"/>
    <s v="USD"/>
    <n v="1307554261"/>
    <n v="1304962261"/>
    <b v="0"/>
    <n v="1"/>
    <b v="0"/>
    <s v="publishing/art books"/>
    <n v="2.5000000000000001E-2"/>
    <n v="100"/>
    <x v="1"/>
    <x v="32"/>
    <x v="3116"/>
    <d v="2011-05-09T17:31:01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x v="0"/>
    <s v="USD"/>
    <n v="1429028365"/>
    <n v="1425143965"/>
    <b v="0"/>
    <n v="2"/>
    <b v="0"/>
    <s v="technology/web"/>
    <n v="2.5000000000000001E-3"/>
    <n v="50"/>
    <x v="0"/>
    <x v="26"/>
    <x v="3117"/>
    <d v="2015-02-28T17:19:25"/>
  </r>
  <r>
    <n v="2565"/>
    <s v="The Sketchy Pelican (Canceled)"/>
    <s v="The Sketchy Pelican. Is my vision to bring raw, honest, soulful, creative, thoght provoking cuisine to food truck form"/>
    <x v="26"/>
    <n v="100"/>
    <x v="1"/>
    <x v="0"/>
    <s v="USD"/>
    <n v="1462827000"/>
    <n v="1457710589"/>
    <b v="0"/>
    <n v="1"/>
    <b v="0"/>
    <s v="food/food trucks"/>
    <n v="0.01"/>
    <n v="100"/>
    <x v="4"/>
    <x v="29"/>
    <x v="3118"/>
    <d v="2016-03-11T15:36:29"/>
  </r>
  <r>
    <n v="2766"/>
    <s v="Jambie"/>
    <s v="Jambie is a children's book geared towards kids ages 4-9 years of age. This book teaches young children about making wise decisions."/>
    <x v="1"/>
    <n v="100"/>
    <x v="2"/>
    <x v="0"/>
    <s v="USD"/>
    <n v="1313078518"/>
    <n v="1310486518"/>
    <b v="0"/>
    <n v="4"/>
    <b v="0"/>
    <s v="publishing/children's books"/>
    <n v="0.02"/>
    <n v="25"/>
    <x v="1"/>
    <x v="39"/>
    <x v="3119"/>
    <d v="2011-07-12T16:01:58"/>
  </r>
  <r>
    <n v="2944"/>
    <s v="Guardian Theatre, Arts in Education Theatre"/>
    <s v="Our vision: build and operate a Theater Arts Center for south-central Washington state in Goldendale."/>
    <x v="26"/>
    <n v="100"/>
    <x v="2"/>
    <x v="0"/>
    <s v="USD"/>
    <n v="1433714198"/>
    <n v="1431122198"/>
    <b v="0"/>
    <n v="1"/>
    <b v="0"/>
    <s v="theater/spaces"/>
    <n v="0.01"/>
    <n v="100"/>
    <x v="6"/>
    <x v="9"/>
    <x v="3120"/>
    <d v="2015-05-08T21:56:38"/>
  </r>
  <r>
    <n v="3576"/>
    <s v="Vote for Next Season's Shows!"/>
    <s v="Vote here for whatever show you want to see next year! No gimmick, no stretch goals, just a simple vote and a free ticket."/>
    <x v="292"/>
    <n v="100"/>
    <x v="0"/>
    <x v="0"/>
    <s v="USD"/>
    <n v="1480947054"/>
    <n v="1475759454"/>
    <b v="0"/>
    <n v="5"/>
    <b v="1"/>
    <s v="theater/plays"/>
    <n v="1"/>
    <n v="20"/>
    <x v="6"/>
    <x v="11"/>
    <x v="3121"/>
    <d v="2016-10-06T13:10:54"/>
  </r>
  <r>
    <n v="3632"/>
    <s v="Some Enchanted Evening UK TOUR"/>
    <s v="A professional musical revue. First performed in 2013 as a short tour, to be embarking on a full length tour across the UK in 2015!"/>
    <x v="207"/>
    <n v="100"/>
    <x v="2"/>
    <x v="1"/>
    <s v="GBP"/>
    <n v="1416781749"/>
    <n v="1415053749"/>
    <b v="0"/>
    <n v="1"/>
    <b v="0"/>
    <s v="theater/musical"/>
    <n v="0.2"/>
    <n v="100"/>
    <x v="6"/>
    <x v="19"/>
    <x v="3122"/>
    <d v="2014-11-03T22:29:09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x v="0"/>
    <s v="USD"/>
    <n v="1439828159"/>
    <n v="1437236159"/>
    <b v="0"/>
    <n v="1"/>
    <b v="0"/>
    <s v="theater/plays"/>
    <n v="0.1"/>
    <n v="100"/>
    <x v="6"/>
    <x v="11"/>
    <x v="3123"/>
    <d v="2015-07-18T16:15:59"/>
  </r>
  <r>
    <n v="3742"/>
    <s v="The Jennings Family Reunion"/>
    <s v="In the midst of dealing with sending their son off to the army, Mitch and Melanie Jennings plan a family reunion to ease their sorrow."/>
    <x v="1"/>
    <n v="100"/>
    <x v="2"/>
    <x v="0"/>
    <s v="USD"/>
    <n v="1409980144"/>
    <n v="1407388144"/>
    <b v="0"/>
    <n v="4"/>
    <b v="0"/>
    <s v="theater/plays"/>
    <n v="0.02"/>
    <n v="25"/>
    <x v="6"/>
    <x v="11"/>
    <x v="3124"/>
    <d v="2014-08-07T05:09:04"/>
  </r>
  <r>
    <n v="3861"/>
    <s v="READY OR NOT HERE I COME"/>
    <s v="THE COMING OF THE LORD!"/>
    <x v="151"/>
    <n v="100"/>
    <x v="2"/>
    <x v="0"/>
    <s v="USD"/>
    <n v="1415828820"/>
    <n v="1412258977"/>
    <b v="0"/>
    <n v="1"/>
    <b v="0"/>
    <s v="theater/plays"/>
    <n v="0.05"/>
    <n v="100"/>
    <x v="6"/>
    <x v="11"/>
    <x v="3125"/>
    <d v="2014-10-02T14:09:37"/>
  </r>
  <r>
    <n v="3991"/>
    <s v="NTACTheatre - North Texas Actor's Collaborative Theatre"/>
    <s v="North Texas first actor-driven theatre company needs your help"/>
    <x v="207"/>
    <n v="100"/>
    <x v="2"/>
    <x v="0"/>
    <s v="USD"/>
    <n v="1433086082"/>
    <n v="1430494082"/>
    <b v="0"/>
    <n v="1"/>
    <b v="0"/>
    <s v="theater/plays"/>
    <n v="0.2"/>
    <n v="100"/>
    <x v="6"/>
    <x v="11"/>
    <x v="3126"/>
    <d v="2015-05-01T15:28:02"/>
  </r>
  <r>
    <n v="4020"/>
    <s v="Those That Fly"/>
    <s v="Having lived her whole life in the midst of a civil war, 11 year old Leyla dreams of being a pilot so she may fly her family to safety."/>
    <x v="260"/>
    <n v="100"/>
    <x v="2"/>
    <x v="0"/>
    <s v="USD"/>
    <n v="1427168099"/>
    <n v="1424579699"/>
    <b v="0"/>
    <n v="3"/>
    <b v="0"/>
    <s v="theater/plays"/>
    <n v="0.16666666666666666"/>
    <n v="33.333333333333336"/>
    <x v="6"/>
    <x v="11"/>
    <x v="3127"/>
    <d v="2015-02-22T04:34:59"/>
  </r>
  <r>
    <n v="4103"/>
    <s v="Weather Men"/>
    <s v="Weather Men is a play, written by Nathan Black.  A comedy/drama that explores the question of 'why people stay together?'"/>
    <x v="114"/>
    <n v="100"/>
    <x v="2"/>
    <x v="0"/>
    <s v="USD"/>
    <n v="1440613920"/>
    <n v="1435953566"/>
    <b v="0"/>
    <n v="6"/>
    <b v="0"/>
    <s v="theater/plays"/>
    <n v="0.1"/>
    <n v="16.666666666666668"/>
    <x v="6"/>
    <x v="11"/>
    <x v="3128"/>
    <d v="2015-07-03T19:59:26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x v="16"/>
    <s v="EUR"/>
    <n v="1491581703"/>
    <n v="1488993303"/>
    <b v="0"/>
    <n v="4"/>
    <b v="0"/>
    <s v="theater/plays"/>
    <n v="9.5999999999999992E-3"/>
    <n v="24"/>
    <x v="6"/>
    <x v="11"/>
    <x v="3129"/>
    <d v="2017-03-08T17:15:03"/>
  </r>
  <r>
    <n v="661"/>
    <s v="AirString"/>
    <s v="AirString keeps your AirPods from getting lost by keeping the pair together with a  durable and premium quality string."/>
    <x v="26"/>
    <n v="95"/>
    <x v="2"/>
    <x v="0"/>
    <s v="USD"/>
    <n v="1477236559"/>
    <n v="1474644559"/>
    <b v="0"/>
    <n v="9"/>
    <b v="0"/>
    <s v="technology/wearables"/>
    <n v="9.4999999999999998E-3"/>
    <n v="10.555555555555555"/>
    <x v="0"/>
    <x v="1"/>
    <x v="3130"/>
    <d v="2016-09-23T15:29:19"/>
  </r>
  <r>
    <n v="2852"/>
    <s v="Freedom Train"/>
    <s v="Just one time back to the past on the Freedom Train will open your eyes and your lives will never ever be the same!"/>
    <x v="1"/>
    <n v="95"/>
    <x v="2"/>
    <x v="0"/>
    <s v="USD"/>
    <n v="1403312703"/>
    <n v="1400720703"/>
    <b v="0"/>
    <n v="6"/>
    <b v="0"/>
    <s v="theater/plays"/>
    <n v="1.9E-2"/>
    <n v="15.833333333333334"/>
    <x v="6"/>
    <x v="11"/>
    <x v="3131"/>
    <d v="2014-05-22T01:05:03"/>
  </r>
  <r>
    <n v="3984"/>
    <s v="Fantastic Mr Fox - Novus Theatre"/>
    <s v="Novus Theatre bring you their new show 'Fantastic Mr Fox'. We hope to improve the pay for our cast and crew through Kickstarter."/>
    <x v="186"/>
    <n v="95"/>
    <x v="2"/>
    <x v="1"/>
    <s v="GBP"/>
    <n v="1415404800"/>
    <n v="1412809644"/>
    <b v="0"/>
    <n v="10"/>
    <b v="0"/>
    <s v="theater/plays"/>
    <n v="6.3333333333333339E-2"/>
    <n v="9.5"/>
    <x v="6"/>
    <x v="11"/>
    <x v="3132"/>
    <d v="2014-10-08T23:07:24"/>
  </r>
  <r>
    <n v="4058"/>
    <s v="Secret of Shahrazad (World Premier)"/>
    <s v="Help reveal the beauty of Islamic culture by launching this new adventure play celebrating Persian music, dance, and lore."/>
    <x v="212"/>
    <n v="95"/>
    <x v="2"/>
    <x v="0"/>
    <s v="USD"/>
    <n v="1459483140"/>
    <n v="1458178044"/>
    <b v="0"/>
    <n v="4"/>
    <b v="0"/>
    <s v="theater/plays"/>
    <n v="2.5333333333333333E-2"/>
    <n v="23.75"/>
    <x v="6"/>
    <x v="11"/>
    <x v="1120"/>
    <d v="2016-03-17T01:27:24"/>
  </r>
  <r>
    <n v="1560"/>
    <s v="Fine Art Landscape 2015 Calendar"/>
    <s v="I would like to share my landscape photographic travels of 2014 with more than just family an friends. 12 months of images."/>
    <x v="60"/>
    <n v="94"/>
    <x v="2"/>
    <x v="0"/>
    <s v="USD"/>
    <n v="1415842193"/>
    <n v="1414110593"/>
    <b v="0"/>
    <n v="4"/>
    <b v="0"/>
    <s v="photography/nature"/>
    <n v="3.7600000000000001E-2"/>
    <n v="23.5"/>
    <x v="2"/>
    <x v="38"/>
    <x v="3133"/>
    <d v="2014-10-24T00:29:53"/>
  </r>
  <r>
    <n v="4111"/>
    <s v="REBORN IN LOVE"/>
    <s v="REBORN IN LOVE is the sequel to REBORN FROM ABOVE: A Tale of Eternal Love.  This is part two, of a One-Act play series."/>
    <x v="121"/>
    <n v="94"/>
    <x v="2"/>
    <x v="0"/>
    <s v="USD"/>
    <n v="1424747740"/>
    <n v="1422155740"/>
    <b v="0"/>
    <n v="6"/>
    <b v="0"/>
    <s v="theater/plays"/>
    <n v="3.1333333333333331E-2"/>
    <n v="15.666666666666666"/>
    <x v="6"/>
    <x v="11"/>
    <x v="3134"/>
    <d v="2015-01-25T03:15:40"/>
  </r>
  <r>
    <n v="1582"/>
    <s v="Scenes from New Orleans"/>
    <s v="I create canvas prints of images from in and around New Orleans"/>
    <x v="114"/>
    <n v="93"/>
    <x v="2"/>
    <x v="0"/>
    <s v="USD"/>
    <n v="1445894400"/>
    <n v="1440961053"/>
    <b v="0"/>
    <n v="3"/>
    <b v="0"/>
    <s v="photography/places"/>
    <n v="9.2999999999999999E-2"/>
    <n v="31"/>
    <x v="2"/>
    <x v="34"/>
    <x v="3135"/>
    <d v="2015-08-30T18:57:33"/>
  </r>
  <r>
    <n v="149"/>
    <s v="Dichotomy (Canceled)"/>
    <s v="A provocatively mind-bending sci-fi thriller, this short film project examines opposites and the balance of the universe. #Dichotomy"/>
    <x v="26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5"/>
    <x v="21"/>
    <x v="3136"/>
    <d v="2014-11-25T04:07:50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4"/>
    <x v="3137"/>
    <d v="2016-06-30T21:13:14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x v="10"/>
    <s v="SEK"/>
    <n v="1457996400"/>
    <n v="1452842511"/>
    <b v="0"/>
    <n v="1"/>
    <b v="0"/>
    <s v="technology/web"/>
    <n v="2.0000000000000001E-4"/>
    <n v="90"/>
    <x v="0"/>
    <x v="26"/>
    <x v="3138"/>
    <d v="2016-01-15T07:21:51"/>
  </r>
  <r>
    <n v="718"/>
    <s v="BioToo - Emergency Temporary Tattoos"/>
    <s v="When every second matters, BioToo temporary tattoos get critical information to emergency personnel to help them help you."/>
    <x v="32"/>
    <n v="90"/>
    <x v="2"/>
    <x v="0"/>
    <s v="USD"/>
    <n v="1487397540"/>
    <n v="1484684247"/>
    <b v="0"/>
    <n v="4"/>
    <b v="0"/>
    <s v="technology/wearables"/>
    <n v="7.4999999999999997E-3"/>
    <n v="22.5"/>
    <x v="0"/>
    <x v="1"/>
    <x v="3139"/>
    <d v="2017-01-17T20:17:27"/>
  </r>
  <r>
    <n v="863"/>
    <s v="Help Fund Jason's Debut Jazz CD &quot;Exodus&quot;"/>
    <s v="I'm making the move from a side man in local groups to the leader with this debut jazz CD project."/>
    <x v="151"/>
    <n v="90"/>
    <x v="2"/>
    <x v="0"/>
    <s v="USD"/>
    <n v="1329014966"/>
    <n v="1326422966"/>
    <b v="0"/>
    <n v="5"/>
    <b v="0"/>
    <s v="music/jazz"/>
    <n v="4.4999999999999998E-2"/>
    <n v="18"/>
    <x v="7"/>
    <x v="33"/>
    <x v="3140"/>
    <d v="2012-01-13T02:49:26"/>
  </r>
  <r>
    <n v="902"/>
    <s v="MISTER BROWN"/>
    <s v="I'VE STARTED A BRAND NEW ALBUM THAT WILL FEATURE ACID JAZZ, FUNK, ROCK, AND DANCE WITH THE PROMISE OF TOURING NEXT YEAR IN THE USA"/>
    <x v="0"/>
    <n v="90"/>
    <x v="2"/>
    <x v="0"/>
    <s v="USD"/>
    <n v="1409412600"/>
    <n v="1404947422"/>
    <b v="0"/>
    <n v="3"/>
    <b v="0"/>
    <s v="music/jazz"/>
    <n v="3.0000000000000001E-3"/>
    <n v="30"/>
    <x v="7"/>
    <x v="33"/>
    <x v="3141"/>
    <d v="2014-07-09T23:10:22"/>
  </r>
  <r>
    <n v="2599"/>
    <s v="Empty Ramekins Catering Group"/>
    <s v="The Empty Ramekins Catering Group is looking for your help to start up in Miami Florida!!!!"/>
    <x v="363"/>
    <n v="90"/>
    <x v="2"/>
    <x v="0"/>
    <s v="USD"/>
    <n v="1407089147"/>
    <n v="1403201147"/>
    <b v="0"/>
    <n v="5"/>
    <b v="0"/>
    <s v="food/food trucks"/>
    <n v="9.9546510341776348E-3"/>
    <n v="18"/>
    <x v="4"/>
    <x v="29"/>
    <x v="3142"/>
    <d v="2014-06-19T18:05:47"/>
  </r>
  <r>
    <n v="2763"/>
    <s v="My Christmas Star"/>
    <s v="How Santa finds childrens homes without getting lost by following certain stars."/>
    <x v="364"/>
    <n v="90"/>
    <x v="2"/>
    <x v="0"/>
    <s v="USD"/>
    <n v="1369403684"/>
    <n v="1365515684"/>
    <b v="0"/>
    <n v="3"/>
    <b v="0"/>
    <s v="publishing/children's books"/>
    <n v="2.2842639593908631E-3"/>
    <n v="30"/>
    <x v="1"/>
    <x v="39"/>
    <x v="3143"/>
    <d v="2013-04-09T13:54:44"/>
  </r>
  <r>
    <n v="3919"/>
    <s v="After The Blue"/>
    <s v="Two sisters living in a Cornish seaside town attempt to hide and escape from a life- circle of deceit, abuse, incest and revenge."/>
    <x v="1"/>
    <n v="90"/>
    <x v="2"/>
    <x v="1"/>
    <s v="GBP"/>
    <n v="1453075200"/>
    <n v="1450628773"/>
    <b v="0"/>
    <n v="3"/>
    <b v="0"/>
    <s v="theater/plays"/>
    <n v="1.7999999999999999E-2"/>
    <n v="30"/>
    <x v="6"/>
    <x v="11"/>
    <x v="3144"/>
    <d v="2015-12-20T16:26:13"/>
  </r>
  <r>
    <n v="2502"/>
    <s v="Cupcake Chaos"/>
    <s v="A small sweet shop featuring the cupcake variety offered by Cupcake Chaos, candy, cotton candy, shakes and malts, located in Dalhart,TX"/>
    <x v="50"/>
    <n v="86"/>
    <x v="2"/>
    <x v="0"/>
    <s v="USD"/>
    <n v="1411328918"/>
    <n v="1407440918"/>
    <b v="0"/>
    <n v="5"/>
    <b v="0"/>
    <s v="food/restaurants"/>
    <n v="7.8181818181818181E-4"/>
    <n v="17.2"/>
    <x v="4"/>
    <x v="40"/>
    <x v="3145"/>
    <d v="2014-08-07T19:48:38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x v="1"/>
    <s v="GBP"/>
    <n v="1469113351"/>
    <n v="1463929351"/>
    <b v="0"/>
    <n v="6"/>
    <b v="0"/>
    <s v="theater/plays"/>
    <n v="0.28666666666666668"/>
    <n v="14.333333333333334"/>
    <x v="6"/>
    <x v="11"/>
    <x v="3146"/>
    <d v="2016-05-22T15:02:3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x v="1"/>
    <s v="GBP"/>
    <n v="1394815751"/>
    <n v="1389635351"/>
    <b v="0"/>
    <n v="2"/>
    <b v="0"/>
    <s v="publishing/art books"/>
    <n v="1.4166666666666666E-2"/>
    <n v="42.5"/>
    <x v="1"/>
    <x v="32"/>
    <x v="3147"/>
    <d v="2014-01-13T17:49:11"/>
  </r>
  <r>
    <n v="1709"/>
    <s v="Psalms"/>
    <s v="A project to set psalms to music. The psalms are taken from the English Standard Version (ESV) of the Bible."/>
    <x v="249"/>
    <n v="85"/>
    <x v="2"/>
    <x v="0"/>
    <s v="USD"/>
    <n v="1409513940"/>
    <n v="1405949514"/>
    <b v="0"/>
    <n v="4"/>
    <b v="0"/>
    <s v="music/faith"/>
    <n v="4.8571428571428571E-2"/>
    <n v="21.25"/>
    <x v="7"/>
    <x v="14"/>
    <x v="3148"/>
    <d v="2014-07-21T13:31:54"/>
  </r>
  <r>
    <n v="1907"/>
    <s v="Litter-Buddy"/>
    <s v="Litter-Buddy is great economical alternative to leading pet waste disposal systems with cartridge bag elements."/>
    <x v="0"/>
    <n v="85"/>
    <x v="2"/>
    <x v="0"/>
    <s v="USD"/>
    <n v="1400853925"/>
    <n v="1399557925"/>
    <b v="0"/>
    <n v="4"/>
    <b v="0"/>
    <s v="technology/gadgets"/>
    <n v="2.8333333333333335E-3"/>
    <n v="21.25"/>
    <x v="0"/>
    <x v="6"/>
    <x v="3149"/>
    <d v="2014-05-08T14:05:25"/>
  </r>
  <r>
    <n v="2130"/>
    <s v="Wondrous Adventures: A Kid's Game"/>
    <s v="You are the hero tasked to save your home from the villainous Sanword."/>
    <x v="30"/>
    <n v="85"/>
    <x v="2"/>
    <x v="0"/>
    <s v="USD"/>
    <n v="1408154663"/>
    <n v="1405130663"/>
    <b v="0"/>
    <n v="4"/>
    <b v="0"/>
    <s v="games/video games"/>
    <n v="2.0238095238095236E-3"/>
    <n v="21.25"/>
    <x v="3"/>
    <x v="18"/>
    <x v="3150"/>
    <d v="2014-07-12T02:04:23"/>
  </r>
  <r>
    <n v="2160"/>
    <s v="Army vs Aliens - Currently in Alpha"/>
    <s v="An awesome side-scroller tower defense game.  Think &quot;Plants vs Zombies&quot; but from a side-on perspective."/>
    <x v="26"/>
    <n v="85"/>
    <x v="2"/>
    <x v="0"/>
    <s v="USD"/>
    <n v="1337447105"/>
    <n v="1334855105"/>
    <b v="0"/>
    <n v="16"/>
    <b v="0"/>
    <s v="games/video games"/>
    <n v="8.5000000000000006E-3"/>
    <n v="5.3125"/>
    <x v="3"/>
    <x v="18"/>
    <x v="3151"/>
    <d v="2012-04-19T17:05:05"/>
  </r>
  <r>
    <n v="2322"/>
    <s v="Jen bakes shortbread needs a commercial kitchen!"/>
    <s v="Jen bakes shortbread is a small batch, all natural shortbread cookie business looking for smart funding to grow!"/>
    <x v="205"/>
    <n v="85"/>
    <x v="3"/>
    <x v="0"/>
    <s v="USD"/>
    <n v="1491769769"/>
    <n v="1489181369"/>
    <b v="0"/>
    <n v="4"/>
    <b v="0"/>
    <s v="food/small batch"/>
    <n v="3.1481481481481478E-2"/>
    <n v="21.25"/>
    <x v="4"/>
    <x v="7"/>
    <x v="3152"/>
    <d v="2017-03-10T21:29:29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x v="1"/>
    <s v="GBP"/>
    <n v="1466323917"/>
    <n v="1463731917"/>
    <b v="0"/>
    <n v="7"/>
    <b v="0"/>
    <s v="food/food trucks"/>
    <n v="5.6666666666666664E-2"/>
    <n v="12.142857142857142"/>
    <x v="4"/>
    <x v="29"/>
    <x v="3153"/>
    <d v="2016-05-20T08:11:57"/>
  </r>
  <r>
    <n v="1117"/>
    <s v="Medieval Village"/>
    <s v="Experience the Medieval in your own village. Increase your village into a city and walk through the streets."/>
    <x v="114"/>
    <n v="83"/>
    <x v="2"/>
    <x v="4"/>
    <s v="EUR"/>
    <n v="1451053313"/>
    <n v="1448461313"/>
    <b v="0"/>
    <n v="8"/>
    <b v="0"/>
    <s v="games/video games"/>
    <n v="8.3000000000000004E-2"/>
    <n v="10.375"/>
    <x v="3"/>
    <x v="18"/>
    <x v="3154"/>
    <d v="2015-11-25T14:21:53"/>
  </r>
  <r>
    <n v="448"/>
    <s v="The Last Mice"/>
    <s v="Max is a pessimistic mouse, always fantasizing about the end of the world. In The Last Mice, Max's fantasy becomes a real nightmare."/>
    <x v="60"/>
    <n v="82.01"/>
    <x v="2"/>
    <x v="0"/>
    <s v="USD"/>
    <n v="1400091095"/>
    <n v="1398363095"/>
    <b v="0"/>
    <n v="4"/>
    <b v="0"/>
    <s v="film &amp; video/animation"/>
    <n v="3.2804E-2"/>
    <n v="20.502500000000001"/>
    <x v="5"/>
    <x v="23"/>
    <x v="3155"/>
    <d v="2014-04-24T18:11:35"/>
  </r>
  <r>
    <n v="454"/>
    <s v="Super Hi-Speed Road Strikers"/>
    <s v="Itâ€™s an Action/Adventure Anime for The Yuusha Brave series, G1 Transformer, and the Fast and the Furious Fans!"/>
    <x v="26"/>
    <n v="82"/>
    <x v="2"/>
    <x v="0"/>
    <s v="USD"/>
    <n v="1417007640"/>
    <n v="1414343571"/>
    <b v="0"/>
    <n v="5"/>
    <b v="0"/>
    <s v="film &amp; video/animation"/>
    <n v="8.2000000000000007E-3"/>
    <n v="16.399999999999999"/>
    <x v="5"/>
    <x v="23"/>
    <x v="3156"/>
    <d v="2014-10-26T17:12:51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x v="0"/>
    <s v="USD"/>
    <n v="1418877141"/>
    <n v="1416285141"/>
    <b v="0"/>
    <n v="4"/>
    <b v="0"/>
    <s v="technology/web"/>
    <n v="3.2799999999999999E-3"/>
    <n v="20.5"/>
    <x v="0"/>
    <x v="26"/>
    <x v="3157"/>
    <d v="2014-11-18T04:32:21"/>
  </r>
  <r>
    <n v="155"/>
    <s v="The Last Armada (Canceled)"/>
    <s v="While a shadow of peace was on the horizon,humankind was being threatened by its past.Whispers of threat was being heard from the North"/>
    <x v="365"/>
    <n v="81"/>
    <x v="1"/>
    <x v="0"/>
    <s v="USD"/>
    <n v="1437657935"/>
    <n v="1434201935"/>
    <b v="0"/>
    <n v="4"/>
    <b v="0"/>
    <s v="film &amp; video/science fiction"/>
    <n v="6.0000000000000002E-5"/>
    <n v="20.25"/>
    <x v="5"/>
    <x v="21"/>
    <x v="3158"/>
    <d v="2015-06-13T13:25:35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x v="8"/>
    <s v="AUD"/>
    <n v="1392800922"/>
    <n v="1390381722"/>
    <b v="0"/>
    <n v="5"/>
    <b v="0"/>
    <s v="games/video games"/>
    <n v="2.7E-2"/>
    <n v="16.2"/>
    <x v="3"/>
    <x v="18"/>
    <x v="3159"/>
    <d v="2014-01-22T09:08:4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x v="1"/>
    <s v="GBP"/>
    <n v="1476873507"/>
    <n v="1474281507"/>
    <b v="0"/>
    <n v="4"/>
    <b v="0"/>
    <s v="technology/web"/>
    <n v="7.1556350626118068E-3"/>
    <n v="20"/>
    <x v="0"/>
    <x v="26"/>
    <x v="3160"/>
    <d v="2016-09-19T10:38:27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x v="1"/>
    <s v="GBP"/>
    <n v="1434738483"/>
    <n v="1432146483"/>
    <b v="0"/>
    <n v="4"/>
    <b v="0"/>
    <s v="publishing/art books"/>
    <n v="6.6115702479338841E-3"/>
    <n v="20"/>
    <x v="1"/>
    <x v="32"/>
    <x v="3161"/>
    <d v="2015-05-20T18:28:03"/>
  </r>
  <r>
    <n v="2325"/>
    <s v="MAGA Private Label Spicy Sauce"/>
    <s v="Do you like to Maga? Do you like hot sauce as spicy as your memes? Do you like sexy frogs? Of course you do were all adults here."/>
    <x v="114"/>
    <n v="80"/>
    <x v="3"/>
    <x v="0"/>
    <s v="USD"/>
    <n v="1490830331"/>
    <n v="1488241931"/>
    <b v="0"/>
    <n v="7"/>
    <b v="0"/>
    <s v="food/small batch"/>
    <n v="0.08"/>
    <n v="11.428571428571429"/>
    <x v="4"/>
    <x v="7"/>
    <x v="3162"/>
    <d v="2017-02-28T00:32:11"/>
  </r>
  <r>
    <n v="2861"/>
    <s v="Julius Caesar"/>
    <s v="The University of Queensland Drama Production Course is putting on an adaptation of William Shakespeares Julius Caesar"/>
    <x v="303"/>
    <n v="80"/>
    <x v="2"/>
    <x v="8"/>
    <s v="AUD"/>
    <n v="1443103848"/>
    <n v="1441894248"/>
    <b v="0"/>
    <n v="3"/>
    <b v="0"/>
    <s v="theater/plays"/>
    <n v="0.32"/>
    <n v="26.666666666666668"/>
    <x v="6"/>
    <x v="11"/>
    <x v="3163"/>
    <d v="2015-09-10T14:10:48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x v="0"/>
    <s v="USD"/>
    <n v="1464099900"/>
    <n v="1462585315"/>
    <b v="0"/>
    <n v="2"/>
    <b v="0"/>
    <s v="theater/plays"/>
    <n v="0.11428571428571428"/>
    <n v="40"/>
    <x v="6"/>
    <x v="11"/>
    <x v="3164"/>
    <d v="2016-05-07T01:41:55"/>
  </r>
  <r>
    <n v="1995"/>
    <s v="The Girl With(out) The Camera"/>
    <s v="I'm looking to pursue my dream of becoming a full time photographer, using my current creative experience as a graphic designer."/>
    <x v="114"/>
    <n v="78"/>
    <x v="2"/>
    <x v="11"/>
    <s v="CAD"/>
    <n v="1437082736"/>
    <n v="1435354736"/>
    <b v="0"/>
    <n v="3"/>
    <b v="0"/>
    <s v="photography/people"/>
    <n v="7.8E-2"/>
    <n v="26"/>
    <x v="2"/>
    <x v="36"/>
    <x v="3165"/>
    <d v="2015-06-26T21:38:56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x v="4"/>
    <s v="EUR"/>
    <n v="1456043057"/>
    <n v="1453451057"/>
    <b v="0"/>
    <n v="2"/>
    <b v="0"/>
    <s v="publishing/translations"/>
    <n v="7.7000000000000002E-3"/>
    <n v="38.5"/>
    <x v="1"/>
    <x v="31"/>
    <x v="3166"/>
    <d v="2016-01-22T08:24:17"/>
  </r>
  <r>
    <n v="466"/>
    <s v="The Legend Of The Crimson Knight"/>
    <s v="(Working storyboard for animated project) A multi-generational Knight that wages war on criminals and corrupt governments"/>
    <x v="26"/>
    <n v="76"/>
    <x v="2"/>
    <x v="0"/>
    <s v="USD"/>
    <n v="1347057464"/>
    <n v="1344465464"/>
    <b v="0"/>
    <n v="5"/>
    <b v="0"/>
    <s v="film &amp; video/animation"/>
    <n v="7.6E-3"/>
    <n v="15.2"/>
    <x v="5"/>
    <x v="23"/>
    <x v="3167"/>
    <d v="2012-08-08T22:37:44"/>
  </r>
  <r>
    <n v="1788"/>
    <s v="Beyond the Pale"/>
    <s v="A photo book celebrating Goths, exploring their lives and giving an insight into what Goth is for them."/>
    <x v="120"/>
    <n v="76"/>
    <x v="2"/>
    <x v="1"/>
    <s v="GBP"/>
    <n v="1414795542"/>
    <n v="1412203542"/>
    <b v="1"/>
    <n v="4"/>
    <b v="0"/>
    <s v="photography/photobooks"/>
    <n v="1.3818181818181818E-2"/>
    <n v="19"/>
    <x v="2"/>
    <x v="3"/>
    <x v="3168"/>
    <d v="2014-10-01T22:45:42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x v="0"/>
    <s v="USD"/>
    <n v="1418938395"/>
    <n v="1415050395"/>
    <b v="0"/>
    <n v="1"/>
    <b v="0"/>
    <s v="technology/wearables"/>
    <n v="3.7499999999999999E-3"/>
    <n v="75"/>
    <x v="0"/>
    <x v="1"/>
    <x v="3169"/>
    <d v="2014-11-03T21:33:15"/>
  </r>
  <r>
    <n v="1149"/>
    <s v="The Floridian Food Truck"/>
    <s v="Bringing culturally diverse Floridian cuisine to the people!"/>
    <x v="6"/>
    <n v="75"/>
    <x v="2"/>
    <x v="0"/>
    <s v="USD"/>
    <n v="1466096566"/>
    <n v="1463504566"/>
    <b v="0"/>
    <n v="2"/>
    <b v="0"/>
    <s v="food/food trucks"/>
    <n v="1.5E-3"/>
    <n v="37.5"/>
    <x v="4"/>
    <x v="29"/>
    <x v="3170"/>
    <d v="2016-05-17T17:02:46"/>
  </r>
  <r>
    <n v="1447"/>
    <s v="Indian Language Dictionary"/>
    <s v="I'm creating a dictionary of multiple Indian languages."/>
    <x v="62"/>
    <n v="75"/>
    <x v="2"/>
    <x v="0"/>
    <s v="USD"/>
    <n v="1467999134"/>
    <n v="1465407134"/>
    <b v="0"/>
    <n v="3"/>
    <b v="0"/>
    <s v="publishing/translations"/>
    <n v="1.4999999999999999E-4"/>
    <n v="25"/>
    <x v="1"/>
    <x v="31"/>
    <x v="3171"/>
    <d v="2016-06-08T17:32:14"/>
  </r>
  <r>
    <n v="1596"/>
    <s v="The Town We Live In"/>
    <s v="London is beautiful. I want to create a book of stunning images from in and around our great city"/>
    <x v="222"/>
    <n v="75"/>
    <x v="2"/>
    <x v="1"/>
    <s v="GBP"/>
    <n v="1418469569"/>
    <n v="1414577969"/>
    <b v="0"/>
    <n v="3"/>
    <b v="0"/>
    <s v="photography/places"/>
    <n v="2.3076923076923078E-2"/>
    <n v="25"/>
    <x v="2"/>
    <x v="34"/>
    <x v="3172"/>
    <d v="2014-10-29T10:19:29"/>
  </r>
  <r>
    <n v="1718"/>
    <s v="The Prodigal Son"/>
    <s v="A melody for the galaxy."/>
    <x v="23"/>
    <n v="75"/>
    <x v="2"/>
    <x v="0"/>
    <s v="USD"/>
    <n v="1463201940"/>
    <n v="1459435149"/>
    <b v="0"/>
    <n v="2"/>
    <b v="0"/>
    <s v="music/faith"/>
    <n v="2.142857142857143E-3"/>
    <n v="37.5"/>
    <x v="7"/>
    <x v="14"/>
    <x v="3173"/>
    <d v="2016-03-31T14:39:09"/>
  </r>
  <r>
    <n v="2382"/>
    <s v="These Easy Days (Canceled)"/>
    <s v="Netiquette classes to teach our youth how make proper use of computer-mediated communications for personal and educational success."/>
    <x v="121"/>
    <n v="75"/>
    <x v="1"/>
    <x v="0"/>
    <s v="USD"/>
    <n v="1438662603"/>
    <n v="1436502603"/>
    <b v="0"/>
    <n v="2"/>
    <b v="0"/>
    <s v="technology/web"/>
    <n v="2.5000000000000001E-2"/>
    <n v="37.5"/>
    <x v="0"/>
    <x v="26"/>
    <x v="3174"/>
    <d v="2015-07-10T04:30:03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x v="0"/>
    <s v="USD"/>
    <n v="1431647772"/>
    <n v="1426463772"/>
    <b v="0"/>
    <n v="2"/>
    <b v="0"/>
    <s v="food/restaurants"/>
    <n v="1.5E-3"/>
    <n v="37.5"/>
    <x v="4"/>
    <x v="40"/>
    <x v="3175"/>
    <d v="2015-03-15T23:56:12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x v="4"/>
    <s v="EUR"/>
    <n v="1476189339"/>
    <n v="1471005339"/>
    <b v="0"/>
    <n v="3"/>
    <b v="0"/>
    <s v="food/food trucks"/>
    <n v="7.4999999999999997E-3"/>
    <n v="25"/>
    <x v="4"/>
    <x v="29"/>
    <x v="3176"/>
    <d v="2016-08-12T12:35:39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x v="1"/>
    <s v="GBP"/>
    <n v="1457031600"/>
    <n v="1455640559"/>
    <b v="0"/>
    <n v="3"/>
    <b v="1"/>
    <s v="theater/plays"/>
    <n v="1.5"/>
    <n v="25"/>
    <x v="6"/>
    <x v="11"/>
    <x v="3177"/>
    <d v="2016-02-16T16:35:59"/>
  </r>
  <r>
    <n v="2904"/>
    <s v="The Love Shack"/>
    <s v="A Tequila slammer with a slice of Tarantino, a line of the London Fringe scene and a shot of â€œBreaking Badâ€. New Writing."/>
    <x v="186"/>
    <n v="75"/>
    <x v="2"/>
    <x v="1"/>
    <s v="GBP"/>
    <n v="1415534400"/>
    <n v="1414538031"/>
    <b v="0"/>
    <n v="4"/>
    <b v="0"/>
    <s v="theater/plays"/>
    <n v="0.05"/>
    <n v="18.75"/>
    <x v="6"/>
    <x v="11"/>
    <x v="3178"/>
    <d v="2014-10-28T23:13:51"/>
  </r>
  <r>
    <n v="3052"/>
    <s v="Funding for a new theater facility in Walker Minnesota"/>
    <s v="To let the arts continue in Walker Minnesota We need a performing arts space and art gallery"/>
    <x v="6"/>
    <n v="75"/>
    <x v="2"/>
    <x v="0"/>
    <s v="USD"/>
    <n v="1432828740"/>
    <n v="1430237094"/>
    <b v="0"/>
    <n v="2"/>
    <b v="0"/>
    <s v="theater/spaces"/>
    <n v="1.5E-3"/>
    <n v="37.5"/>
    <x v="6"/>
    <x v="9"/>
    <x v="3179"/>
    <d v="2015-04-28T16:04:54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x v="1"/>
    <s v="GBP"/>
    <n v="1410281360"/>
    <n v="1406825360"/>
    <b v="0"/>
    <n v="3"/>
    <b v="0"/>
    <s v="theater/plays"/>
    <n v="3.8860103626943004E-2"/>
    <n v="25"/>
    <x v="6"/>
    <x v="11"/>
    <x v="3180"/>
    <d v="2014-07-31T16:49:20"/>
  </r>
  <r>
    <n v="2688"/>
    <s v="Mac N Cheez Food Truck"/>
    <s v="The amazing gourmet Mac N Cheez Food Truck Campaigne!"/>
    <x v="6"/>
    <n v="74"/>
    <x v="2"/>
    <x v="0"/>
    <s v="USD"/>
    <n v="1424746800"/>
    <n v="1422067870"/>
    <b v="0"/>
    <n v="14"/>
    <b v="0"/>
    <s v="food/food trucks"/>
    <n v="1.48E-3"/>
    <n v="5.2857142857142856"/>
    <x v="4"/>
    <x v="29"/>
    <x v="3181"/>
    <d v="2015-01-24T02:51:10"/>
  </r>
  <r>
    <n v="1148"/>
    <s v="Warren's / Adilyn's Rollin' Bistro"/>
    <s v="New local (Louisville, KY.) food truck with a refreshing spin on rolling kitchens."/>
    <x v="51"/>
    <n v="73"/>
    <x v="2"/>
    <x v="0"/>
    <s v="USD"/>
    <n v="1480568781"/>
    <n v="1477973181"/>
    <b v="0"/>
    <n v="3"/>
    <b v="0"/>
    <s v="food/food trucks"/>
    <n v="4.8666666666666667E-3"/>
    <n v="24.333333333333332"/>
    <x v="4"/>
    <x v="29"/>
    <x v="3182"/>
    <d v="2016-11-01T04:06:21"/>
  </r>
  <r>
    <n v="888"/>
    <s v="Ginger Binge's first album"/>
    <s v="Support Ginger Binge sounds. We're an independent 'cosmic Americana' band. We love to play music for you. We are grateful for your help"/>
    <x v="114"/>
    <n v="72"/>
    <x v="2"/>
    <x v="0"/>
    <s v="USD"/>
    <n v="1314856800"/>
    <n v="1311789885"/>
    <b v="0"/>
    <n v="4"/>
    <b v="0"/>
    <s v="music/indie rock"/>
    <n v="7.1999999999999995E-2"/>
    <n v="18"/>
    <x v="7"/>
    <x v="12"/>
    <x v="3183"/>
    <d v="2011-07-27T18:04:45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x v="1"/>
    <s v="GBP"/>
    <n v="1447451756"/>
    <n v="1444856156"/>
    <b v="0"/>
    <n v="6"/>
    <b v="0"/>
    <s v="publishing/translations"/>
    <n v="7.1999999999999995E-2"/>
    <n v="12"/>
    <x v="1"/>
    <x v="31"/>
    <x v="3184"/>
    <d v="2015-10-14T20:55:56"/>
  </r>
  <r>
    <n v="2695"/>
    <s v="Fat daddy mac food truck"/>
    <s v="I am creating food magic on the go! Amazing food isn't just for sitdown restaraunts anymore!"/>
    <x v="51"/>
    <n v="71"/>
    <x v="2"/>
    <x v="0"/>
    <s v="USD"/>
    <n v="1428981718"/>
    <n v="1423801318"/>
    <b v="0"/>
    <n v="3"/>
    <b v="0"/>
    <s v="food/food trucks"/>
    <n v="4.7333333333333333E-3"/>
    <n v="23.666666666666668"/>
    <x v="4"/>
    <x v="29"/>
    <x v="3185"/>
    <d v="2015-02-13T04:21:58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x v="0"/>
    <s v="USD"/>
    <n v="1424920795"/>
    <n v="1422328795"/>
    <b v="0"/>
    <n v="3"/>
    <b v="0"/>
    <s v="theater/spaces"/>
    <n v="1.1833333333333333E-3"/>
    <n v="23.666666666666668"/>
    <x v="6"/>
    <x v="9"/>
    <x v="3186"/>
    <d v="2015-01-27T03:19:55"/>
  </r>
  <r>
    <n v="125"/>
    <s v="Star Wars Fan Film (Canceled)"/>
    <s v="Due to my little sister finally having recovered from her surgery we can finally make our movie if we can get even a little help to pay"/>
    <x v="207"/>
    <n v="70"/>
    <x v="1"/>
    <x v="11"/>
    <s v="CAD"/>
    <n v="1486165880"/>
    <n v="1480981880"/>
    <b v="0"/>
    <n v="6"/>
    <b v="0"/>
    <s v="film &amp; video/science fiction"/>
    <n v="0.14000000000000001"/>
    <n v="11.666666666666666"/>
    <x v="5"/>
    <x v="21"/>
    <x v="3187"/>
    <d v="2016-12-05T23:51:20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x v="8"/>
    <s v="AUD"/>
    <n v="1414807962"/>
    <n v="1412215962"/>
    <b v="0"/>
    <n v="2"/>
    <b v="0"/>
    <s v="technology/web"/>
    <n v="3.1818181818181819E-3"/>
    <n v="35"/>
    <x v="0"/>
    <x v="26"/>
    <x v="3188"/>
    <d v="2014-10-02T02:12:42"/>
  </r>
  <r>
    <n v="898"/>
    <s v="Foundations: 12 Songs in 2012"/>
    <s v="For each month in 2012, Sonnet will be releasing a Jesus-celebrating, grave-shattering, ear-tickling, mind-provoking song!"/>
    <x v="60"/>
    <n v="70"/>
    <x v="2"/>
    <x v="0"/>
    <s v="USD"/>
    <n v="1326651110"/>
    <n v="1322763110"/>
    <b v="0"/>
    <n v="2"/>
    <b v="0"/>
    <s v="music/indie rock"/>
    <n v="2.8000000000000001E-2"/>
    <n v="35"/>
    <x v="7"/>
    <x v="12"/>
    <x v="3189"/>
    <d v="2011-12-01T18:11:50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x v="0"/>
    <s v="USD"/>
    <n v="1349050622"/>
    <n v="1347322622"/>
    <b v="0"/>
    <n v="2"/>
    <b v="0"/>
    <s v="games/video games"/>
    <n v="7.0000000000000001E-3"/>
    <n v="35"/>
    <x v="3"/>
    <x v="18"/>
    <x v="3190"/>
    <d v="2012-09-11T00:17:02"/>
  </r>
  <r>
    <n v="2700"/>
    <s v="Holly's Hot Stuff"/>
    <s v="I currently own and operate a hot dog cart. I am hoping to purchase a used food truck so I can do business year round!"/>
    <x v="29"/>
    <n v="70"/>
    <x v="2"/>
    <x v="0"/>
    <s v="USD"/>
    <n v="1411073972"/>
    <n v="1408481972"/>
    <b v="0"/>
    <n v="4"/>
    <b v="0"/>
    <s v="food/food trucks"/>
    <n v="7.0007000700070005E-3"/>
    <n v="17.5"/>
    <x v="4"/>
    <x v="29"/>
    <x v="3191"/>
    <d v="2014-08-19T20:59:3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x v="0"/>
    <s v="USD"/>
    <n v="1432913659"/>
    <n v="1430321659"/>
    <b v="0"/>
    <n v="3"/>
    <b v="0"/>
    <s v="theater/plays"/>
    <n v="2E-3"/>
    <n v="23.333333333333332"/>
    <x v="6"/>
    <x v="11"/>
    <x v="3192"/>
    <d v="2015-04-29T15:34:19"/>
  </r>
  <r>
    <n v="3675"/>
    <s v="Memoir of a Forgotten Past"/>
    <s v="3 decades, 3 generations, 3 friends, one house. Real Eyes Theatre explore how our lives are influenced by the decades we grow up in."/>
    <x v="286"/>
    <n v="70"/>
    <x v="0"/>
    <x v="1"/>
    <s v="GBP"/>
    <n v="1463353200"/>
    <n v="1462285182"/>
    <b v="0"/>
    <n v="3"/>
    <b v="1"/>
    <s v="theater/plays"/>
    <n v="1.4"/>
    <n v="23.333333333333332"/>
    <x v="6"/>
    <x v="11"/>
    <x v="3193"/>
    <d v="2016-05-03T14:19:42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x v="1"/>
    <s v="GBP"/>
    <n v="1423913220"/>
    <n v="1421339077"/>
    <b v="0"/>
    <n v="4"/>
    <b v="0"/>
    <s v="theater/plays"/>
    <n v="0.35"/>
    <n v="17.5"/>
    <x v="6"/>
    <x v="11"/>
    <x v="3194"/>
    <d v="2015-01-15T16:24:37"/>
  </r>
  <r>
    <n v="4016"/>
    <s v="MENTAL Play"/>
    <s v="A new play and project exploring challenges faced by young adults struggling with mental health issues in contemporary Britain."/>
    <x v="207"/>
    <n v="70"/>
    <x v="2"/>
    <x v="1"/>
    <s v="GBP"/>
    <n v="1410987400"/>
    <n v="1408395400"/>
    <b v="0"/>
    <n v="7"/>
    <b v="0"/>
    <s v="theater/plays"/>
    <n v="0.14000000000000001"/>
    <n v="10"/>
    <x v="6"/>
    <x v="11"/>
    <x v="3195"/>
    <d v="2014-08-18T20:56:40"/>
  </r>
  <r>
    <n v="1799"/>
    <s v="The UnDiscovered Image"/>
    <s v="The UnDiscovered Image, a monthly publication dedicated to photographers."/>
    <x v="38"/>
    <n v="69.83"/>
    <x v="2"/>
    <x v="1"/>
    <s v="GBP"/>
    <n v="1415740408"/>
    <n v="1414008808"/>
    <b v="1"/>
    <n v="6"/>
    <b v="0"/>
    <s v="photography/photobooks"/>
    <n v="1.7457500000000001E-2"/>
    <n v="11.638333333333334"/>
    <x v="2"/>
    <x v="3"/>
    <x v="3196"/>
    <d v="2014-10-22T20:13:28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x v="1"/>
    <s v="GBP"/>
    <n v="1456934893"/>
    <n v="1454342893"/>
    <b v="0"/>
    <n v="3"/>
    <b v="0"/>
    <s v="theater/plays"/>
    <n v="4.1818181818181817E-2"/>
    <n v="23"/>
    <x v="6"/>
    <x v="11"/>
    <x v="3197"/>
    <d v="2016-02-01T16:08:13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x v="1"/>
    <s v="GBP"/>
    <n v="1436368622"/>
    <n v="1433776622"/>
    <b v="0"/>
    <n v="8"/>
    <b v="0"/>
    <s v="technology/web"/>
    <n v="2.7199999999999998E-2"/>
    <n v="8.5"/>
    <x v="0"/>
    <x v="26"/>
    <x v="3198"/>
    <d v="2015-06-08T15:17:02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x v="8"/>
    <s v="AUD"/>
    <n v="1424137247"/>
    <n v="1421545247"/>
    <b v="0"/>
    <n v="2"/>
    <b v="0"/>
    <s v="technology/web"/>
    <n v="9.0666666666666662E-4"/>
    <n v="34"/>
    <x v="0"/>
    <x v="26"/>
    <x v="3199"/>
    <d v="2015-01-18T01:40:47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x v="0"/>
    <s v="USD"/>
    <n v="1383789603"/>
    <n v="1381194003"/>
    <b v="0"/>
    <n v="1"/>
    <b v="0"/>
    <s v="publishing/art books"/>
    <n v="6.7000000000000002E-3"/>
    <n v="67"/>
    <x v="1"/>
    <x v="32"/>
    <x v="3200"/>
    <d v="2013-10-08T01:00:03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x v="0"/>
    <s v="USD"/>
    <n v="1299786527"/>
    <n v="1295898527"/>
    <b v="0"/>
    <n v="2"/>
    <b v="0"/>
    <s v="music/jazz"/>
    <n v="8.1250000000000003E-3"/>
    <n v="32.5"/>
    <x v="7"/>
    <x v="33"/>
    <x v="3201"/>
    <d v="2011-01-24T19:48:47"/>
  </r>
  <r>
    <n v="878"/>
    <s v="Justin Cron's Sax Debut Album"/>
    <s v="Join in and help me make my first jazz album. I would really like to make a Christmas album and a smooth jazz CD. Want a FREE CD?"/>
    <x v="1"/>
    <n v="65"/>
    <x v="2"/>
    <x v="0"/>
    <s v="USD"/>
    <n v="1293082524"/>
    <n v="1290490524"/>
    <b v="0"/>
    <n v="2"/>
    <b v="0"/>
    <s v="music/jazz"/>
    <n v="1.2999999999999999E-2"/>
    <n v="32.5"/>
    <x v="7"/>
    <x v="33"/>
    <x v="3202"/>
    <d v="2010-11-23T05:35:24"/>
  </r>
  <r>
    <n v="996"/>
    <s v="Social behavior in technical communities"/>
    <s v="Study the behaviour of technical communities by tracking their movement  through wearables"/>
    <x v="38"/>
    <n v="65"/>
    <x v="2"/>
    <x v="0"/>
    <s v="USD"/>
    <n v="1406474820"/>
    <n v="1403902060"/>
    <b v="0"/>
    <n v="5"/>
    <b v="0"/>
    <s v="technology/wearables"/>
    <n v="1.6250000000000001E-2"/>
    <n v="13"/>
    <x v="0"/>
    <x v="1"/>
    <x v="3203"/>
    <d v="2014-06-27T20:47:40"/>
  </r>
  <r>
    <n v="997"/>
    <s v="iPhanny"/>
    <s v="The iPhanny keeps your iPhone 6 safe from bending in those dangerous pants pockets."/>
    <x v="1"/>
    <n v="65"/>
    <x v="2"/>
    <x v="0"/>
    <s v="USD"/>
    <n v="1417145297"/>
    <n v="1414549697"/>
    <b v="0"/>
    <n v="8"/>
    <b v="0"/>
    <s v="technology/wearables"/>
    <n v="1.2999999999999999E-2"/>
    <n v="8.125"/>
    <x v="0"/>
    <x v="1"/>
    <x v="3204"/>
    <d v="2014-10-29T02:28:17"/>
  </r>
  <r>
    <n v="2519"/>
    <s v="Kelli's Kitchen"/>
    <s v="Better than your mom's, better than Cracker Barrel, only at Kelli's Kitchen (all from scratch)."/>
    <x v="25"/>
    <n v="65"/>
    <x v="2"/>
    <x v="0"/>
    <s v="USD"/>
    <n v="1405741404"/>
    <n v="1403149404"/>
    <b v="0"/>
    <n v="4"/>
    <b v="0"/>
    <s v="food/restaurants"/>
    <n v="4.3333333333333331E-4"/>
    <n v="16.25"/>
    <x v="4"/>
    <x v="40"/>
    <x v="3205"/>
    <d v="2014-06-19T03:43:24"/>
  </r>
  <r>
    <n v="3840"/>
    <s v="Tonight I'll be April"/>
    <s v="A gritty play looking at a modern day relationship, highlighting issues of mental health and abuse suffered by men."/>
    <x v="103"/>
    <n v="65"/>
    <x v="0"/>
    <x v="1"/>
    <s v="GBP"/>
    <n v="1459180229"/>
    <n v="1457023829"/>
    <b v="0"/>
    <n v="3"/>
    <b v="1"/>
    <s v="theater/plays"/>
    <n v="65"/>
    <n v="21.666666666666668"/>
    <x v="6"/>
    <x v="11"/>
    <x v="3206"/>
    <d v="2016-03-03T16:50:29"/>
  </r>
  <r>
    <n v="3908"/>
    <s v="Unconscious Subconscious"/>
    <s v="Death splits apart twin brothers in a questionable car accident. They shared dreams, and now they must share trials in the unknown."/>
    <x v="150"/>
    <n v="65"/>
    <x v="2"/>
    <x v="0"/>
    <s v="USD"/>
    <n v="1406603696"/>
    <n v="1405307696"/>
    <b v="0"/>
    <n v="4"/>
    <b v="0"/>
    <s v="theater/plays"/>
    <n v="8.666666666666667E-2"/>
    <n v="16.25"/>
    <x v="6"/>
    <x v="11"/>
    <x v="3207"/>
    <d v="2014-07-14T03:14:56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x v="1"/>
    <s v="GBP"/>
    <n v="1380449461"/>
    <n v="1375265461"/>
    <b v="0"/>
    <n v="13"/>
    <b v="1"/>
    <s v="publishing/nonfiction"/>
    <n v="1.6"/>
    <n v="4.9230769230769234"/>
    <x v="1"/>
    <x v="17"/>
    <x v="3208"/>
    <d v="2013-07-31T10:11:01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x v="1"/>
    <s v="GBP"/>
    <n v="1435934795"/>
    <n v="1430750795"/>
    <b v="0"/>
    <n v="4"/>
    <b v="0"/>
    <s v="theater/plays"/>
    <n v="2.1000000000000001E-2"/>
    <n v="15.75"/>
    <x v="6"/>
    <x v="11"/>
    <x v="3209"/>
    <d v="2015-05-04T14:46:35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x v="1"/>
    <s v="GBP"/>
    <n v="1377995523"/>
    <n v="1375403523"/>
    <b v="0"/>
    <n v="5"/>
    <b v="0"/>
    <s v="music/jazz"/>
    <n v="3.0999999999999999E-3"/>
    <n v="12.4"/>
    <x v="7"/>
    <x v="33"/>
    <x v="3210"/>
    <d v="2013-08-02T00:32:03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x v="0"/>
    <s v="USD"/>
    <n v="1382414340"/>
    <n v="1380559201"/>
    <b v="0"/>
    <n v="3"/>
    <b v="0"/>
    <s v="film &amp; video/animation"/>
    <n v="6.8631863186318634E-3"/>
    <n v="20.333333333333332"/>
    <x v="5"/>
    <x v="23"/>
    <x v="3211"/>
    <d v="2013-09-30T16:40:01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x v="0"/>
    <s v="USD"/>
    <n v="1437570130"/>
    <n v="1434978130"/>
    <b v="0"/>
    <n v="2"/>
    <b v="0"/>
    <s v="technology/web"/>
    <n v="6.0999999999999997E-4"/>
    <n v="30.5"/>
    <x v="0"/>
    <x v="26"/>
    <x v="3212"/>
    <d v="2015-06-22T13:02:10"/>
  </r>
  <r>
    <n v="709"/>
    <s v="lumiglove"/>
    <s v="A &quot;handheld&quot; light, which eases the way you illuminate objects and/or paths."/>
    <x v="51"/>
    <n v="61"/>
    <x v="2"/>
    <x v="0"/>
    <s v="USD"/>
    <n v="1417741159"/>
    <n v="1415149159"/>
    <b v="0"/>
    <n v="2"/>
    <b v="0"/>
    <s v="technology/wearables"/>
    <n v="4.0666666666666663E-3"/>
    <n v="30.5"/>
    <x v="0"/>
    <x v="1"/>
    <x v="3213"/>
    <d v="2014-11-05T00:59:19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x v="0"/>
    <s v="USD"/>
    <n v="1425337200"/>
    <n v="1421432810"/>
    <b v="0"/>
    <n v="6"/>
    <b v="0"/>
    <s v="theater/plays"/>
    <n v="8.1333333333333327E-2"/>
    <n v="10.166666666666666"/>
    <x v="6"/>
    <x v="11"/>
    <x v="3214"/>
    <d v="2015-01-16T18:26:50"/>
  </r>
  <r>
    <n v="230"/>
    <s v="In Love There's War"/>
    <s v="In Love There's War is a spicy web series that will have viewers at the edge of their seats as deception and hidden secrecies unravel."/>
    <x v="51"/>
    <n v="60"/>
    <x v="2"/>
    <x v="0"/>
    <s v="USD"/>
    <n v="1433443151"/>
    <n v="1430851151"/>
    <b v="0"/>
    <n v="2"/>
    <b v="0"/>
    <s v="film &amp; video/drama"/>
    <n v="4.0000000000000001E-3"/>
    <n v="30"/>
    <x v="5"/>
    <x v="10"/>
    <x v="3215"/>
    <d v="2015-05-05T18:39:11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x v="1"/>
    <s v="GBP"/>
    <n v="1431072843"/>
    <n v="1427184843"/>
    <b v="0"/>
    <n v="3"/>
    <b v="0"/>
    <s v="technology/web"/>
    <n v="0.03"/>
    <n v="20"/>
    <x v="0"/>
    <x v="26"/>
    <x v="3216"/>
    <d v="2015-03-24T08:14:03"/>
  </r>
  <r>
    <n v="1548"/>
    <s v="Change the World through Color"/>
    <s v="Beauty is in the eye of the beholder and I want to inspire conservation through color."/>
    <x v="251"/>
    <n v="60"/>
    <x v="2"/>
    <x v="0"/>
    <s v="USD"/>
    <n v="1447020620"/>
    <n v="1444425020"/>
    <b v="0"/>
    <n v="1"/>
    <b v="0"/>
    <s v="photography/nature"/>
    <n v="8.5714285714285715E-2"/>
    <n v="60"/>
    <x v="2"/>
    <x v="38"/>
    <x v="3217"/>
    <d v="2015-10-09T21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x v="0"/>
    <s v="USD"/>
    <n v="1414814340"/>
    <n v="1413519073"/>
    <b v="0"/>
    <n v="2"/>
    <b v="0"/>
    <s v="technology/gadgets"/>
    <n v="9.0090090090090086E-2"/>
    <n v="30"/>
    <x v="0"/>
    <x v="6"/>
    <x v="3218"/>
    <d v="2014-10-17T04:11:13"/>
  </r>
  <r>
    <n v="3864"/>
    <s v="Grammar Land Performances"/>
    <s v="I want to create a theatrical performance of the book Grammar Land and present it at schools to help children learn proper grammar."/>
    <x v="1"/>
    <n v="60"/>
    <x v="2"/>
    <x v="0"/>
    <s v="USD"/>
    <n v="1447799054"/>
    <n v="1445203454"/>
    <b v="0"/>
    <n v="3"/>
    <b v="0"/>
    <s v="theater/plays"/>
    <n v="1.2E-2"/>
    <n v="20"/>
    <x v="6"/>
    <x v="11"/>
    <x v="3219"/>
    <d v="2015-10-18T21:24:1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x v="1"/>
    <s v="GBP"/>
    <n v="1437606507"/>
    <n v="1435014507"/>
    <b v="0"/>
    <n v="4"/>
    <b v="0"/>
    <s v="theater/plays"/>
    <n v="0.06"/>
    <n v="15"/>
    <x v="6"/>
    <x v="11"/>
    <x v="3220"/>
    <d v="2015-06-22T23:08:27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x v="1"/>
    <s v="GBP"/>
    <n v="1440272093"/>
    <n v="1435088093"/>
    <b v="0"/>
    <n v="4"/>
    <b v="0"/>
    <s v="theater/plays"/>
    <n v="2.4E-2"/>
    <n v="15"/>
    <x v="6"/>
    <x v="11"/>
    <x v="3221"/>
    <d v="2015-06-23T19:34:53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x v="0"/>
    <s v="USD"/>
    <n v="1486590035"/>
    <n v="1483998035"/>
    <b v="0"/>
    <n v="2"/>
    <b v="0"/>
    <s v="food/food trucks"/>
    <n v="8.4285714285714294E-3"/>
    <n v="29.5"/>
    <x v="4"/>
    <x v="29"/>
    <x v="3222"/>
    <d v="2017-01-09T21:40:35"/>
  </r>
  <r>
    <n v="4108"/>
    <s v="The Black Woman's Attitude Stage Play"/>
    <s v="We are producing and directing a stage play that will focus on relationships and the stereotypes/truths that prohibit growth."/>
    <x v="121"/>
    <n v="59"/>
    <x v="2"/>
    <x v="0"/>
    <s v="USD"/>
    <n v="1488517200"/>
    <n v="1485909937"/>
    <b v="0"/>
    <n v="1"/>
    <b v="0"/>
    <s v="theater/plays"/>
    <n v="1.9666666666666666E-2"/>
    <n v="59"/>
    <x v="6"/>
    <x v="11"/>
    <x v="3223"/>
    <d v="2017-02-01T00:45:37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x v="0"/>
    <s v="USD"/>
    <n v="1409787378"/>
    <n v="1405899378"/>
    <b v="0"/>
    <n v="3"/>
    <b v="0"/>
    <s v="publishing/fiction"/>
    <n v="1.9E-2"/>
    <n v="19"/>
    <x v="1"/>
    <x v="35"/>
    <x v="3224"/>
    <d v="2014-07-20T23:36:18"/>
  </r>
  <r>
    <n v="586"/>
    <s v="Employ College 2K"/>
    <s v="Employ College is a movement for companies to hire college graduates from their respected institutions."/>
    <x v="26"/>
    <n v="56"/>
    <x v="2"/>
    <x v="0"/>
    <s v="USD"/>
    <n v="1424032207"/>
    <n v="1421440207"/>
    <b v="0"/>
    <n v="4"/>
    <b v="0"/>
    <s v="technology/web"/>
    <n v="5.5999999999999999E-3"/>
    <n v="14"/>
    <x v="0"/>
    <x v="26"/>
    <x v="3225"/>
    <d v="2015-01-16T20:30:07"/>
  </r>
  <r>
    <n v="1082"/>
    <s v="T-Fighter: Code Name M - Mobile Edition"/>
    <s v="Challenge your trivia skills in this action oriented game against several opponents across time."/>
    <x v="26"/>
    <n v="56"/>
    <x v="2"/>
    <x v="0"/>
    <s v="USD"/>
    <n v="1344635088"/>
    <n v="1342043088"/>
    <b v="0"/>
    <n v="3"/>
    <b v="0"/>
    <s v="games/video games"/>
    <n v="5.5999999999999999E-3"/>
    <n v="18.666666666666668"/>
    <x v="3"/>
    <x v="18"/>
    <x v="3226"/>
    <d v="2012-07-11T21:44:48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x v="0"/>
    <s v="USD"/>
    <n v="1409547600"/>
    <n v="1406986278"/>
    <b v="0"/>
    <n v="3"/>
    <b v="0"/>
    <s v="theater/spaces"/>
    <n v="2.8E-3"/>
    <n v="18.666666666666668"/>
    <x v="6"/>
    <x v="9"/>
    <x v="3227"/>
    <d v="2014-08-02T13:31:18"/>
  </r>
  <r>
    <n v="561"/>
    <s v="CheckMate Careers"/>
    <s v="A marketplace for talent and employers to match. Using intuitive technology we match &amp; place talent with the best career position."/>
    <x v="51"/>
    <n v="55"/>
    <x v="2"/>
    <x v="0"/>
    <s v="USD"/>
    <n v="1445874513"/>
    <n v="1442850513"/>
    <b v="0"/>
    <n v="2"/>
    <b v="0"/>
    <s v="technology/web"/>
    <n v="3.6666666666666666E-3"/>
    <n v="27.5"/>
    <x v="0"/>
    <x v="26"/>
    <x v="3228"/>
    <d v="2015-09-21T15:48:33"/>
  </r>
  <r>
    <n v="1417"/>
    <s v="Digitizing 8 Rare Siddha Yoga Books"/>
    <s v="Digitization of 8 rare Siddha Yoga books written by a Yogi - coming in the lineage of Sri Sri Sri Sadhasiva Brahmendra himself!"/>
    <x v="169"/>
    <n v="55"/>
    <x v="2"/>
    <x v="0"/>
    <s v="USD"/>
    <n v="1442315460"/>
    <n v="1439696174"/>
    <b v="0"/>
    <n v="2"/>
    <b v="0"/>
    <s v="publishing/translations"/>
    <n v="1.2222222222222223E-2"/>
    <n v="27.5"/>
    <x v="1"/>
    <x v="31"/>
    <x v="3229"/>
    <d v="2015-08-16T03:36:14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x v="0"/>
    <s v="USD"/>
    <n v="1343161248"/>
    <n v="1337977248"/>
    <b v="0"/>
    <n v="2"/>
    <b v="0"/>
    <s v="publishing/art books"/>
    <n v="5.4999999999999997E-3"/>
    <n v="27.5"/>
    <x v="1"/>
    <x v="32"/>
    <x v="3230"/>
    <d v="2012-05-25T20:20:48"/>
  </r>
  <r>
    <n v="2355"/>
    <s v="PriceItUpPlease (Canceled)"/>
    <s v="PriceItUpPlease will be an easy to use website that estimates the amount of your startup costs for that great idea you have!"/>
    <x v="36"/>
    <n v="55"/>
    <x v="1"/>
    <x v="8"/>
    <s v="AUD"/>
    <n v="1430604136"/>
    <n v="1428012136"/>
    <b v="0"/>
    <n v="2"/>
    <b v="0"/>
    <s v="technology/web"/>
    <n v="6.875E-3"/>
    <n v="27.5"/>
    <x v="0"/>
    <x v="26"/>
    <x v="3231"/>
    <d v="2015-04-02T22:02:16"/>
  </r>
  <r>
    <n v="2380"/>
    <s v="Finit - Hashtag Chatting (Canceled)"/>
    <s v="Tired of waiting for likes? Here is a brand new social network centered on real-time hashtag chatting. Just chat and enjoy!"/>
    <x v="51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26"/>
    <x v="3232"/>
    <d v="2015-09-01T19:02:22"/>
  </r>
  <r>
    <n v="2681"/>
    <s v="Jolly's Hot Dogs An All-Beef Coney Dog"/>
    <s v="Jolly's Hot Dogs: A beef hot dog topped with deliciously seasoned ground beef, mustard and minced onions."/>
    <x v="36"/>
    <n v="55"/>
    <x v="2"/>
    <x v="0"/>
    <s v="USD"/>
    <n v="1405027750"/>
    <n v="1402867750"/>
    <b v="0"/>
    <n v="2"/>
    <b v="0"/>
    <s v="food/food trucks"/>
    <n v="6.875E-3"/>
    <n v="27.5"/>
    <x v="4"/>
    <x v="29"/>
    <x v="3233"/>
    <d v="2014-06-15T21:29:10"/>
  </r>
  <r>
    <n v="2862"/>
    <s v="Get Your Life Back"/>
    <s v="&quot;Get Your Life Back&quot; is a dynamic stage play that deals with true issues of life that reign in the lives of many people everyday."/>
    <x v="372"/>
    <n v="55"/>
    <x v="2"/>
    <x v="0"/>
    <s v="USD"/>
    <n v="1403636229"/>
    <n v="1401044229"/>
    <b v="0"/>
    <n v="3"/>
    <b v="0"/>
    <s v="theater/plays"/>
    <n v="4.3307086614173228E-3"/>
    <n v="18.333333333333332"/>
    <x v="6"/>
    <x v="11"/>
    <x v="3234"/>
    <d v="2014-05-25T18:57:09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x v="0"/>
    <s v="USD"/>
    <n v="1431283530"/>
    <n v="1428691530"/>
    <b v="0"/>
    <n v="3"/>
    <b v="0"/>
    <s v="theater/musical"/>
    <n v="5.5E-2"/>
    <n v="18.333333333333332"/>
    <x v="6"/>
    <x v="19"/>
    <x v="3235"/>
    <d v="2015-04-10T18:45:30"/>
  </r>
  <r>
    <n v="682"/>
    <s v="Deception Belt"/>
    <s v="The Deception Belt is an innovative belt with app capability, designed to assist any user gain control over their appetite."/>
    <x v="6"/>
    <n v="53"/>
    <x v="2"/>
    <x v="0"/>
    <s v="USD"/>
    <n v="1489512122"/>
    <n v="1486923722"/>
    <b v="0"/>
    <n v="4"/>
    <b v="0"/>
    <s v="technology/wearables"/>
    <n v="1.06E-3"/>
    <n v="13.25"/>
    <x v="0"/>
    <x v="1"/>
    <x v="3236"/>
    <d v="2017-02-12T18:22:02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x v="0"/>
    <s v="USD"/>
    <n v="1459352495"/>
    <n v="1456764095"/>
    <b v="0"/>
    <n v="4"/>
    <b v="0"/>
    <s v="games/video games"/>
    <n v="1.325E-3"/>
    <n v="13.25"/>
    <x v="3"/>
    <x v="18"/>
    <x v="3237"/>
    <d v="2016-02-29T16:41:35"/>
  </r>
  <r>
    <n v="2748"/>
    <s v="Native American Language Book for Children"/>
    <s v="Interactive Book with Audio to learn the Ojibwe Language for Children.  Website, Ebook and more!"/>
    <x v="1"/>
    <n v="53"/>
    <x v="2"/>
    <x v="0"/>
    <s v="USD"/>
    <n v="1472835802"/>
    <n v="1470243802"/>
    <b v="0"/>
    <n v="4"/>
    <b v="0"/>
    <s v="publishing/children's books"/>
    <n v="1.06E-2"/>
    <n v="13.25"/>
    <x v="1"/>
    <x v="39"/>
    <x v="3238"/>
    <d v="2016-08-03T17:03:22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x v="0"/>
    <s v="USD"/>
    <n v="1448204621"/>
    <n v="1445609021"/>
    <b v="0"/>
    <n v="1"/>
    <b v="0"/>
    <s v="publishing/children's books"/>
    <n v="2.12E-2"/>
    <n v="53"/>
    <x v="1"/>
    <x v="39"/>
    <x v="3239"/>
    <d v="2015-10-23T14:03:41"/>
  </r>
  <r>
    <n v="505"/>
    <s v="MY4FACES THE ANIMATED MOVIE"/>
    <s v="This wonderful movie will tells the story of two adorable aliens who crash land into a familyâ€™s backyard, and travel the Earth."/>
    <x v="32"/>
    <n v="52"/>
    <x v="2"/>
    <x v="0"/>
    <s v="USD"/>
    <n v="1451010086"/>
    <n v="1447122086"/>
    <b v="0"/>
    <n v="14"/>
    <b v="0"/>
    <s v="film &amp; video/animation"/>
    <n v="4.3333333333333331E-3"/>
    <n v="3.7142857142857144"/>
    <x v="5"/>
    <x v="23"/>
    <x v="3240"/>
    <d v="2015-11-10T02:21:26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x v="0"/>
    <s v="USD"/>
    <n v="1445097715"/>
    <n v="1441209715"/>
    <b v="0"/>
    <n v="2"/>
    <b v="0"/>
    <s v="technology/web"/>
    <n v="8.6666666666666663E-4"/>
    <n v="26"/>
    <x v="0"/>
    <x v="26"/>
    <x v="3241"/>
    <d v="2015-09-02T16:01:55"/>
  </r>
  <r>
    <n v="2402"/>
    <s v="Cupcake Truck Unite"/>
    <s v="Small town, delicious treats, and a mobile truck"/>
    <x v="32"/>
    <n v="52"/>
    <x v="2"/>
    <x v="0"/>
    <s v="USD"/>
    <n v="1431533931"/>
    <n v="1428941931"/>
    <b v="0"/>
    <n v="1"/>
    <b v="0"/>
    <s v="food/food trucks"/>
    <n v="4.3333333333333331E-3"/>
    <n v="52"/>
    <x v="4"/>
    <x v="29"/>
    <x v="3242"/>
    <d v="2015-04-13T16:18:51"/>
  </r>
  <r>
    <n v="184"/>
    <s v="Lana - Short film"/>
    <s v="&quot;Lana&quot; is an horror/dramatic short film, written by myself, about a young woman fighting the darkness in her, but it might be too late."/>
    <x v="186"/>
    <n v="51"/>
    <x v="2"/>
    <x v="11"/>
    <s v="CAD"/>
    <n v="1409543940"/>
    <n v="1404586762"/>
    <b v="0"/>
    <n v="2"/>
    <b v="0"/>
    <s v="film &amp; video/drama"/>
    <n v="3.4000000000000002E-2"/>
    <n v="25.5"/>
    <x v="5"/>
    <x v="10"/>
    <x v="3243"/>
    <d v="2014-07-05T18:59:22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x v="0"/>
    <s v="USD"/>
    <n v="1389844800"/>
    <n v="1385524889"/>
    <b v="0"/>
    <n v="2"/>
    <b v="0"/>
    <s v="film &amp; video/animation"/>
    <n v="1.0200000000000001E-2"/>
    <n v="25.5"/>
    <x v="5"/>
    <x v="23"/>
    <x v="3244"/>
    <d v="2013-11-27T04:01:29"/>
  </r>
  <r>
    <n v="1072"/>
    <s v="World Defense : Tower Defense"/>
    <s v="A tower defense game that is played anywhere on the earth's surface!  This project is to expand it to be multiplayer and mod support."/>
    <x v="35"/>
    <n v="51"/>
    <x v="2"/>
    <x v="0"/>
    <s v="USD"/>
    <n v="1391630297"/>
    <n v="1389038297"/>
    <b v="0"/>
    <n v="4"/>
    <b v="0"/>
    <s v="games/video games"/>
    <n v="6.8000000000000005E-4"/>
    <n v="12.75"/>
    <x v="3"/>
    <x v="18"/>
    <x v="3245"/>
    <d v="2014-01-06T19:58:17"/>
  </r>
  <r>
    <n v="1703"/>
    <s v="Joy Full Noise!"/>
    <s v="I would love for you to be a part of helping me raise money for music and video production to launch my first Worship album!"/>
    <x v="1"/>
    <n v="51"/>
    <x v="2"/>
    <x v="0"/>
    <s v="USD"/>
    <n v="1441003537"/>
    <n v="1435819537"/>
    <b v="0"/>
    <n v="2"/>
    <b v="0"/>
    <s v="music/faith"/>
    <n v="1.0200000000000001E-2"/>
    <n v="25.5"/>
    <x v="7"/>
    <x v="14"/>
    <x v="3246"/>
    <d v="2015-07-02T06:45:37"/>
  </r>
  <r>
    <n v="1875"/>
    <s v="Claws &amp; Fins"/>
    <s v="Sea opposition of Crab's family and angry fishes. Who is going to win, and who is going to loose ?!"/>
    <x v="26"/>
    <n v="51"/>
    <x v="2"/>
    <x v="0"/>
    <s v="USD"/>
    <n v="1470519308"/>
    <n v="1465335308"/>
    <b v="0"/>
    <n v="3"/>
    <b v="0"/>
    <s v="games/mobile games"/>
    <n v="5.1000000000000004E-3"/>
    <n v="17"/>
    <x v="3"/>
    <x v="28"/>
    <x v="3247"/>
    <d v="2016-06-07T21:35:08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x v="1"/>
    <s v="GBP"/>
    <n v="1470178800"/>
    <n v="1467650771"/>
    <b v="0"/>
    <n v="4"/>
    <b v="0"/>
    <s v="photography/people"/>
    <n v="3.1875000000000001E-2"/>
    <n v="12.75"/>
    <x v="2"/>
    <x v="36"/>
    <x v="3248"/>
    <d v="2016-07-04T16:46:11"/>
  </r>
  <r>
    <n v="2580"/>
    <s v="Build Phatboyz Food Truck (Canceled)"/>
    <s v="Planning to build this truck into a full rolling fold out cook shack,providing clean cold drinking water to all festival goers"/>
    <x v="141"/>
    <n v="51"/>
    <x v="1"/>
    <x v="0"/>
    <s v="USD"/>
    <n v="1431745200"/>
    <n v="1429170603"/>
    <b v="0"/>
    <n v="2"/>
    <b v="0"/>
    <s v="food/food trucks"/>
    <n v="6.0000000000000001E-3"/>
    <n v="25.5"/>
    <x v="4"/>
    <x v="29"/>
    <x v="3249"/>
    <d v="2015-04-16T07:50:03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x v="0"/>
    <s v="USD"/>
    <n v="1429622726"/>
    <n v="1424442326"/>
    <b v="0"/>
    <n v="6"/>
    <b v="0"/>
    <s v="technology/space exploration"/>
    <n v="5.1000000000000004E-4"/>
    <n v="8.5"/>
    <x v="0"/>
    <x v="4"/>
    <x v="3250"/>
    <d v="2015-02-20T14:25:26"/>
  </r>
  <r>
    <n v="2919"/>
    <s v="While the Stars Fall"/>
    <s v="A full staged reading of a new play about a boy who learns how to be happy from the most unexpected person."/>
    <x v="260"/>
    <n v="51"/>
    <x v="2"/>
    <x v="0"/>
    <s v="USD"/>
    <n v="1407250329"/>
    <n v="1404658329"/>
    <b v="0"/>
    <n v="6"/>
    <b v="0"/>
    <s v="theater/plays"/>
    <n v="8.5000000000000006E-2"/>
    <n v="8.5"/>
    <x v="6"/>
    <x v="11"/>
    <x v="3251"/>
    <d v="2014-07-06T14:52:09"/>
  </r>
  <r>
    <n v="190"/>
    <s v="REGIONRAT, the movie"/>
    <s v="Because hope can be a 4 letter word"/>
    <x v="32"/>
    <n v="50"/>
    <x v="2"/>
    <x v="0"/>
    <s v="USD"/>
    <n v="1466091446"/>
    <n v="1465227446"/>
    <b v="0"/>
    <n v="1"/>
    <b v="0"/>
    <s v="film &amp; video/drama"/>
    <n v="4.1666666666666666E-3"/>
    <n v="50"/>
    <x v="5"/>
    <x v="10"/>
    <x v="3252"/>
    <d v="2016-06-06T15:37:26"/>
  </r>
  <r>
    <n v="237"/>
    <s v="Making The Choice"/>
    <s v="Making The Choice is a christian short film series."/>
    <x v="51"/>
    <n v="50"/>
    <x v="2"/>
    <x v="0"/>
    <s v="USD"/>
    <n v="1457445069"/>
    <n v="1452261069"/>
    <b v="0"/>
    <n v="1"/>
    <b v="0"/>
    <s v="film &amp; video/drama"/>
    <n v="3.3333333333333335E-3"/>
    <n v="50"/>
    <x v="5"/>
    <x v="10"/>
    <x v="3253"/>
    <d v="2016-01-08T13:51:09"/>
  </r>
  <r>
    <n v="444"/>
    <s v="Discovering the Other Woman"/>
    <s v="An upcoming animated web sitcom series centered around dealing with life, love, and relationships."/>
    <x v="114"/>
    <n v="50"/>
    <x v="2"/>
    <x v="0"/>
    <s v="USD"/>
    <n v="1329342361"/>
    <n v="1324158361"/>
    <b v="0"/>
    <n v="1"/>
    <b v="0"/>
    <s v="film &amp; video/animation"/>
    <n v="0.05"/>
    <n v="50"/>
    <x v="5"/>
    <x v="23"/>
    <x v="3254"/>
    <d v="2011-12-17T21:46:01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x v="8"/>
    <s v="AUD"/>
    <n v="1401662239"/>
    <n v="1399070239"/>
    <b v="0"/>
    <n v="1"/>
    <b v="0"/>
    <s v="film &amp; video/animation"/>
    <n v="9.0909090909090904E-5"/>
    <n v="50"/>
    <x v="5"/>
    <x v="23"/>
    <x v="3255"/>
    <d v="2014-05-02T22:37:19"/>
  </r>
  <r>
    <n v="514"/>
    <s v="I'm Sticking With You."/>
    <s v="A film created entirely out of paper, visual effects and found objects depicts how one man created a new life for himself."/>
    <x v="186"/>
    <n v="50"/>
    <x v="2"/>
    <x v="11"/>
    <s v="CAD"/>
    <n v="1407595447"/>
    <n v="1405003447"/>
    <b v="0"/>
    <n v="3"/>
    <b v="0"/>
    <s v="film &amp; video/animation"/>
    <n v="3.3333333333333333E-2"/>
    <n v="16.666666666666668"/>
    <x v="5"/>
    <x v="23"/>
    <x v="3256"/>
    <d v="2014-07-10T14:44:07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x v="0"/>
    <s v="USD"/>
    <n v="1449989260"/>
    <n v="1447397260"/>
    <b v="0"/>
    <n v="1"/>
    <b v="0"/>
    <s v="technology/web"/>
    <n v="2.0833333333333335E-4"/>
    <n v="50"/>
    <x v="0"/>
    <x v="26"/>
    <x v="3257"/>
    <d v="2015-11-13T06:47:40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x v="0"/>
    <s v="USD"/>
    <n v="1257047940"/>
    <n v="1252718519"/>
    <b v="0"/>
    <n v="1"/>
    <b v="0"/>
    <s v="publishing/fiction"/>
    <n v="3.3333333333333333E-2"/>
    <n v="50"/>
    <x v="1"/>
    <x v="35"/>
    <x v="3258"/>
    <d v="2009-09-12T01:21:5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x v="0"/>
    <s v="USD"/>
    <n v="1389055198"/>
    <n v="1386463198"/>
    <b v="0"/>
    <n v="1"/>
    <b v="0"/>
    <s v="music/jazz"/>
    <n v="1.1111111111111111E-3"/>
    <n v="50"/>
    <x v="7"/>
    <x v="33"/>
    <x v="3259"/>
    <d v="2013-12-08T00:39:58"/>
  </r>
  <r>
    <n v="935"/>
    <s v="The Art of You Too"/>
    <s v="This vocal music and spoken word project uses the  gift of life,love,hope &amp; peace to enable people to see themselves as a masterpiece!"/>
    <x v="113"/>
    <n v="50"/>
    <x v="2"/>
    <x v="0"/>
    <s v="USD"/>
    <n v="1454054429"/>
    <n v="1451462429"/>
    <b v="0"/>
    <n v="2"/>
    <b v="0"/>
    <s v="music/jazz"/>
    <n v="1.4285714285714285E-2"/>
    <n v="25"/>
    <x v="7"/>
    <x v="33"/>
    <x v="3260"/>
    <d v="2015-12-30T08:00:29"/>
  </r>
  <r>
    <n v="1060"/>
    <s v="Reality  Check (Canceled)"/>
    <s v="Reality Check is a weekly Internet Radio Show. Along with my co-host and engineer we discuss the issues of the day relevant to you!."/>
    <x v="1"/>
    <n v="50"/>
    <x v="1"/>
    <x v="0"/>
    <s v="USD"/>
    <n v="1429134893"/>
    <n v="1426542893"/>
    <b v="0"/>
    <n v="1"/>
    <b v="0"/>
    <s v="journalism/audio"/>
    <n v="0.01"/>
    <n v="50"/>
    <x v="8"/>
    <x v="30"/>
    <x v="3261"/>
    <d v="2015-03-16T21:54:53"/>
  </r>
  <r>
    <n v="1135"/>
    <s v="Trumperama"/>
    <s v="&quot;Trumperama&quot; ist ein Jump 'n' Run Spiel im 8-Bit Stil fÃ¼r Android._x000a_Donald Trump gewinnt die Wahlen und muss gestoppt werden!"/>
    <x v="114"/>
    <n v="50"/>
    <x v="2"/>
    <x v="4"/>
    <s v="EUR"/>
    <n v="1470527094"/>
    <n v="1467935094"/>
    <b v="0"/>
    <n v="1"/>
    <b v="0"/>
    <s v="games/mobile games"/>
    <n v="0.05"/>
    <n v="50"/>
    <x v="3"/>
    <x v="28"/>
    <x v="3262"/>
    <d v="2016-07-07T23:44:54"/>
  </r>
  <r>
    <n v="1153"/>
    <s v="The Cold Spot Mobile Trailer"/>
    <s v="A mobile concession trailer for snow cones, ice cream, smoothies and more"/>
    <x v="36"/>
    <n v="50"/>
    <x v="2"/>
    <x v="0"/>
    <s v="USD"/>
    <n v="1434647305"/>
    <n v="1432055305"/>
    <b v="0"/>
    <n v="1"/>
    <b v="0"/>
    <s v="food/food trucks"/>
    <n v="6.2500000000000003E-3"/>
    <n v="50"/>
    <x v="4"/>
    <x v="29"/>
    <x v="3263"/>
    <d v="2015-05-19T17:08:25"/>
  </r>
  <r>
    <n v="1483"/>
    <s v="The Book Club Rebellion"/>
    <s v="When three social outcasts discover that Fictional characters are invading their world, they must form a team to stop this evil force."/>
    <x v="40"/>
    <n v="50"/>
    <x v="2"/>
    <x v="0"/>
    <s v="USD"/>
    <n v="1469162275"/>
    <n v="1467002275"/>
    <b v="0"/>
    <n v="2"/>
    <b v="0"/>
    <s v="publishing/fiction"/>
    <n v="7.1428571428571426E-3"/>
    <n v="25"/>
    <x v="1"/>
    <x v="35"/>
    <x v="3264"/>
    <d v="2016-06-27T04:37:55"/>
  </r>
  <r>
    <n v="1559"/>
    <s v="North Cascades Bigfoot Photo Expedition"/>
    <s v="The goal of this project is to provide scientific evidence of bigfoot in the North Cascades."/>
    <x v="51"/>
    <n v="50"/>
    <x v="2"/>
    <x v="0"/>
    <s v="USD"/>
    <n v="1430270199"/>
    <n v="1428974199"/>
    <b v="0"/>
    <n v="1"/>
    <b v="0"/>
    <s v="photography/nature"/>
    <n v="3.3333333333333335E-3"/>
    <n v="50"/>
    <x v="2"/>
    <x v="38"/>
    <x v="3265"/>
    <d v="2015-04-14T01:16:39"/>
  </r>
  <r>
    <n v="1713"/>
    <s v="&quot;UNCOVERED ME&quot;"/>
    <s v="This music project is a compilation to my up-coming book UNCOVERED ME, I need your support to help me go to New York and complete it."/>
    <x v="121"/>
    <n v="50"/>
    <x v="2"/>
    <x v="0"/>
    <s v="USD"/>
    <n v="1412536412"/>
    <n v="1409944412"/>
    <b v="0"/>
    <n v="1"/>
    <b v="0"/>
    <s v="music/faith"/>
    <n v="1.6666666666666666E-2"/>
    <n v="50"/>
    <x v="7"/>
    <x v="14"/>
    <x v="3266"/>
    <d v="2014-09-05T19:13:32"/>
  </r>
  <r>
    <n v="1904"/>
    <s v="Small Animal Deterrent Latch (S.A.D.L.)"/>
    <s v="Animals knocking over your waste wheeler making a mess on trash day? The S.A.D.L. will help prevent that from happening!"/>
    <x v="6"/>
    <n v="50"/>
    <x v="2"/>
    <x v="0"/>
    <s v="USD"/>
    <n v="1451752021"/>
    <n v="1447864021"/>
    <b v="0"/>
    <n v="2"/>
    <b v="0"/>
    <s v="technology/gadgets"/>
    <n v="1E-3"/>
    <n v="25"/>
    <x v="0"/>
    <x v="6"/>
    <x v="3267"/>
    <d v="2015-11-18T16:27:01"/>
  </r>
  <r>
    <n v="1989"/>
    <s v="Shutters of Hope: The Real Faces of Infertility"/>
    <s v="Creating an awareness for infertility through photographing families and showcasing the real faces of infertility."/>
    <x v="1"/>
    <n v="50"/>
    <x v="2"/>
    <x v="0"/>
    <s v="USD"/>
    <n v="1481473208"/>
    <n v="1478881208"/>
    <b v="0"/>
    <n v="1"/>
    <b v="0"/>
    <s v="photography/people"/>
    <n v="0.01"/>
    <n v="50"/>
    <x v="2"/>
    <x v="36"/>
    <x v="3268"/>
    <d v="2016-11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x v="0"/>
    <s v="USD"/>
    <n v="1268636340"/>
    <n v="1263982307"/>
    <b v="0"/>
    <n v="5"/>
    <b v="0"/>
    <s v="games/video games"/>
    <n v="0.1"/>
    <n v="10"/>
    <x v="3"/>
    <x v="18"/>
    <x v="3269"/>
    <d v="2010-01-20T10:11:47"/>
  </r>
  <r>
    <n v="2152"/>
    <s v="Space Shooter RPG+"/>
    <s v="Our game is going to be a space shooter that has RPG elements with New Game+! It will be unlike any space shooter ever played."/>
    <x v="0"/>
    <n v="50"/>
    <x v="2"/>
    <x v="0"/>
    <s v="USD"/>
    <n v="1394909909"/>
    <n v="1392321509"/>
    <b v="0"/>
    <n v="4"/>
    <b v="0"/>
    <s v="games/video games"/>
    <n v="1.6666666666666668E-3"/>
    <n v="12.5"/>
    <x v="3"/>
    <x v="18"/>
    <x v="3270"/>
    <d v="2014-02-13T19:58:29"/>
  </r>
  <r>
    <n v="2373"/>
    <s v="Cykelauktion.com (Canceled)"/>
    <s v="We want to create a safe marketplace for buying and selling bicycles."/>
    <x v="375"/>
    <n v="50"/>
    <x v="1"/>
    <x v="10"/>
    <s v="SEK"/>
    <n v="1440863624"/>
    <n v="1438271624"/>
    <b v="0"/>
    <n v="1"/>
    <b v="0"/>
    <s v="technology/web"/>
    <n v="5.8823529411764708E-5"/>
    <n v="50"/>
    <x v="0"/>
    <x v="26"/>
    <x v="3271"/>
    <d v="2015-07-30T15:53:44"/>
  </r>
  <r>
    <n v="2393"/>
    <s v="Game Swapper (Canceled)"/>
    <s v="Imagine a world where you can swap a video game you're tired of playing for a video game you actually want to play for just $1.50!"/>
    <x v="4"/>
    <n v="50"/>
    <x v="1"/>
    <x v="0"/>
    <s v="USD"/>
    <n v="1439048017"/>
    <n v="1436456017"/>
    <b v="0"/>
    <n v="1"/>
    <b v="0"/>
    <s v="technology/web"/>
    <n v="5.0000000000000001E-4"/>
    <n v="50"/>
    <x v="0"/>
    <x v="26"/>
    <x v="3272"/>
    <d v="2015-07-09T15:33:37"/>
  </r>
  <r>
    <n v="2438"/>
    <s v="FOOD|Art"/>
    <s v="I'm starting a catering and food truck business of southern comfort food. My FOOD is my Art!  _x000a_Thanks for you help!"/>
    <x v="51"/>
    <n v="50"/>
    <x v="2"/>
    <x v="0"/>
    <s v="USD"/>
    <n v="1449529062"/>
    <n v="1444341462"/>
    <b v="0"/>
    <n v="1"/>
    <b v="0"/>
    <s v="food/food trucks"/>
    <n v="3.3333333333333335E-3"/>
    <n v="50"/>
    <x v="4"/>
    <x v="29"/>
    <x v="3273"/>
    <d v="2015-10-08T21:57:42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x v="1"/>
    <s v="GBP"/>
    <n v="1472745594"/>
    <n v="1470153594"/>
    <b v="0"/>
    <n v="1"/>
    <b v="0"/>
    <s v="food/food trucks"/>
    <n v="5.0000000000000001E-3"/>
    <n v="50"/>
    <x v="4"/>
    <x v="29"/>
    <x v="3274"/>
    <d v="2016-08-02T15:59:54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x v="0"/>
    <s v="USD"/>
    <n v="1404601632"/>
    <n v="1402009632"/>
    <b v="0"/>
    <n v="1"/>
    <b v="0"/>
    <s v="food/food trucks"/>
    <n v="1.6666666666666668E-3"/>
    <n v="50"/>
    <x v="4"/>
    <x v="29"/>
    <x v="3275"/>
    <d v="2014-06-05T23:07:12"/>
  </r>
  <r>
    <n v="2592"/>
    <s v="El Carte 303"/>
    <s v="El Carte is revolutionizing the food truck industry. Meet the new food trike. #oneandonly  we going to spread the awesomeness all over!"/>
    <x v="0"/>
    <n v="50"/>
    <x v="2"/>
    <x v="0"/>
    <s v="USD"/>
    <n v="1412536421"/>
    <n v="1409944421"/>
    <b v="0"/>
    <n v="1"/>
    <b v="0"/>
    <s v="food/food trucks"/>
    <n v="1.6666666666666668E-3"/>
    <n v="50"/>
    <x v="4"/>
    <x v="29"/>
    <x v="3276"/>
    <d v="2014-09-05T19:13:41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x v="6"/>
    <s v="EUR"/>
    <n v="1439827559"/>
    <n v="1434643559"/>
    <b v="0"/>
    <n v="3"/>
    <b v="0"/>
    <s v="theater/spaces"/>
    <n v="2.5000000000000001E-3"/>
    <n v="16.666666666666668"/>
    <x v="6"/>
    <x v="9"/>
    <x v="3277"/>
    <d v="2015-06-18T16:05:59"/>
  </r>
  <r>
    <n v="3095"/>
    <s v="The Old Howard Theatre Company"/>
    <s v="We are a small theatre company looking to provide world class theatre to the working class in the Greater New York area."/>
    <x v="376"/>
    <n v="50"/>
    <x v="2"/>
    <x v="0"/>
    <s v="USD"/>
    <n v="1470011780"/>
    <n v="1464827780"/>
    <b v="0"/>
    <n v="1"/>
    <b v="0"/>
    <s v="theater/spaces"/>
    <n v="3.351206434316354E-3"/>
    <n v="50"/>
    <x v="6"/>
    <x v="9"/>
    <x v="3278"/>
    <d v="2016-06-02T00:36:20"/>
  </r>
  <r>
    <n v="3137"/>
    <s v="Richard III - Presented by REBATEnsemble/Theatre Off Jackson"/>
    <s v="Set in 1930s Chinatown, evocative of old world South Jackson Street during the Jazz era."/>
    <x v="186"/>
    <n v="50"/>
    <x v="3"/>
    <x v="0"/>
    <s v="USD"/>
    <n v="1493838720"/>
    <n v="1489439669"/>
    <b v="0"/>
    <n v="1"/>
    <b v="0"/>
    <s v="theater/plays"/>
    <n v="3.3333333333333333E-2"/>
    <n v="50"/>
    <x v="6"/>
    <x v="11"/>
    <x v="3279"/>
    <d v="2017-03-13T21:14:29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x v="1"/>
    <s v="GBP"/>
    <n v="1433685354"/>
    <n v="1431093354"/>
    <b v="0"/>
    <n v="1"/>
    <b v="0"/>
    <s v="theater/musical"/>
    <n v="0.01"/>
    <n v="50"/>
    <x v="6"/>
    <x v="19"/>
    <x v="3280"/>
    <d v="2015-05-08T13:55:54"/>
  </r>
  <r>
    <n v="3895"/>
    <s v="Vestige"/>
    <s v="A Transgender makeup artist calls into question the loyalty of her best friend in a 1980's circus while dealing with her dying mother."/>
    <x v="114"/>
    <n v="50"/>
    <x v="2"/>
    <x v="0"/>
    <s v="USD"/>
    <n v="1425103218"/>
    <n v="1422424818"/>
    <b v="0"/>
    <n v="1"/>
    <b v="0"/>
    <s v="theater/plays"/>
    <n v="0.05"/>
    <n v="50"/>
    <x v="6"/>
    <x v="11"/>
    <x v="3281"/>
    <d v="2015-01-28T06:00:18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x v="0"/>
    <s v="USD"/>
    <n v="1416877200"/>
    <n v="1414505137"/>
    <b v="0"/>
    <n v="2"/>
    <b v="0"/>
    <s v="theater/plays"/>
    <n v="9.0909090909090905E-3"/>
    <n v="25"/>
    <x v="6"/>
    <x v="11"/>
    <x v="3282"/>
    <d v="2014-10-28T14:05:37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x v="0"/>
    <s v="USD"/>
    <n v="1472847873"/>
    <n v="1468959873"/>
    <b v="0"/>
    <n v="1"/>
    <b v="0"/>
    <s v="theater/plays"/>
    <n v="1.1111111111111112E-2"/>
    <n v="50"/>
    <x v="6"/>
    <x v="11"/>
    <x v="3283"/>
    <d v="2016-07-19T20:24:33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x v="0"/>
    <s v="USD"/>
    <n v="1425009761"/>
    <n v="1422417761"/>
    <b v="0"/>
    <n v="3"/>
    <b v="0"/>
    <s v="publishing/fiction"/>
    <n v="2.3999999999999998E-3"/>
    <n v="16"/>
    <x v="1"/>
    <x v="35"/>
    <x v="3284"/>
    <d v="2015-01-28T04:02:41"/>
  </r>
  <r>
    <n v="2136"/>
    <s v="Dark Paradise"/>
    <s v="A dark and twisted game with physiological madness and corruption as a man becomes the ultimate bio weapon."/>
    <x v="28"/>
    <n v="47.69"/>
    <x v="2"/>
    <x v="0"/>
    <s v="USD"/>
    <n v="1382184786"/>
    <n v="1379592786"/>
    <b v="0"/>
    <n v="4"/>
    <b v="0"/>
    <s v="games/video games"/>
    <n v="5.9612499999999998E-4"/>
    <n v="11.922499999999999"/>
    <x v="3"/>
    <x v="18"/>
    <x v="3285"/>
    <d v="2013-09-19T12:13:06"/>
  </r>
  <r>
    <n v="1097"/>
    <s v="Rabbly"/>
    <s v="Rabbly is action-adventure game. Is about a scientist going on an adventure, to find rare materials in another galaxy."/>
    <x v="4"/>
    <n v="47"/>
    <x v="2"/>
    <x v="0"/>
    <s v="USD"/>
    <n v="1393786877"/>
    <n v="1390330877"/>
    <b v="0"/>
    <n v="7"/>
    <b v="0"/>
    <s v="games/video games"/>
    <n v="4.6999999999999999E-4"/>
    <n v="6.7142857142857144"/>
    <x v="3"/>
    <x v="18"/>
    <x v="3286"/>
    <d v="2014-01-21T19:01:17"/>
  </r>
  <r>
    <n v="4086"/>
    <s v="Carpe Diem Theater Troupe"/>
    <s v="Our theater troupe needs your help to put on a unique production of Hamlet! Pledge to help young actors learn and refine their skills!"/>
    <x v="114"/>
    <n v="47"/>
    <x v="2"/>
    <x v="0"/>
    <s v="USD"/>
    <n v="1448078400"/>
    <n v="1445985299"/>
    <b v="0"/>
    <n v="5"/>
    <b v="0"/>
    <s v="theater/plays"/>
    <n v="4.7E-2"/>
    <n v="9.4"/>
    <x v="6"/>
    <x v="11"/>
    <x v="3287"/>
    <d v="2015-10-27T22:34:59"/>
  </r>
  <r>
    <n v="449"/>
    <s v="Shell &amp; Paddy"/>
    <s v="Shell &amp; Paddy is a 2D animation cartoon with 4 minutes of slapstick surreal humour staring two animal characters in weird, wacky world."/>
    <x v="151"/>
    <n v="45"/>
    <x v="2"/>
    <x v="1"/>
    <s v="GBP"/>
    <n v="1382017085"/>
    <n v="1379425085"/>
    <b v="0"/>
    <n v="5"/>
    <b v="0"/>
    <s v="film &amp; video/animation"/>
    <n v="2.2499999999999999E-2"/>
    <n v="9"/>
    <x v="5"/>
    <x v="23"/>
    <x v="3288"/>
    <d v="2013-09-17T13:38:05"/>
  </r>
  <r>
    <n v="455"/>
    <s v="The FunBunch Cartoon!!!"/>
    <s v="Goal The FunBunch characters animated on TV: Fun entertainment for kids just like other authors before us (ex.Arthur,Clifford,Dr Seuss)"/>
    <x v="43"/>
    <n v="45"/>
    <x v="2"/>
    <x v="0"/>
    <s v="USD"/>
    <n v="1334622660"/>
    <n v="1330733022"/>
    <b v="0"/>
    <n v="2"/>
    <b v="0"/>
    <s v="film &amp; video/animation"/>
    <n v="6.9230769230769226E-4"/>
    <n v="22.5"/>
    <x v="5"/>
    <x v="23"/>
    <x v="3289"/>
    <d v="2012-03-03T00:03:4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x v="0"/>
    <s v="USD"/>
    <n v="1358361197"/>
    <n v="1353177197"/>
    <b v="0"/>
    <n v="2"/>
    <b v="0"/>
    <s v="music/jazz"/>
    <n v="2.0454545454545454E-2"/>
    <n v="22.5"/>
    <x v="7"/>
    <x v="33"/>
    <x v="3290"/>
    <d v="2012-11-17T18:33:17"/>
  </r>
  <r>
    <n v="873"/>
    <s v="The Dreamer-An Original Jazz CD"/>
    <s v="Fall in love with &quot;The Dreamer&quot;, new original music from trumpeter Freddie Dunn!"/>
    <x v="113"/>
    <n v="45"/>
    <x v="2"/>
    <x v="0"/>
    <s v="USD"/>
    <n v="1352610040"/>
    <n v="1349150440"/>
    <b v="0"/>
    <n v="5"/>
    <b v="0"/>
    <s v="music/jazz"/>
    <n v="1.2857142857142857E-2"/>
    <n v="9"/>
    <x v="7"/>
    <x v="33"/>
    <x v="3291"/>
    <d v="2012-10-02T04:00:40"/>
  </r>
  <r>
    <n v="1068"/>
    <s v="The Quest To Save Hip Hop"/>
    <s v="THE QUEST TO SAVE HIP HOP is an old school beat em up st game that has a focus on old school hip hop and new age hip hop coming to pc."/>
    <x v="0"/>
    <n v="45"/>
    <x v="2"/>
    <x v="0"/>
    <s v="USD"/>
    <n v="1460274864"/>
    <n v="1457686464"/>
    <b v="0"/>
    <n v="4"/>
    <b v="0"/>
    <s v="games/video games"/>
    <n v="1.5E-3"/>
    <n v="11.25"/>
    <x v="3"/>
    <x v="18"/>
    <x v="3292"/>
    <d v="2016-03-11T08:54:24"/>
  </r>
  <r>
    <n v="1075"/>
    <s v="Towers Of The Apocalypse"/>
    <s v="Fully 3D, post Apocalyptic themed tower defense video game. New take on the genre."/>
    <x v="114"/>
    <n v="45"/>
    <x v="2"/>
    <x v="0"/>
    <s v="USD"/>
    <n v="1336340516"/>
    <n v="1333748516"/>
    <b v="0"/>
    <n v="3"/>
    <b v="0"/>
    <s v="games/video games"/>
    <n v="4.4999999999999998E-2"/>
    <n v="15"/>
    <x v="3"/>
    <x v="18"/>
    <x v="3293"/>
    <d v="2012-04-06T21:41:56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x v="0"/>
    <s v="USD"/>
    <n v="1311309721"/>
    <n v="1307421721"/>
    <b v="0"/>
    <n v="5"/>
    <b v="0"/>
    <s v="games/video games"/>
    <n v="7.4999999999999997E-2"/>
    <n v="9"/>
    <x v="3"/>
    <x v="18"/>
    <x v="3294"/>
    <d v="2011-06-07T04:42:01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x v="0"/>
    <s v="USD"/>
    <n v="1479495790"/>
    <n v="1476900190"/>
    <b v="0"/>
    <n v="3"/>
    <b v="0"/>
    <s v="games/video games"/>
    <n v="4.4999999999999997E-3"/>
    <n v="15"/>
    <x v="3"/>
    <x v="18"/>
    <x v="3295"/>
    <d v="2016-10-19T18:03:10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x v="5"/>
    <s v="EUR"/>
    <n v="1459584417"/>
    <n v="1456996017"/>
    <b v="0"/>
    <n v="3"/>
    <b v="0"/>
    <s v="publishing/translations"/>
    <n v="4.4999999999999998E-2"/>
    <n v="15"/>
    <x v="1"/>
    <x v="31"/>
    <x v="3296"/>
    <d v="2016-03-03T09:06:57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x v="11"/>
    <s v="CAD"/>
    <n v="1454078770"/>
    <n v="1448894770"/>
    <b v="0"/>
    <n v="2"/>
    <b v="0"/>
    <s v="food/food trucks"/>
    <n v="3.8461538461538462E-4"/>
    <n v="22.5"/>
    <x v="4"/>
    <x v="29"/>
    <x v="3297"/>
    <d v="2015-11-30T14:46:10"/>
  </r>
  <r>
    <n v="2764"/>
    <s v="A Growing Adventure"/>
    <s v="My Budding Bears are four teddy bears living in an enchanted garden sharing friendship, tea parties and delightful adventures."/>
    <x v="38"/>
    <n v="45"/>
    <x v="2"/>
    <x v="0"/>
    <s v="USD"/>
    <n v="1338404400"/>
    <n v="1335855631"/>
    <b v="0"/>
    <n v="4"/>
    <b v="0"/>
    <s v="publishing/children's books"/>
    <n v="1.125E-2"/>
    <n v="11.25"/>
    <x v="1"/>
    <x v="39"/>
    <x v="3298"/>
    <d v="2012-05-01T07:00:31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x v="0"/>
    <s v="USD"/>
    <n v="1476482400"/>
    <n v="1473893721"/>
    <b v="0"/>
    <n v="2"/>
    <b v="0"/>
    <s v="theater/plays"/>
    <n v="8.9999999999999993E-3"/>
    <n v="22.5"/>
    <x v="6"/>
    <x v="11"/>
    <x v="3299"/>
    <d v="2016-09-14T22:55:21"/>
  </r>
  <r>
    <n v="3142"/>
    <s v="The Pendulum Swings UK Theatre Tour/EdFringe"/>
    <s v="Our aim is to deliver a powerful piece of theatre to audiences across the UK, including Edinburgh Fringe (2017)."/>
    <x v="231"/>
    <n v="45"/>
    <x v="3"/>
    <x v="1"/>
    <s v="GBP"/>
    <n v="1489922339"/>
    <n v="1487333939"/>
    <b v="0"/>
    <n v="3"/>
    <b v="0"/>
    <s v="theater/plays"/>
    <n v="1.6363636363636365E-2"/>
    <n v="15"/>
    <x v="6"/>
    <x v="11"/>
    <x v="3300"/>
    <d v="2017-02-17T12:18:59"/>
  </r>
  <r>
    <n v="3960"/>
    <s v="In The Time of New York"/>
    <s v="You are closer to your dreams than what you expect, your demons will always wait for you to realize them, theyâ€™ll torture you Manny."/>
    <x v="121"/>
    <n v="45"/>
    <x v="2"/>
    <x v="0"/>
    <s v="USD"/>
    <n v="1451852256"/>
    <n v="1449260256"/>
    <b v="0"/>
    <n v="4"/>
    <b v="0"/>
    <s v="theater/plays"/>
    <n v="1.4999999999999999E-2"/>
    <n v="11.25"/>
    <x v="6"/>
    <x v="11"/>
    <x v="3301"/>
    <d v="2015-12-04T20:17:36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x v="1"/>
    <s v="GBP"/>
    <n v="1448722494"/>
    <n v="1446562494"/>
    <b v="0"/>
    <n v="3"/>
    <b v="0"/>
    <s v="theater/plays"/>
    <n v="3.214285714285714E-2"/>
    <n v="15"/>
    <x v="6"/>
    <x v="11"/>
    <x v="3302"/>
    <d v="2015-11-03T14:54:54"/>
  </r>
  <r>
    <n v="3966"/>
    <s v="Moroccan National Debate Team"/>
    <s v="MNDT will be the first Moroccan Team in history to participate in the WSDC. the worldâ€™s biggest high school debate tournament."/>
    <x v="82"/>
    <n v="45"/>
    <x v="2"/>
    <x v="0"/>
    <s v="USD"/>
    <n v="1406170740"/>
    <n v="1402506278"/>
    <b v="0"/>
    <n v="2"/>
    <b v="0"/>
    <s v="theater/plays"/>
    <n v="6.0000000000000001E-3"/>
    <n v="22.5"/>
    <x v="6"/>
    <x v="11"/>
    <x v="3303"/>
    <d v="2014-06-11T17:04:38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x v="11"/>
    <s v="CAD"/>
    <n v="1455232937"/>
    <n v="1453936937"/>
    <b v="0"/>
    <n v="4"/>
    <b v="0"/>
    <s v="games/video games"/>
    <n v="0.14083333333333334"/>
    <n v="10.5625"/>
    <x v="3"/>
    <x v="18"/>
    <x v="3304"/>
    <d v="2016-01-27T23:22:17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x v="0"/>
    <s v="USD"/>
    <n v="1484239320"/>
    <n v="1482609088"/>
    <b v="0"/>
    <n v="4"/>
    <b v="0"/>
    <s v="food/food trucks"/>
    <n v="4.2000000000000003E-2"/>
    <n v="10.5"/>
    <x v="4"/>
    <x v="29"/>
    <x v="3305"/>
    <d v="2016-12-24T19:51:28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x v="0"/>
    <s v="USD"/>
    <n v="1410127994"/>
    <n v="1407535994"/>
    <b v="0"/>
    <n v="4"/>
    <b v="0"/>
    <s v="technology/gadgets"/>
    <n v="1.6800000000000001E-3"/>
    <n v="10.5"/>
    <x v="0"/>
    <x v="6"/>
    <x v="3306"/>
    <d v="2014-08-08T22:13:14"/>
  </r>
  <r>
    <n v="1101"/>
    <s v="Strain Wars"/>
    <s v="Different strains of marijuana leafs battling to the death to see which one is the top strain."/>
    <x v="4"/>
    <n v="41"/>
    <x v="2"/>
    <x v="0"/>
    <s v="USD"/>
    <n v="1468519920"/>
    <n v="1466188338"/>
    <b v="0"/>
    <n v="6"/>
    <b v="0"/>
    <s v="games/video games"/>
    <n v="4.0999999999999999E-4"/>
    <n v="6.833333333333333"/>
    <x v="3"/>
    <x v="18"/>
    <x v="3307"/>
    <d v="2016-06-17T18:32:18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x v="1"/>
    <s v="GBP"/>
    <n v="1442440800"/>
    <n v="1440497876"/>
    <b v="0"/>
    <n v="4"/>
    <b v="0"/>
    <s v="theater/spaces"/>
    <n v="4.1000000000000002E-2"/>
    <n v="10.25"/>
    <x v="6"/>
    <x v="9"/>
    <x v="3308"/>
    <d v="2015-08-25T10:17:56"/>
  </r>
  <r>
    <n v="4107"/>
    <s v="Sacrifice"/>
    <s v="A new dramatic comedy dealing with a father's unwillingness to let go of his past causes major problems for the future of his daughter."/>
    <x v="151"/>
    <n v="41"/>
    <x v="2"/>
    <x v="0"/>
    <s v="USD"/>
    <n v="1411596001"/>
    <n v="1409608801"/>
    <b v="0"/>
    <n v="4"/>
    <b v="0"/>
    <s v="theater/plays"/>
    <n v="2.0500000000000001E-2"/>
    <n v="10.25"/>
    <x v="6"/>
    <x v="11"/>
    <x v="3309"/>
    <d v="2014-09-01T22:00:01"/>
  </r>
  <r>
    <n v="148"/>
    <s v="Space Gangstars (Canceled)"/>
    <s v="An aspiring pilot decides to take his Dad's ship for a joyride, and learns it was the biggest mistake of his life in this Sci-Fi comedy"/>
    <x v="6"/>
    <n v="40"/>
    <x v="1"/>
    <x v="0"/>
    <s v="USD"/>
    <n v="1456555536"/>
    <n v="1453963536"/>
    <b v="0"/>
    <n v="2"/>
    <b v="0"/>
    <s v="film &amp; video/science fiction"/>
    <n v="8.0000000000000004E-4"/>
    <n v="20"/>
    <x v="5"/>
    <x v="21"/>
    <x v="3310"/>
    <d v="2016-01-28T06:45:36"/>
  </r>
  <r>
    <n v="154"/>
    <s v="Quantum Alterations: Sci-fi, Stop Motion &amp; Fantasy Fan Film"/>
    <s v="Fiction Becomes Reality in this non-profit science fiction, stop motion, and fantasy fan film."/>
    <x v="186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5"/>
    <x v="21"/>
    <x v="3311"/>
    <d v="2015-04-21T13:08:15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x v="0"/>
    <s v="USD"/>
    <n v="1383509357"/>
    <n v="1380913757"/>
    <b v="0"/>
    <n v="2"/>
    <b v="0"/>
    <s v="music/jazz"/>
    <n v="1.1428571428571429E-2"/>
    <n v="20"/>
    <x v="7"/>
    <x v="33"/>
    <x v="3312"/>
    <d v="2013-10-04T19:09:17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x v="0"/>
    <s v="USD"/>
    <n v="1372622280"/>
    <n v="1369246738"/>
    <b v="0"/>
    <n v="2"/>
    <b v="0"/>
    <s v="music/jazz"/>
    <n v="1.4545454545454545E-2"/>
    <n v="20"/>
    <x v="7"/>
    <x v="33"/>
    <x v="3313"/>
    <d v="2013-05-22T18:18:58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x v="0"/>
    <s v="USD"/>
    <n v="1381090870"/>
    <n v="1377030070"/>
    <b v="0"/>
    <n v="1"/>
    <b v="0"/>
    <s v="music/world music"/>
    <n v="8.0000000000000002E-3"/>
    <n v="40"/>
    <x v="7"/>
    <x v="37"/>
    <x v="3314"/>
    <d v="2013-08-20T20:21:10"/>
  </r>
  <r>
    <n v="1789"/>
    <s v="Paintball: Beyond The Paint"/>
    <s v="I want to create a portfolio to show all the aspects of the adrenaline filled game of paintball. Focusing on tournament players"/>
    <x v="36"/>
    <n v="40"/>
    <x v="2"/>
    <x v="0"/>
    <s v="USD"/>
    <n v="1421042403"/>
    <n v="1415858403"/>
    <b v="1"/>
    <n v="4"/>
    <b v="0"/>
    <s v="photography/photobooks"/>
    <n v="5.0000000000000001E-3"/>
    <n v="10"/>
    <x v="2"/>
    <x v="3"/>
    <x v="3315"/>
    <d v="2014-11-13T06:00:03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x v="8"/>
    <s v="AUD"/>
    <n v="1417127040"/>
    <n v="1414531440"/>
    <b v="1"/>
    <n v="2"/>
    <b v="0"/>
    <s v="photography/photobooks"/>
    <n v="1.3333333333333334E-2"/>
    <n v="20"/>
    <x v="2"/>
    <x v="3"/>
    <x v="3316"/>
    <d v="2014-10-28T21:24:00"/>
  </r>
  <r>
    <n v="1811"/>
    <s v="The Year of Sunsets"/>
    <s v="A collection of 365 color photographs of sunsets in 2014, beautifully presented in a hardcover book."/>
    <x v="221"/>
    <n v="40"/>
    <x v="2"/>
    <x v="0"/>
    <s v="USD"/>
    <n v="1414123200"/>
    <n v="1408962270"/>
    <b v="0"/>
    <n v="26"/>
    <b v="0"/>
    <s v="photography/photobooks"/>
    <n v="7.407407407407407E-4"/>
    <n v="1.5384615384615385"/>
    <x v="2"/>
    <x v="3"/>
    <x v="3317"/>
    <d v="2014-08-25T10:24:30"/>
  </r>
  <r>
    <n v="2693"/>
    <s v="Chili dog"/>
    <s v="I want to start a food truck that specializes in chili cheese dogs, using new kinds of meats, cheeses and toppings you wouldn't imagine"/>
    <x v="1"/>
    <n v="40"/>
    <x v="2"/>
    <x v="0"/>
    <s v="USD"/>
    <n v="1407899966"/>
    <n v="1405307966"/>
    <b v="0"/>
    <n v="3"/>
    <b v="0"/>
    <s v="food/food trucks"/>
    <n v="8.0000000000000002E-3"/>
    <n v="13.333333333333334"/>
    <x v="4"/>
    <x v="29"/>
    <x v="3318"/>
    <d v="2014-07-14T03:19:26"/>
  </r>
  <r>
    <n v="2864"/>
    <s v="'Haunting Julia' by Alan Ayckbourn"/>
    <s v="Accessible, original theatre for all!"/>
    <x v="60"/>
    <n v="40"/>
    <x v="2"/>
    <x v="1"/>
    <s v="GBP"/>
    <n v="1437139080"/>
    <n v="1434552207"/>
    <b v="0"/>
    <n v="3"/>
    <b v="0"/>
    <s v="theater/plays"/>
    <n v="1.6E-2"/>
    <n v="13.333333333333334"/>
    <x v="6"/>
    <x v="11"/>
    <x v="3319"/>
    <d v="2015-06-17T14:43:27"/>
  </r>
  <r>
    <n v="3053"/>
    <s v="Showroom"/>
    <s v="Showroom is a multi-disciplinary space providing unorthodox concerts, events &amp; a platform creatives can express their creative vision"/>
    <x v="26"/>
    <n v="40"/>
    <x v="2"/>
    <x v="0"/>
    <s v="USD"/>
    <n v="1412222340"/>
    <n v="1407781013"/>
    <b v="0"/>
    <n v="3"/>
    <b v="0"/>
    <s v="theater/spaces"/>
    <n v="4.0000000000000001E-3"/>
    <n v="13.333333333333334"/>
    <x v="6"/>
    <x v="9"/>
    <x v="3320"/>
    <d v="2014-08-11T18:16:53"/>
  </r>
  <r>
    <n v="3871"/>
    <s v="Pocket Monsters: A Musical Parody (Canceled)"/>
    <s v="Our musical is finally ready to come to life, and we're raising funds to help make that happen!"/>
    <x v="186"/>
    <n v="40"/>
    <x v="1"/>
    <x v="0"/>
    <s v="USD"/>
    <n v="1490809450"/>
    <n v="1485629050"/>
    <b v="0"/>
    <n v="3"/>
    <b v="0"/>
    <s v="theater/musical"/>
    <n v="2.6666666666666668E-2"/>
    <n v="13.333333333333334"/>
    <x v="6"/>
    <x v="19"/>
    <x v="3321"/>
    <d v="2017-01-28T18:44:10"/>
  </r>
  <r>
    <n v="4005"/>
    <s v="Bringing more Art to the Community"/>
    <s v="Help us bring more Art to the Community. It's our second production, Fences by August Wilson. Help us make it a success!"/>
    <x v="121"/>
    <n v="40"/>
    <x v="2"/>
    <x v="0"/>
    <s v="USD"/>
    <n v="1413832985"/>
    <n v="1408648985"/>
    <b v="0"/>
    <n v="2"/>
    <b v="0"/>
    <s v="theater/plays"/>
    <n v="1.3333333333333334E-2"/>
    <n v="20"/>
    <x v="6"/>
    <x v="11"/>
    <x v="3322"/>
    <d v="2014-08-21T19:23:05"/>
  </r>
  <r>
    <n v="2346"/>
    <s v="Ez 2c 3D Viewers (Canceled)"/>
    <s v="Watch and Make FREE 3D Videos &amp; Pics - No Viewer needed. To Help Learn we have Training and Instant 3D viewers."/>
    <x v="24"/>
    <n v="39"/>
    <x v="1"/>
    <x v="0"/>
    <s v="USD"/>
    <n v="1476731431"/>
    <n v="1472843431"/>
    <b v="0"/>
    <n v="3"/>
    <b v="0"/>
    <s v="technology/web"/>
    <n v="6.4999999999999997E-4"/>
    <n v="13"/>
    <x v="0"/>
    <x v="26"/>
    <x v="3323"/>
    <d v="2016-09-02T19:10:3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x v="0"/>
    <s v="USD"/>
    <n v="1441771218"/>
    <n v="1436587218"/>
    <b v="0"/>
    <n v="4"/>
    <b v="0"/>
    <s v="theater/plays"/>
    <n v="7.7999999999999996E-3"/>
    <n v="9.75"/>
    <x v="6"/>
    <x v="11"/>
    <x v="3324"/>
    <d v="2015-07-11T04:00:18"/>
  </r>
  <r>
    <n v="3850"/>
    <s v="The Vagina Monologues 2015"/>
    <s v="V-Day is a global activist movement to end violence against women and girls."/>
    <x v="114"/>
    <n v="38"/>
    <x v="2"/>
    <x v="0"/>
    <s v="USD"/>
    <n v="1420081143"/>
    <n v="1417489143"/>
    <b v="1"/>
    <n v="4"/>
    <b v="0"/>
    <s v="theater/plays"/>
    <n v="3.7999999999999999E-2"/>
    <n v="9.5"/>
    <x v="6"/>
    <x v="11"/>
    <x v="3325"/>
    <d v="2014-12-02T02:59:03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x v="0"/>
    <s v="USD"/>
    <n v="1431144000"/>
    <n v="1426407426"/>
    <b v="0"/>
    <n v="2"/>
    <b v="0"/>
    <s v="theater/plays"/>
    <n v="1.0571428571428572E-2"/>
    <n v="18.5"/>
    <x v="6"/>
    <x v="11"/>
    <x v="3326"/>
    <d v="2015-03-15T08:17:06"/>
  </r>
  <r>
    <n v="1873"/>
    <s v="The Red Card Blue Card Game"/>
    <s v="It's time for The Red Card Blue Card Game to be available everywhere! Help save the sanity of ALL parent's! Help make it an App!!"/>
    <x v="36"/>
    <n v="36"/>
    <x v="2"/>
    <x v="11"/>
    <s v="CAD"/>
    <n v="1436373900"/>
    <n v="1433861210"/>
    <b v="0"/>
    <n v="2"/>
    <b v="0"/>
    <s v="games/mobile games"/>
    <n v="4.4999999999999997E-3"/>
    <n v="18"/>
    <x v="3"/>
    <x v="28"/>
    <x v="3327"/>
    <d v="2015-06-09T14:46:5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x v="11"/>
    <s v="CAD"/>
    <n v="1439533019"/>
    <n v="1436941019"/>
    <b v="0"/>
    <n v="3"/>
    <b v="0"/>
    <s v="technology/space exploration"/>
    <n v="1.44E-2"/>
    <n v="12"/>
    <x v="0"/>
    <x v="4"/>
    <x v="3328"/>
    <d v="2015-07-15T06:16:59"/>
  </r>
  <r>
    <n v="2683"/>
    <s v="Just Cereal - Mobile Cereal Bar"/>
    <s v="Cereal isn't only for breakfast! Help me bring cereal to the 92% of Americans who eat cereal everyday. Out of the home and to you!"/>
    <x v="51"/>
    <n v="36"/>
    <x v="2"/>
    <x v="0"/>
    <s v="USD"/>
    <n v="1425233240"/>
    <n v="1422641240"/>
    <b v="0"/>
    <n v="3"/>
    <b v="0"/>
    <s v="food/food trucks"/>
    <n v="2.3999999999999998E-3"/>
    <n v="12"/>
    <x v="4"/>
    <x v="29"/>
    <x v="3329"/>
    <d v="2015-01-30T18:07:20"/>
  </r>
  <r>
    <n v="2761"/>
    <s v="Learn U.S. Geography: Dreaming my way across The U.S."/>
    <s v="Help me give away 500 copies of my picture book so more kids will know US geography!"/>
    <x v="1"/>
    <n v="36"/>
    <x v="2"/>
    <x v="0"/>
    <s v="USD"/>
    <n v="1357176693"/>
    <n v="1354584693"/>
    <b v="0"/>
    <n v="4"/>
    <b v="0"/>
    <s v="publishing/children's books"/>
    <n v="7.1999999999999998E-3"/>
    <n v="9"/>
    <x v="1"/>
    <x v="39"/>
    <x v="3330"/>
    <d v="2012-12-04T01:31:3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x v="11"/>
    <s v="CAD"/>
    <n v="1485838800"/>
    <n v="1484756245"/>
    <b v="0"/>
    <n v="4"/>
    <b v="0"/>
    <s v="technology/web"/>
    <n v="7.0000000000000001E-3"/>
    <n v="8.75"/>
    <x v="0"/>
    <x v="26"/>
    <x v="3331"/>
    <d v="2017-01-18T16:17:25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x v="0"/>
    <s v="USD"/>
    <n v="1418091128"/>
    <n v="1415499128"/>
    <b v="0"/>
    <n v="3"/>
    <b v="0"/>
    <s v="food/food trucks"/>
    <n v="4.6666666666666671E-3"/>
    <n v="11.666666666666666"/>
    <x v="4"/>
    <x v="29"/>
    <x v="3332"/>
    <d v="2014-11-09T02:12:08"/>
  </r>
  <r>
    <n v="1162"/>
    <s v="Super Natural Kooking"/>
    <s v="Solar Powered, Recycled Fryer Oil for Truck Fuel, Locally Grown Organic &amp; Hormone Free Foods, Pop-up Bands, Private Party and Functions"/>
    <x v="24"/>
    <n v="35"/>
    <x v="2"/>
    <x v="0"/>
    <s v="USD"/>
    <n v="1411662264"/>
    <n v="1408983864"/>
    <b v="0"/>
    <n v="2"/>
    <b v="0"/>
    <s v="food/food trucks"/>
    <n v="5.8333333333333338E-4"/>
    <n v="17.5"/>
    <x v="4"/>
    <x v="29"/>
    <x v="3333"/>
    <d v="2014-08-25T16:24:24"/>
  </r>
  <r>
    <n v="1558"/>
    <s v="Lucy Wood's Calendar - English Countryside 2016"/>
    <s v="A large 2016 wall-calendar (A3 when open) featuring 12 stunning photographs by Lucy Wood."/>
    <x v="150"/>
    <n v="35"/>
    <x v="2"/>
    <x v="1"/>
    <s v="GBP"/>
    <n v="1440763920"/>
    <n v="1435656759"/>
    <b v="0"/>
    <n v="3"/>
    <b v="0"/>
    <s v="photography/nature"/>
    <n v="4.6666666666666669E-2"/>
    <n v="11.666666666666666"/>
    <x v="2"/>
    <x v="38"/>
    <x v="3334"/>
    <d v="2015-06-30T09:32:39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x v="0"/>
    <s v="USD"/>
    <n v="1410958191"/>
    <n v="1408366191"/>
    <b v="0"/>
    <n v="3"/>
    <b v="0"/>
    <s v="music/faith"/>
    <n v="8.7500000000000008E-3"/>
    <n v="11.666666666666666"/>
    <x v="7"/>
    <x v="14"/>
    <x v="3335"/>
    <d v="2014-08-18T12:49:51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x v="0"/>
    <s v="USD"/>
    <n v="1414707762"/>
    <n v="1412115762"/>
    <b v="0"/>
    <n v="4"/>
    <b v="0"/>
    <s v="music/faith"/>
    <n v="5.8333333333333336E-3"/>
    <n v="8.75"/>
    <x v="7"/>
    <x v="14"/>
    <x v="3336"/>
    <d v="2014-09-30T22:22:42"/>
  </r>
  <r>
    <n v="2691"/>
    <s v="Cook"/>
    <s v="A Great New local Food Truck serving up ethnic fusion inspired eats in Ottawa."/>
    <x v="43"/>
    <n v="35"/>
    <x v="2"/>
    <x v="11"/>
    <s v="CAD"/>
    <n v="1431278557"/>
    <n v="1427390557"/>
    <b v="0"/>
    <n v="2"/>
    <b v="0"/>
    <s v="food/food trucks"/>
    <n v="5.3846153846153844E-4"/>
    <n v="17.5"/>
    <x v="4"/>
    <x v="29"/>
    <x v="3337"/>
    <d v="2015-03-26T17:22:37"/>
  </r>
  <r>
    <n v="2741"/>
    <s v="Mrs. Brown and Her Lost Puppy."/>
    <s v="Help me publish my 1st children's book as an aspiring author!"/>
    <x v="36"/>
    <n v="35"/>
    <x v="2"/>
    <x v="0"/>
    <s v="USD"/>
    <n v="1413770820"/>
    <n v="1412005602"/>
    <b v="0"/>
    <n v="4"/>
    <b v="0"/>
    <s v="publishing/children's books"/>
    <n v="4.3750000000000004E-3"/>
    <n v="8.75"/>
    <x v="1"/>
    <x v="39"/>
    <x v="3338"/>
    <d v="2014-09-29T15:46:42"/>
  </r>
  <r>
    <n v="2859"/>
    <s v="Grover Theatre Company (GTC)"/>
    <s v="A theatre company that will create works to inspire young people and get everyone involved."/>
    <x v="151"/>
    <n v="35"/>
    <x v="2"/>
    <x v="8"/>
    <s v="AUD"/>
    <n v="1444984904"/>
    <n v="1439800904"/>
    <b v="0"/>
    <n v="1"/>
    <b v="0"/>
    <s v="theater/plays"/>
    <n v="1.7500000000000002E-2"/>
    <n v="35"/>
    <x v="6"/>
    <x v="11"/>
    <x v="3339"/>
    <d v="2015-08-17T08:41:44"/>
  </r>
  <r>
    <n v="3792"/>
    <s v="BorikÃ©n: The Show"/>
    <s v="A cultural and historic journey through Puerto Rico's music and dance!"/>
    <x v="66"/>
    <n v="35"/>
    <x v="2"/>
    <x v="0"/>
    <s v="USD"/>
    <n v="1436957022"/>
    <n v="1434365022"/>
    <b v="0"/>
    <n v="2"/>
    <b v="0"/>
    <s v="theater/musical"/>
    <n v="2.8E-3"/>
    <n v="17.5"/>
    <x v="6"/>
    <x v="19"/>
    <x v="3340"/>
    <d v="2015-06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x v="0"/>
    <s v="USD"/>
    <n v="1430517600"/>
    <n v="1426538129"/>
    <b v="0"/>
    <n v="2"/>
    <b v="0"/>
    <s v="theater/musical"/>
    <n v="1.7500000000000002E-2"/>
    <n v="17.5"/>
    <x v="6"/>
    <x v="19"/>
    <x v="3341"/>
    <d v="2015-03-16T20:35:29"/>
  </r>
  <r>
    <n v="4068"/>
    <s v="Produce BELLE DAME SANS MERCI a stage play"/>
    <s v="Be a PRODUCER of the Original stage play BELLE DAME SANS MERCI by Michael Fenlason! :-) :-( !"/>
    <x v="378"/>
    <n v="34.950000000000003"/>
    <x v="2"/>
    <x v="0"/>
    <s v="USD"/>
    <n v="1484348700"/>
    <n v="1481756855"/>
    <b v="0"/>
    <n v="1"/>
    <b v="0"/>
    <s v="theater/plays"/>
    <n v="0.01"/>
    <n v="34.950000000000003"/>
    <x v="6"/>
    <x v="11"/>
    <x v="3342"/>
    <d v="2016-12-14T23:07:35"/>
  </r>
  <r>
    <n v="1710"/>
    <s v="Producing a live album of our upcoming Europe tour"/>
    <s v="We want to create a gospel live album which has never been produced before."/>
    <x v="1"/>
    <n v="34"/>
    <x v="2"/>
    <x v="4"/>
    <s v="EUR"/>
    <n v="1453122000"/>
    <n v="1449151888"/>
    <b v="0"/>
    <n v="1"/>
    <b v="0"/>
    <s v="music/faith"/>
    <n v="6.7999999999999996E-3"/>
    <n v="34"/>
    <x v="7"/>
    <x v="14"/>
    <x v="3343"/>
    <d v="2015-12-03T14:11:28"/>
  </r>
  <r>
    <n v="2153"/>
    <s v="It's The GOD Complex"/>
    <s v="Crowdfunding the Gamers Way. An online game with real world consequences.Do you dare to play? Can you turn the world around?"/>
    <x v="379"/>
    <n v="34"/>
    <x v="2"/>
    <x v="0"/>
    <s v="USD"/>
    <n v="1420876740"/>
    <n v="1417470718"/>
    <b v="0"/>
    <n v="4"/>
    <b v="0"/>
    <s v="games/video games"/>
    <n v="9.1244548809124457E-5"/>
    <n v="8.5"/>
    <x v="3"/>
    <x v="18"/>
    <x v="3344"/>
    <d v="2014-12-01T21:51:58"/>
  </r>
  <r>
    <n v="2767"/>
    <s v="the Giant Turnip"/>
    <s v="An animated bedtime story with Dedka, Babka and the rest of the family working together on a BIG problem"/>
    <x v="38"/>
    <n v="34"/>
    <x v="2"/>
    <x v="11"/>
    <s v="CAD"/>
    <n v="1439766050"/>
    <n v="1434582050"/>
    <b v="0"/>
    <n v="3"/>
    <b v="0"/>
    <s v="publishing/children's books"/>
    <n v="8.5000000000000006E-3"/>
    <n v="11.333333333333334"/>
    <x v="1"/>
    <x v="39"/>
    <x v="3345"/>
    <d v="2015-06-17T23:00:50"/>
  </r>
  <r>
    <n v="773"/>
    <s v="Expansion of The Mortis Chronicles"/>
    <s v="The Mortis Chronicles is a hard hitting, thought provoking and action packed indie published series. You know you want to read!"/>
    <x v="380"/>
    <n v="32"/>
    <x v="2"/>
    <x v="1"/>
    <s v="GBP"/>
    <n v="1431298860"/>
    <n v="1428341985"/>
    <b v="0"/>
    <n v="2"/>
    <b v="0"/>
    <s v="publishing/fiction"/>
    <n v="8.5129023676509714E-3"/>
    <n v="16"/>
    <x v="1"/>
    <x v="35"/>
    <x v="3346"/>
    <d v="2015-04-06T17:39:45"/>
  </r>
  <r>
    <n v="3988"/>
    <s v="Folk-Tales: What Stories Do Your Folks Tell?"/>
    <s v="An evening of of stories based both in myth and truth."/>
    <x v="186"/>
    <n v="32"/>
    <x v="2"/>
    <x v="0"/>
    <s v="USD"/>
    <n v="1440813413"/>
    <n v="1439517413"/>
    <b v="0"/>
    <n v="4"/>
    <b v="0"/>
    <s v="theater/plays"/>
    <n v="2.1333333333333333E-2"/>
    <n v="8"/>
    <x v="6"/>
    <x v="11"/>
    <x v="3347"/>
    <d v="2015-08-14T01:56:53"/>
  </r>
  <r>
    <n v="4090"/>
    <s v="&quot; Sweet O'l Mama &quot; Theater Production"/>
    <s v="A gripping re-enactment of a true breast cancer survival story, highlighted with inspiration and laughter!"/>
    <x v="114"/>
    <n v="32"/>
    <x v="2"/>
    <x v="0"/>
    <s v="USD"/>
    <n v="1438959600"/>
    <n v="1437754137"/>
    <b v="0"/>
    <n v="3"/>
    <b v="0"/>
    <s v="theater/plays"/>
    <n v="3.2000000000000001E-2"/>
    <n v="10.666666666666666"/>
    <x v="6"/>
    <x v="11"/>
    <x v="3348"/>
    <d v="2015-07-24T16:08:57"/>
  </r>
  <r>
    <n v="494"/>
    <s v="The Grigori"/>
    <s v="Angels come to Earth in human disguise to deceive mankind, rule the Earth as gods, create a hybrid army &amp; destroy all who oppose them."/>
    <x v="16"/>
    <n v="31"/>
    <x v="2"/>
    <x v="0"/>
    <s v="USD"/>
    <n v="1404356400"/>
    <n v="1402343765"/>
    <b v="0"/>
    <n v="3"/>
    <b v="0"/>
    <s v="film &amp; video/animation"/>
    <n v="1.5499999999999999E-3"/>
    <n v="10.333333333333334"/>
    <x v="5"/>
    <x v="23"/>
    <x v="3349"/>
    <d v="2014-06-09T19:56:05"/>
  </r>
  <r>
    <n v="599"/>
    <s v="Mail 4 Jail"/>
    <s v="We send care packages to incarcerated individuals throughout the country that include specific items hand picked by the sender."/>
    <x v="6"/>
    <n v="31"/>
    <x v="2"/>
    <x v="0"/>
    <s v="USD"/>
    <n v="1425827760"/>
    <n v="1423769402"/>
    <b v="0"/>
    <n v="2"/>
    <b v="0"/>
    <s v="technology/web"/>
    <n v="6.2E-4"/>
    <n v="15.5"/>
    <x v="0"/>
    <x v="26"/>
    <x v="3350"/>
    <d v="2015-02-12T19:30:02"/>
  </r>
  <r>
    <n v="152"/>
    <s v="The Great Dark (Canceled)"/>
    <s v="The Great Dark is a journey through the unimaginable...and un foreseeable..."/>
    <x v="381"/>
    <n v="30"/>
    <x v="1"/>
    <x v="0"/>
    <s v="USD"/>
    <n v="1411437100"/>
    <n v="1408845100"/>
    <b v="0"/>
    <n v="2"/>
    <b v="0"/>
    <s v="film &amp; video/science fiction"/>
    <n v="7.8947368421052633E-5"/>
    <n v="15"/>
    <x v="5"/>
    <x v="21"/>
    <x v="3351"/>
    <d v="2014-08-24T01:51:40"/>
  </r>
  <r>
    <n v="497"/>
    <s v="Galaxy Probe Kids"/>
    <s v="live-action/animated series pilot."/>
    <x v="382"/>
    <n v="30"/>
    <x v="2"/>
    <x v="0"/>
    <s v="USD"/>
    <n v="1419483600"/>
    <n v="1414889665"/>
    <b v="0"/>
    <n v="3"/>
    <b v="0"/>
    <s v="film &amp; video/animation"/>
    <n v="6.6964285714285711E-3"/>
    <n v="10"/>
    <x v="5"/>
    <x v="23"/>
    <x v="3352"/>
    <d v="2014-11-02T00:54:25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x v="0"/>
    <s v="USD"/>
    <n v="1326520886"/>
    <n v="1322632886"/>
    <b v="0"/>
    <n v="1"/>
    <b v="0"/>
    <s v="music/indie rock"/>
    <n v="8.0000000000000002E-3"/>
    <n v="30"/>
    <x v="7"/>
    <x v="12"/>
    <x v="3353"/>
    <d v="2011-11-30T06:01:26"/>
  </r>
  <r>
    <n v="912"/>
    <s v="Triad a new album by James Murrell"/>
    <s v="My new album will be called Triad, an album of original music performed by me &amp; guest musical artists."/>
    <x v="113"/>
    <n v="30"/>
    <x v="2"/>
    <x v="0"/>
    <s v="USD"/>
    <n v="1355197047"/>
    <n v="1350009447"/>
    <b v="0"/>
    <n v="2"/>
    <b v="0"/>
    <s v="music/jazz"/>
    <n v="8.5714285714285719E-3"/>
    <n v="15"/>
    <x v="7"/>
    <x v="33"/>
    <x v="3354"/>
    <d v="2012-10-12T02:37:27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x v="0"/>
    <s v="USD"/>
    <n v="1405305000"/>
    <n v="1402612730"/>
    <b v="0"/>
    <n v="1"/>
    <b v="0"/>
    <s v="music/jazz"/>
    <n v="6.0000000000000001E-3"/>
    <n v="30"/>
    <x v="7"/>
    <x v="33"/>
    <x v="3355"/>
    <d v="2014-06-12T22:38:50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x v="0"/>
    <s v="USD"/>
    <n v="1438576057"/>
    <n v="1435552057"/>
    <b v="0"/>
    <n v="1"/>
    <b v="0"/>
    <s v="food/food trucks"/>
    <n v="2.4000000000000001E-4"/>
    <n v="30"/>
    <x v="4"/>
    <x v="29"/>
    <x v="3356"/>
    <d v="2015-06-29T04:27:37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x v="0"/>
    <s v="USD"/>
    <n v="1308431646"/>
    <n v="1305839646"/>
    <b v="0"/>
    <n v="2"/>
    <b v="0"/>
    <s v="publishing/fiction"/>
    <n v="7.4999999999999997E-3"/>
    <n v="15"/>
    <x v="1"/>
    <x v="35"/>
    <x v="3357"/>
    <d v="2011-05-19T21:14:06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x v="0"/>
    <s v="USD"/>
    <n v="1444071361"/>
    <n v="1441479361"/>
    <b v="0"/>
    <n v="4"/>
    <b v="1"/>
    <s v="photography/photobooks"/>
    <n v="1.2"/>
    <n v="7.5"/>
    <x v="2"/>
    <x v="3"/>
    <x v="3358"/>
    <d v="2015-09-05T18:56:01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x v="16"/>
    <s v="EUR"/>
    <n v="1437861540"/>
    <n v="1435160452"/>
    <b v="0"/>
    <n v="1"/>
    <b v="0"/>
    <s v="technology/web"/>
    <n v="1.8749999999999999E-3"/>
    <n v="30"/>
    <x v="0"/>
    <x v="26"/>
    <x v="3359"/>
    <d v="2015-06-24T15:40:52"/>
  </r>
  <r>
    <n v="2408"/>
    <s v="Sabroso On Wheels"/>
    <s v="A US Army Vet trying to get a Peruvian food truck going! Really good Peruvian food now mobile!"/>
    <x v="51"/>
    <n v="30"/>
    <x v="2"/>
    <x v="0"/>
    <s v="USD"/>
    <n v="1415247757"/>
    <n v="1412652157"/>
    <b v="0"/>
    <n v="2"/>
    <b v="0"/>
    <s v="food/food trucks"/>
    <n v="2E-3"/>
    <n v="15"/>
    <x v="4"/>
    <x v="29"/>
    <x v="3360"/>
    <d v="2014-10-07T03:22:37"/>
  </r>
  <r>
    <n v="2506"/>
    <s v="Bowlz Cafe, Hull"/>
    <s v="Love cereal as much as we do? Then we need your help! We are opening a worldwide cereal cafe, serving the best in imported cereals!"/>
    <x v="1"/>
    <n v="30"/>
    <x v="2"/>
    <x v="1"/>
    <s v="GBP"/>
    <n v="1443906000"/>
    <n v="1441955269"/>
    <b v="0"/>
    <n v="2"/>
    <b v="0"/>
    <s v="food/restaurants"/>
    <n v="6.0000000000000001E-3"/>
    <n v="15"/>
    <x v="4"/>
    <x v="40"/>
    <x v="3361"/>
    <d v="2015-09-11T07:07:49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x v="3"/>
    <s v="EUR"/>
    <n v="1483535180"/>
    <n v="1480943180"/>
    <b v="0"/>
    <n v="1"/>
    <b v="0"/>
    <s v="theater/plays"/>
    <n v="5.4545454545454543E-2"/>
    <n v="30"/>
    <x v="6"/>
    <x v="11"/>
    <x v="3362"/>
    <d v="2016-12-05T13:06:20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x v="1"/>
    <s v="GBP"/>
    <n v="1475258327"/>
    <n v="1471370327"/>
    <b v="0"/>
    <n v="2"/>
    <b v="0"/>
    <s v="theater/musical"/>
    <n v="0.06"/>
    <n v="15"/>
    <x v="6"/>
    <x v="19"/>
    <x v="3363"/>
    <d v="2016-08-16T17:58:47"/>
  </r>
  <r>
    <n v="1121"/>
    <s v="Pwincess"/>
    <s v="An action packed, side scrolling, platform jumping, laser shooting ADVENTURE that will be fun for everyone."/>
    <x v="12"/>
    <n v="29"/>
    <x v="2"/>
    <x v="0"/>
    <s v="USD"/>
    <n v="1457904316"/>
    <n v="1455315916"/>
    <b v="0"/>
    <n v="5"/>
    <b v="0"/>
    <s v="games/video games"/>
    <n v="1.16E-4"/>
    <n v="5.8"/>
    <x v="3"/>
    <x v="18"/>
    <x v="3364"/>
    <d v="2016-02-12T22:25:16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x v="0"/>
    <s v="USD"/>
    <n v="1375151566"/>
    <n v="1373337166"/>
    <b v="0"/>
    <n v="4"/>
    <b v="1"/>
    <s v="music/classical music"/>
    <n v="1.1599999999999999"/>
    <n v="7.25"/>
    <x v="7"/>
    <x v="25"/>
    <x v="3365"/>
    <d v="2013-07-09T02:32:46"/>
  </r>
  <r>
    <n v="2879"/>
    <s v="Girls, Ladies and Women - A Gospel Drama"/>
    <s v="She that fines a husband? Wait, is that right? Girl... you better check yourself, before you wreck yourself!"/>
    <x v="383"/>
    <n v="29"/>
    <x v="2"/>
    <x v="0"/>
    <s v="USD"/>
    <n v="1453310661"/>
    <n v="1450718661"/>
    <b v="0"/>
    <n v="1"/>
    <b v="0"/>
    <s v="theater/plays"/>
    <n v="2.5892857142857141E-3"/>
    <n v="29"/>
    <x v="6"/>
    <x v="11"/>
    <x v="3366"/>
    <d v="2015-12-21T17:24:21"/>
  </r>
  <r>
    <n v="4019"/>
    <s v="We Don't Play Fight"/>
    <s v="Finally a crossover of the arts takes place! Theater &amp; LIVE Pro Wrestling. A unique story featuring TV Pro Wrestling without the TV."/>
    <x v="113"/>
    <n v="29"/>
    <x v="2"/>
    <x v="0"/>
    <s v="USD"/>
    <n v="1460737680"/>
    <n v="1455725596"/>
    <b v="0"/>
    <n v="4"/>
    <b v="0"/>
    <s v="theater/plays"/>
    <n v="8.2857142857142851E-3"/>
    <n v="7.25"/>
    <x v="6"/>
    <x v="11"/>
    <x v="3367"/>
    <d v="2016-02-17T16:13:16"/>
  </r>
  <r>
    <n v="1312"/>
    <s v="GoSolo Hat for GoPro (Canceled)"/>
    <s v="People loved the original Black and Gray GoSolo hats and asked for more. So we received sample for 3 more colors!"/>
    <x v="189"/>
    <n v="28"/>
    <x v="1"/>
    <x v="0"/>
    <s v="USD"/>
    <n v="1429375922"/>
    <n v="1426783922"/>
    <b v="0"/>
    <n v="1"/>
    <b v="0"/>
    <s v="technology/wearables"/>
    <n v="6.0869565217391303E-3"/>
    <n v="28"/>
    <x v="0"/>
    <x v="1"/>
    <x v="3368"/>
    <d v="2015-03-19T16:52:02"/>
  </r>
  <r>
    <n v="1579"/>
    <s v="psyÂ·choÂ·miÂ·metÂ·ic: The EsÂ·sence of Life (Canceled)"/>
    <s v="'Compilation of visual and literary art through fine art photography, graphic art, and poetry."/>
    <x v="384"/>
    <n v="28"/>
    <x v="1"/>
    <x v="0"/>
    <s v="USD"/>
    <n v="1377734091"/>
    <n v="1374882891"/>
    <b v="0"/>
    <n v="2"/>
    <b v="0"/>
    <s v="publishing/art books"/>
    <n v="8.4008400840084006E-3"/>
    <n v="14"/>
    <x v="1"/>
    <x v="32"/>
    <x v="3369"/>
    <d v="2013-07-26T23:54:51"/>
  </r>
  <r>
    <n v="4065"/>
    <s v="A Midsummer's Night's Dream"/>
    <s v="A classical/ fantasy version of midsummers done by professionally trained actors in Tulsa!"/>
    <x v="38"/>
    <n v="27"/>
    <x v="2"/>
    <x v="0"/>
    <s v="USD"/>
    <n v="1407883811"/>
    <n v="1405291811"/>
    <b v="0"/>
    <n v="4"/>
    <b v="0"/>
    <s v="theater/plays"/>
    <n v="6.7499999999999999E-3"/>
    <n v="6.75"/>
    <x v="6"/>
    <x v="11"/>
    <x v="3370"/>
    <d v="2014-07-13T22:50:1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x v="0"/>
    <s v="USD"/>
    <n v="1403904808"/>
    <n v="1401312808"/>
    <b v="0"/>
    <n v="2"/>
    <b v="0"/>
    <s v="food/food trucks"/>
    <n v="3.2512500000000002E-3"/>
    <n v="13.005000000000001"/>
    <x v="4"/>
    <x v="29"/>
    <x v="3371"/>
    <d v="2014-05-28T21:33:28"/>
  </r>
  <r>
    <n v="453"/>
    <s v="Jamboni Brothers Pizza Pilot"/>
    <s v="A 7 minute broadcast-quality web pilot (in 3D animation) of Jamboni Brothers Pizza {the ultimate goal being a cartoon TV series}."/>
    <x v="385"/>
    <n v="26"/>
    <x v="2"/>
    <x v="0"/>
    <s v="USD"/>
    <n v="1424375279"/>
    <n v="1422992879"/>
    <b v="0"/>
    <n v="2"/>
    <b v="0"/>
    <s v="film &amp; video/animation"/>
    <n v="2.740447957839262E-4"/>
    <n v="13"/>
    <x v="5"/>
    <x v="23"/>
    <x v="3372"/>
    <d v="2015-02-03T19:47:59"/>
  </r>
  <r>
    <n v="594"/>
    <s v="Unleashed Fitness"/>
    <s v="Creating a fitness site that will change the fitness game forever!"/>
    <x v="17"/>
    <n v="26"/>
    <x v="2"/>
    <x v="0"/>
    <s v="USD"/>
    <n v="1460832206"/>
    <n v="1458240206"/>
    <b v="0"/>
    <n v="2"/>
    <b v="0"/>
    <s v="technology/web"/>
    <n v="1.0399999999999999E-3"/>
    <n v="13"/>
    <x v="0"/>
    <x v="26"/>
    <x v="3373"/>
    <d v="2016-03-17T18:43:2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x v="0"/>
    <s v="USD"/>
    <n v="1409770164"/>
    <n v="1407178164"/>
    <b v="0"/>
    <n v="2"/>
    <b v="0"/>
    <s v="technology/wearables"/>
    <n v="1.0399999999999999E-3"/>
    <n v="13"/>
    <x v="0"/>
    <x v="1"/>
    <x v="3374"/>
    <d v="2014-08-04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x v="15"/>
    <s v="NZD"/>
    <n v="1474436704"/>
    <n v="1471844704"/>
    <b v="0"/>
    <n v="2"/>
    <b v="0"/>
    <s v="publishing/translations"/>
    <n v="1.0399999999999999E-3"/>
    <n v="13"/>
    <x v="1"/>
    <x v="31"/>
    <x v="3375"/>
    <d v="2016-08-22T05:45:04"/>
  </r>
  <r>
    <n v="1874"/>
    <s v="PATH to Reading Brain Training"/>
    <s v="PATH to Reading (PATH) is a patented break-through technology  that dramatically and permanently improves attention, reading, memory"/>
    <x v="5"/>
    <n v="26"/>
    <x v="2"/>
    <x v="0"/>
    <s v="USD"/>
    <n v="1467155733"/>
    <n v="1465427733"/>
    <b v="0"/>
    <n v="2"/>
    <b v="0"/>
    <s v="games/mobile games"/>
    <n v="1.6249999999999999E-4"/>
    <n v="13"/>
    <x v="3"/>
    <x v="28"/>
    <x v="3376"/>
    <d v="2016-06-08T23:15:33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x v="0"/>
    <s v="USD"/>
    <n v="1310837574"/>
    <n v="1308245574"/>
    <b v="0"/>
    <n v="2"/>
    <b v="0"/>
    <s v="games/video games"/>
    <n v="7.2222222222222219E-3"/>
    <n v="13"/>
    <x v="3"/>
    <x v="18"/>
    <x v="3377"/>
    <d v="2011-06-16T17:32:54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x v="0"/>
    <s v="USD"/>
    <n v="1438662474"/>
    <n v="1435206474"/>
    <b v="0"/>
    <n v="2"/>
    <b v="0"/>
    <s v="food/food trucks"/>
    <n v="1.2999999999999999E-3"/>
    <n v="13"/>
    <x v="4"/>
    <x v="29"/>
    <x v="3378"/>
    <d v="2015-06-25T04:27:54"/>
  </r>
  <r>
    <n v="2591"/>
    <s v="patent pending"/>
    <s v="Hi everyone I am a 26 year old single mom trying to start her own food business! I need to first afford the patent to reveal more!"/>
    <x v="186"/>
    <n v="26"/>
    <x v="2"/>
    <x v="0"/>
    <s v="USD"/>
    <n v="1457901924"/>
    <n v="1452721524"/>
    <b v="0"/>
    <n v="2"/>
    <b v="0"/>
    <s v="food/food trucks"/>
    <n v="1.7333333333333333E-2"/>
    <n v="13"/>
    <x v="4"/>
    <x v="29"/>
    <x v="3379"/>
    <d v="2016-01-13T21:45:24"/>
  </r>
  <r>
    <n v="3108"/>
    <s v="Funding a home for our Children's Theater"/>
    <s v="We need a permanent home for the theater!"/>
    <x v="6"/>
    <n v="26"/>
    <x v="2"/>
    <x v="0"/>
    <s v="USD"/>
    <n v="1430234394"/>
    <n v="1425053994"/>
    <b v="0"/>
    <n v="2"/>
    <b v="0"/>
    <s v="theater/spaces"/>
    <n v="5.1999999999999995E-4"/>
    <n v="13"/>
    <x v="6"/>
    <x v="9"/>
    <x v="3380"/>
    <d v="2015-02-27T16:19:54"/>
  </r>
  <r>
    <n v="3124"/>
    <s v="Theater &amp; Arts &amp; Day Care (Canceled)"/>
    <s v="A place where kids/ teens' dreams come true, and one finds there home without sparkly red shoes!"/>
    <x v="386"/>
    <n v="26"/>
    <x v="1"/>
    <x v="0"/>
    <s v="USD"/>
    <n v="1422902601"/>
    <n v="1417718601"/>
    <b v="0"/>
    <n v="4"/>
    <b v="0"/>
    <s v="theater/spaces"/>
    <n v="3.2499999999999997E-5"/>
    <n v="6.5"/>
    <x v="6"/>
    <x v="9"/>
    <x v="3381"/>
    <d v="2014-12-04T18:43:21"/>
  </r>
  <r>
    <n v="3853"/>
    <s v="The Original Laughter Therapist"/>
    <s v="A dose of One-woman &quot;Dramedy&quot; to cure those daily blues is just what the doctor ordered!"/>
    <x v="4"/>
    <n v="26"/>
    <x v="2"/>
    <x v="0"/>
    <s v="USD"/>
    <n v="1409602178"/>
    <n v="1406578178"/>
    <b v="0"/>
    <n v="2"/>
    <b v="0"/>
    <s v="theater/plays"/>
    <n v="2.5999999999999998E-4"/>
    <n v="13"/>
    <x v="6"/>
    <x v="11"/>
    <x v="3382"/>
    <d v="2014-07-28T20:09:38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x v="0"/>
    <s v="USD"/>
    <n v="1424070823"/>
    <n v="1421478823"/>
    <b v="0"/>
    <n v="2"/>
    <b v="0"/>
    <s v="theater/plays"/>
    <n v="1.2999999999999999E-2"/>
    <n v="13"/>
    <x v="6"/>
    <x v="11"/>
    <x v="3383"/>
    <d v="2015-01-17T07:13:43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x v="0"/>
    <s v="USD"/>
    <n v="1321201327"/>
    <n v="1316013727"/>
    <b v="0"/>
    <n v="1"/>
    <b v="0"/>
    <s v="film &amp; video/animation"/>
    <n v="6.4102564102564103E-4"/>
    <n v="25"/>
    <x v="5"/>
    <x v="23"/>
    <x v="3384"/>
    <d v="2011-09-14T15:22:07"/>
  </r>
  <r>
    <n v="460"/>
    <s v="Darwin's Kiss"/>
    <s v="An animated web series about biological evolution gone haywire."/>
    <x v="141"/>
    <n v="25"/>
    <x v="2"/>
    <x v="0"/>
    <s v="USD"/>
    <n v="1401595200"/>
    <n v="1398862875"/>
    <b v="0"/>
    <n v="2"/>
    <b v="0"/>
    <s v="film &amp; video/animation"/>
    <n v="2.9411764705882353E-3"/>
    <n v="12.5"/>
    <x v="5"/>
    <x v="23"/>
    <x v="3385"/>
    <d v="2014-04-30T13:01:15"/>
  </r>
  <r>
    <n v="541"/>
    <s v="Deviations"/>
    <s v="A website dedicated to local Kink Communities; to find others with matching interests and bring them together."/>
    <x v="169"/>
    <n v="25"/>
    <x v="2"/>
    <x v="0"/>
    <s v="USD"/>
    <n v="1446080834"/>
    <n v="1443488834"/>
    <b v="0"/>
    <n v="1"/>
    <b v="0"/>
    <s v="technology/web"/>
    <n v="5.5555555555555558E-3"/>
    <n v="25"/>
    <x v="0"/>
    <x v="26"/>
    <x v="3386"/>
    <d v="2015-09-29T01:07:14"/>
  </r>
  <r>
    <n v="938"/>
    <s v="Celebrating American Jazz &amp; Soul Music"/>
    <s v="Creating new avenues of exposure for young Jazz &amp; Soul artists_x000a_to express their Art of Music."/>
    <x v="40"/>
    <n v="25"/>
    <x v="2"/>
    <x v="0"/>
    <s v="USD"/>
    <n v="1346585448"/>
    <n v="1343993448"/>
    <b v="0"/>
    <n v="1"/>
    <b v="0"/>
    <s v="music/jazz"/>
    <n v="3.5714285714285713E-3"/>
    <n v="25"/>
    <x v="7"/>
    <x v="33"/>
    <x v="3387"/>
    <d v="2012-08-03T11:30:48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x v="1"/>
    <s v="GBP"/>
    <n v="1460313672"/>
    <n v="1457725272"/>
    <b v="0"/>
    <n v="2"/>
    <b v="0"/>
    <s v="games/video games"/>
    <n v="0.125"/>
    <n v="12.5"/>
    <x v="3"/>
    <x v="18"/>
    <x v="3388"/>
    <d v="2016-03-11T19:41:12"/>
  </r>
  <r>
    <n v="1099"/>
    <s v="Xeno - A Sci-Fi FPS"/>
    <s v="Xeno is an FPS which combines all the best elements of old school and modern games to create a fresh and unique gameplay experience."/>
    <x v="1"/>
    <n v="25"/>
    <x v="2"/>
    <x v="1"/>
    <s v="GBP"/>
    <n v="1431547468"/>
    <n v="1428955468"/>
    <b v="0"/>
    <n v="1"/>
    <b v="0"/>
    <s v="games/video games"/>
    <n v="5.0000000000000001E-3"/>
    <n v="25"/>
    <x v="3"/>
    <x v="18"/>
    <x v="3389"/>
    <d v="2015-04-13T20:04:28"/>
  </r>
  <r>
    <n v="1171"/>
    <s v="The Mean Green Purple Machine"/>
    <s v="Tulsa's first true biodiesel, alternative energy powered food truck! Oh yeah, and delicious food!"/>
    <x v="17"/>
    <n v="25"/>
    <x v="2"/>
    <x v="0"/>
    <s v="USD"/>
    <n v="1415909927"/>
    <n v="1414351127"/>
    <b v="0"/>
    <n v="1"/>
    <b v="0"/>
    <s v="food/food trucks"/>
    <n v="1E-3"/>
    <n v="25"/>
    <x v="4"/>
    <x v="29"/>
    <x v="3390"/>
    <d v="2014-10-26T19:18:47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x v="0"/>
    <s v="USD"/>
    <n v="1334592000"/>
    <n v="1331982127"/>
    <b v="0"/>
    <n v="1"/>
    <b v="0"/>
    <s v="music/world music"/>
    <n v="9.0909090909090905E-3"/>
    <n v="25"/>
    <x v="7"/>
    <x v="37"/>
    <x v="3391"/>
    <d v="2012-03-17T11:02:07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x v="0"/>
    <s v="USD"/>
    <n v="1406743396"/>
    <n v="1404151396"/>
    <b v="0"/>
    <n v="4"/>
    <b v="0"/>
    <s v="photography/photobooks"/>
    <n v="2.0833333333333332E-2"/>
    <n v="6.25"/>
    <x v="2"/>
    <x v="3"/>
    <x v="3392"/>
    <d v="2014-06-30T18:03:16"/>
  </r>
  <r>
    <n v="1988"/>
    <s v="Phillip Michael Photography"/>
    <s v="Expressing art in an image!"/>
    <x v="70"/>
    <n v="25"/>
    <x v="2"/>
    <x v="0"/>
    <s v="USD"/>
    <n v="1440094742"/>
    <n v="1437502742"/>
    <b v="0"/>
    <n v="1"/>
    <b v="0"/>
    <s v="photography/people"/>
    <n v="4.1666666666666666E-3"/>
    <n v="25"/>
    <x v="2"/>
    <x v="36"/>
    <x v="3393"/>
    <d v="2015-07-21T18:19:02"/>
  </r>
  <r>
    <n v="2128"/>
    <s v="Makayla's Quest"/>
    <s v="The Royal Snail has misdelivered all the invitations to the Royal Ball.  It's up to Makayla to set things right in the Fairy Forest"/>
    <x v="51"/>
    <n v="25"/>
    <x v="2"/>
    <x v="11"/>
    <s v="CAD"/>
    <n v="1411324369"/>
    <n v="1406140369"/>
    <b v="0"/>
    <n v="1"/>
    <b v="0"/>
    <s v="games/video games"/>
    <n v="1.6666666666666668E-3"/>
    <n v="25"/>
    <x v="3"/>
    <x v="18"/>
    <x v="3394"/>
    <d v="2014-07-23T18:32:49"/>
  </r>
  <r>
    <n v="2131"/>
    <s v="Scout's Honor"/>
    <s v="From frightened girl to empowered woman, Scout's Honor is a tale about facing your fears and overcoming odds."/>
    <x v="207"/>
    <n v="25"/>
    <x v="2"/>
    <x v="0"/>
    <s v="USD"/>
    <n v="1436677091"/>
    <n v="1434085091"/>
    <b v="0"/>
    <n v="3"/>
    <b v="0"/>
    <s v="games/video games"/>
    <n v="0.05"/>
    <n v="8.3333333333333339"/>
    <x v="3"/>
    <x v="18"/>
    <x v="3395"/>
    <d v="2015-06-12T04:58:11"/>
  </r>
  <r>
    <n v="2354"/>
    <s v="Dissertation (Canceled)"/>
    <s v="Almost done with doctorate degree but need funding of $35,000 to complete research of project."/>
    <x v="23"/>
    <n v="25"/>
    <x v="1"/>
    <x v="0"/>
    <s v="USD"/>
    <n v="1420910460"/>
    <n v="1415726460"/>
    <b v="0"/>
    <n v="1"/>
    <b v="0"/>
    <s v="technology/web"/>
    <n v="7.1428571428571429E-4"/>
    <n v="25"/>
    <x v="0"/>
    <x v="26"/>
    <x v="3396"/>
    <d v="2014-11-11T17:21:00"/>
  </r>
  <r>
    <n v="2391"/>
    <s v="oToBOTS.com - Freedom from high cost auto repairs (Canceled)"/>
    <s v="Using the power of internet to help people save hundreds in car repair."/>
    <x v="16"/>
    <n v="25"/>
    <x v="1"/>
    <x v="0"/>
    <s v="USD"/>
    <n v="1427825044"/>
    <n v="1425236644"/>
    <b v="0"/>
    <n v="1"/>
    <b v="0"/>
    <s v="technology/web"/>
    <n v="1.25E-3"/>
    <n v="25"/>
    <x v="0"/>
    <x v="26"/>
    <x v="3397"/>
    <d v="2015-03-01T19:04:04"/>
  </r>
  <r>
    <n v="2413"/>
    <s v="Lone Pine Coffee Brewery"/>
    <s v="Lone Pine Coffee Brewery will be a portable third-wave coffee shop available for wedding receptions and other events!"/>
    <x v="121"/>
    <n v="25"/>
    <x v="2"/>
    <x v="0"/>
    <s v="USD"/>
    <n v="1401579000"/>
    <n v="1398911882"/>
    <b v="0"/>
    <n v="3"/>
    <b v="0"/>
    <s v="food/food trucks"/>
    <n v="8.3333333333333332E-3"/>
    <n v="8.3333333333333339"/>
    <x v="4"/>
    <x v="29"/>
    <x v="3398"/>
    <d v="2014-05-01T02:38:02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x v="0"/>
    <s v="USD"/>
    <n v="1427266860"/>
    <n v="1424678460"/>
    <b v="0"/>
    <n v="1"/>
    <b v="0"/>
    <s v="food/food trucks"/>
    <n v="7.1428571428571426E-3"/>
    <n v="25"/>
    <x v="4"/>
    <x v="29"/>
    <x v="3399"/>
    <d v="2015-02-23T08:01:00"/>
  </r>
  <r>
    <n v="2762"/>
    <s v="How to Create Your Own Magic World. Toy-making guide."/>
    <s v="How-to book of toys and games constructed from materials found in nature, recyclable and easily available."/>
    <x v="222"/>
    <n v="25"/>
    <x v="2"/>
    <x v="0"/>
    <s v="USD"/>
    <n v="1332114795"/>
    <n v="1326934395"/>
    <b v="0"/>
    <n v="1"/>
    <b v="0"/>
    <s v="publishing/children's books"/>
    <n v="7.6923076923076927E-3"/>
    <n v="25"/>
    <x v="1"/>
    <x v="39"/>
    <x v="3400"/>
    <d v="2012-01-19T00:53:15"/>
  </r>
  <r>
    <n v="2893"/>
    <s v="REDISCOVERING KIA THE PLAY"/>
    <s v="Fundraising for REDISCOVERING KIA THE PLAY"/>
    <x v="1"/>
    <n v="25"/>
    <x v="2"/>
    <x v="0"/>
    <s v="USD"/>
    <n v="1420768800"/>
    <n v="1415644395"/>
    <b v="0"/>
    <n v="2"/>
    <b v="0"/>
    <s v="theater/plays"/>
    <n v="5.0000000000000001E-3"/>
    <n v="12.5"/>
    <x v="6"/>
    <x v="11"/>
    <x v="3401"/>
    <d v="2014-11-10T18:33:15"/>
  </r>
  <r>
    <n v="2902"/>
    <s v="Bring the iconic story of Leontyne Price to the stage."/>
    <s v="Help me honor and bring &quot;The American Soprano&quot; Leontyne Price back to the stage one more time."/>
    <x v="25"/>
    <n v="25"/>
    <x v="2"/>
    <x v="0"/>
    <s v="USD"/>
    <n v="1440412396"/>
    <n v="1437820396"/>
    <b v="0"/>
    <n v="1"/>
    <b v="0"/>
    <s v="theater/plays"/>
    <n v="1.6666666666666666E-4"/>
    <n v="25"/>
    <x v="6"/>
    <x v="11"/>
    <x v="3402"/>
    <d v="2015-07-25T10:33:16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x v="0"/>
    <s v="USD"/>
    <n v="1447965917"/>
    <n v="1445370317"/>
    <b v="0"/>
    <n v="2"/>
    <b v="0"/>
    <s v="theater/spaces"/>
    <n v="2.5000000000000001E-2"/>
    <n v="12.5"/>
    <x v="6"/>
    <x v="9"/>
    <x v="3403"/>
    <d v="2015-10-20T19:45:17"/>
  </r>
  <r>
    <n v="3094"/>
    <s v="Nothing Up My Sleeves Tour: Summer 2016"/>
    <s v="This is a Kickstarter to help with the start up costs for Illusionist, Chris Lengyel's Summer 2016 Tour!"/>
    <x v="4"/>
    <n v="25"/>
    <x v="2"/>
    <x v="0"/>
    <s v="USD"/>
    <n v="1442775956"/>
    <n v="1437591956"/>
    <b v="0"/>
    <n v="1"/>
    <b v="0"/>
    <s v="theater/spaces"/>
    <n v="2.5000000000000001E-4"/>
    <n v="25"/>
    <x v="6"/>
    <x v="9"/>
    <x v="3404"/>
    <d v="2015-07-22T19:05:56"/>
  </r>
  <r>
    <n v="3201"/>
    <s v="Nothing Changes"/>
    <s v="Nothing Changes is a modern musical version of the Ragged Trousered Philanthropists exploring the inequalities of &quot;austerity Britain&quot;"/>
    <x v="151"/>
    <n v="25"/>
    <x v="2"/>
    <x v="1"/>
    <s v="GBP"/>
    <n v="1409509477"/>
    <n v="1407695077"/>
    <b v="0"/>
    <n v="2"/>
    <b v="0"/>
    <s v="theater/musical"/>
    <n v="1.2500000000000001E-2"/>
    <n v="12.5"/>
    <x v="6"/>
    <x v="19"/>
    <x v="3405"/>
    <d v="2014-08-10T18:24:37"/>
  </r>
  <r>
    <n v="3747"/>
    <s v="Counting Stars"/>
    <s v="The world premiere of an astonishing new play by acclaimed writer Atiha Sen Gupta."/>
    <x v="60"/>
    <n v="25"/>
    <x v="2"/>
    <x v="1"/>
    <s v="GBP"/>
    <n v="1436137140"/>
    <n v="1433833896"/>
    <b v="0"/>
    <n v="1"/>
    <b v="0"/>
    <s v="theater/plays"/>
    <n v="0.01"/>
    <n v="25"/>
    <x v="6"/>
    <x v="11"/>
    <x v="3406"/>
    <d v="2015-06-09T07:11:36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x v="0"/>
    <s v="USD"/>
    <n v="1427408271"/>
    <n v="1424819871"/>
    <b v="0"/>
    <n v="1"/>
    <b v="0"/>
    <s v="theater/plays"/>
    <n v="2.5000000000000001E-2"/>
    <n v="25"/>
    <x v="6"/>
    <x v="11"/>
    <x v="3407"/>
    <d v="2015-02-24T23:17:51"/>
  </r>
  <r>
    <n v="3881"/>
    <s v="My Real Mother's Name is... (Canceled)"/>
    <s v="A musical journey coming to the Blue Venue at the 2017 Orlando Fringe Festival!"/>
    <x v="207"/>
    <n v="25"/>
    <x v="1"/>
    <x v="0"/>
    <s v="USD"/>
    <n v="1487550399"/>
    <n v="1484958399"/>
    <b v="0"/>
    <n v="1"/>
    <b v="0"/>
    <s v="theater/musical"/>
    <n v="0.05"/>
    <n v="25"/>
    <x v="6"/>
    <x v="19"/>
    <x v="3408"/>
    <d v="2017-01-21T00:26:39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x v="0"/>
    <s v="USD"/>
    <n v="1450554599"/>
    <n v="1447098599"/>
    <b v="0"/>
    <n v="1"/>
    <b v="0"/>
    <s v="theater/plays"/>
    <n v="8.3333333333333332E-3"/>
    <n v="25"/>
    <x v="6"/>
    <x v="11"/>
    <x v="3409"/>
    <d v="2015-11-09T19:49:59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x v="1"/>
    <s v="GBP"/>
    <n v="1407565504"/>
    <n v="1404973504"/>
    <b v="0"/>
    <n v="2"/>
    <b v="0"/>
    <s v="theater/plays"/>
    <n v="0.01"/>
    <n v="12.5"/>
    <x v="6"/>
    <x v="11"/>
    <x v="3410"/>
    <d v="2014-07-10T06:25:04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x v="0"/>
    <s v="USD"/>
    <n v="1460140500"/>
    <n v="1457628680"/>
    <b v="0"/>
    <n v="1"/>
    <b v="0"/>
    <s v="theater/plays"/>
    <n v="6.2500000000000003E-3"/>
    <n v="25"/>
    <x v="6"/>
    <x v="11"/>
    <x v="3411"/>
    <d v="2016-03-10T16:51:20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x v="0"/>
    <s v="USD"/>
    <n v="1445885890"/>
    <n v="1440701890"/>
    <b v="0"/>
    <n v="1"/>
    <b v="0"/>
    <s v="theater/plays"/>
    <n v="9.6153846153846159E-4"/>
    <n v="25"/>
    <x v="6"/>
    <x v="11"/>
    <x v="3412"/>
    <d v="2015-08-27T18:58:10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x v="0"/>
    <s v="USD"/>
    <n v="1463619388"/>
    <n v="1461027388"/>
    <b v="0"/>
    <n v="1"/>
    <b v="0"/>
    <s v="theater/plays"/>
    <n v="1.6666666666666668E-3"/>
    <n v="25"/>
    <x v="6"/>
    <x v="11"/>
    <x v="3413"/>
    <d v="2016-04-19T00:56:28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x v="0"/>
    <s v="USD"/>
    <n v="1378866867"/>
    <n v="1377570867"/>
    <b v="0"/>
    <n v="5"/>
    <b v="0"/>
    <s v="film &amp; video/animation"/>
    <n v="2.4E-2"/>
    <n v="4.8"/>
    <x v="5"/>
    <x v="23"/>
    <x v="3414"/>
    <d v="2013-08-27T02:34:27"/>
  </r>
  <r>
    <n v="2948"/>
    <s v="Xenu's Space Opera"/>
    <s v="The Space Opera is an action packed reenactment of Xenu's story, a sacred teaching thats considered a secret of the Scientology church"/>
    <x v="62"/>
    <n v="24"/>
    <x v="2"/>
    <x v="0"/>
    <s v="USD"/>
    <n v="1433259293"/>
    <n v="1428075293"/>
    <b v="0"/>
    <n v="9"/>
    <b v="0"/>
    <s v="theater/spaces"/>
    <n v="4.8000000000000001E-5"/>
    <n v="2.6666666666666665"/>
    <x v="6"/>
    <x v="9"/>
    <x v="3415"/>
    <d v="2015-04-03T15:34:53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x v="0"/>
    <s v="USD"/>
    <n v="1403470800"/>
    <n v="1403356792"/>
    <b v="0"/>
    <n v="4"/>
    <b v="0"/>
    <s v="theater/plays"/>
    <n v="4.5999999999999999E-2"/>
    <n v="5.75"/>
    <x v="6"/>
    <x v="11"/>
    <x v="3416"/>
    <d v="2014-06-21T13:19:52"/>
  </r>
  <r>
    <n v="4002"/>
    <s v="Terry Pratchett's Wyrd Sisters"/>
    <s v="Bring Wyrd Sisters, a comedy of Shakespearean proportions, to small-town Texas. Loosely parodies the â€œScottish Play.â€"/>
    <x v="258"/>
    <n v="23"/>
    <x v="2"/>
    <x v="0"/>
    <s v="USD"/>
    <n v="1411779761"/>
    <n v="1409187761"/>
    <b v="0"/>
    <n v="4"/>
    <b v="0"/>
    <s v="theater/plays"/>
    <n v="1.84E-2"/>
    <n v="5.75"/>
    <x v="6"/>
    <x v="11"/>
    <x v="3417"/>
    <d v="2014-08-28T01:02:41"/>
  </r>
  <r>
    <n v="1736"/>
    <s v="In His Presence"/>
    <s v="A unique meditative album reflecting on the life of Christ, inviting Him into your presence"/>
    <x v="121"/>
    <n v="22"/>
    <x v="2"/>
    <x v="0"/>
    <s v="USD"/>
    <n v="1447018833"/>
    <n v="1444423233"/>
    <b v="0"/>
    <n v="1"/>
    <b v="0"/>
    <s v="music/faith"/>
    <n v="7.3333333333333332E-3"/>
    <n v="22"/>
    <x v="7"/>
    <x v="14"/>
    <x v="3418"/>
    <d v="2015-10-09T20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x v="16"/>
    <s v="EUR"/>
    <n v="1457617359"/>
    <n v="1455025359"/>
    <b v="0"/>
    <n v="3"/>
    <b v="0"/>
    <s v="theater/spaces"/>
    <n v="8.8000000000000003E-4"/>
    <n v="7.333333333333333"/>
    <x v="6"/>
    <x v="9"/>
    <x v="3419"/>
    <d v="2016-02-09T13:42:39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x v="0"/>
    <s v="USD"/>
    <n v="1375313577"/>
    <n v="1372721577"/>
    <b v="0"/>
    <n v="3"/>
    <b v="0"/>
    <s v="publishing/fiction"/>
    <n v="7.0000000000000001E-3"/>
    <n v="7"/>
    <x v="1"/>
    <x v="35"/>
    <x v="3420"/>
    <d v="2013-07-01T23:32:57"/>
  </r>
  <r>
    <n v="900"/>
    <s v="Project Revive: Protecting the Creative Impulse"/>
    <s v="With Project Revive, I aim to protect and nurture the creative impulse through music."/>
    <x v="1"/>
    <n v="21"/>
    <x v="2"/>
    <x v="0"/>
    <s v="USD"/>
    <n v="1459365802"/>
    <n v="1456777402"/>
    <b v="0"/>
    <n v="2"/>
    <b v="0"/>
    <s v="music/jazz"/>
    <n v="4.1999999999999997E-3"/>
    <n v="10.5"/>
    <x v="7"/>
    <x v="33"/>
    <x v="3421"/>
    <d v="2016-02-29T20:23:22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x v="0"/>
    <s v="USD"/>
    <n v="1357432638"/>
    <n v="1354840638"/>
    <b v="0"/>
    <n v="7"/>
    <b v="0"/>
    <s v="games/video games"/>
    <n v="1.0500000000000001E-2"/>
    <n v="3"/>
    <x v="3"/>
    <x v="18"/>
    <x v="3422"/>
    <d v="2012-12-07T00:37:18"/>
  </r>
  <r>
    <n v="1129"/>
    <s v="Angry words with Friends"/>
    <s v="This app will provide you with the ability to use your most favorite profanities while playing a game with your friends."/>
    <x v="16"/>
    <n v="21"/>
    <x v="2"/>
    <x v="0"/>
    <s v="USD"/>
    <n v="1465107693"/>
    <n v="1462515693"/>
    <b v="0"/>
    <n v="2"/>
    <b v="0"/>
    <s v="games/mobile games"/>
    <n v="1.0499999999999999E-3"/>
    <n v="10.5"/>
    <x v="3"/>
    <x v="28"/>
    <x v="3423"/>
    <d v="2016-05-06T06:21:33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x v="0"/>
    <s v="USD"/>
    <n v="1455246504"/>
    <n v="1452654504"/>
    <b v="0"/>
    <n v="2"/>
    <b v="0"/>
    <s v="food/food trucks"/>
    <n v="7.0000000000000001E-3"/>
    <n v="10.5"/>
    <x v="4"/>
    <x v="29"/>
    <x v="3424"/>
    <d v="2016-01-13T03:08:24"/>
  </r>
  <r>
    <n v="2890"/>
    <s v="the Savannah Disputation"/>
    <s v="This Theological Comedy tells a story of when seemingly similar beliefs are discovered to be worlds apart; Damnation-Southern Style."/>
    <x v="151"/>
    <n v="21"/>
    <x v="2"/>
    <x v="0"/>
    <s v="USD"/>
    <n v="1407553200"/>
    <n v="1405100992"/>
    <b v="0"/>
    <n v="3"/>
    <b v="0"/>
    <s v="theater/plays"/>
    <n v="1.0500000000000001E-2"/>
    <n v="7"/>
    <x v="6"/>
    <x v="11"/>
    <x v="3425"/>
    <d v="2014-07-11T17:49:52"/>
  </r>
  <r>
    <n v="3961"/>
    <s v="New Edinburgh play"/>
    <s v="I've written a fun new play exploring the reality of gay stereotypes in 2014 - with accommodation and venue hire it needs some dough :)"/>
    <x v="1"/>
    <n v="21"/>
    <x v="2"/>
    <x v="1"/>
    <s v="GBP"/>
    <n v="1399584210"/>
    <n v="1397683410"/>
    <b v="0"/>
    <n v="2"/>
    <b v="0"/>
    <s v="theater/plays"/>
    <n v="4.1999999999999997E-3"/>
    <n v="10.5"/>
    <x v="6"/>
    <x v="11"/>
    <x v="3426"/>
    <d v="2014-04-16T21:23:30"/>
  </r>
  <r>
    <n v="4041"/>
    <s v="In the Land of Gold"/>
    <s v="A bold, colouful, vibrant play centred around the last remaining monarchy of Africa."/>
    <x v="1"/>
    <n v="21"/>
    <x v="2"/>
    <x v="1"/>
    <s v="GBP"/>
    <n v="1473160954"/>
    <n v="1467976954"/>
    <b v="0"/>
    <n v="2"/>
    <b v="0"/>
    <s v="theater/plays"/>
    <n v="4.1999999999999997E-3"/>
    <n v="10.5"/>
    <x v="6"/>
    <x v="11"/>
    <x v="3427"/>
    <d v="2016-07-08T11:22:34"/>
  </r>
  <r>
    <n v="4042"/>
    <s v="Messages"/>
    <s v="Acting group and production for inner city youth, about inner city youth. The problems and stuation that they see everyday."/>
    <x v="26"/>
    <n v="21"/>
    <x v="2"/>
    <x v="0"/>
    <s v="USD"/>
    <n v="1421781360"/>
    <n v="1419213664"/>
    <b v="0"/>
    <n v="3"/>
    <b v="0"/>
    <s v="theater/plays"/>
    <n v="2.0999999999999999E-3"/>
    <n v="7"/>
    <x v="6"/>
    <x v="11"/>
    <x v="3428"/>
    <d v="2014-12-22T02:01:04"/>
  </r>
  <r>
    <n v="213"/>
    <s v="Hart Blvd. A feature film by Andrew Greve"/>
    <s v="A family dramedy about a grandfather  and grandson who are both on their path to redemption."/>
    <x v="6"/>
    <n v="20"/>
    <x v="2"/>
    <x v="0"/>
    <s v="USD"/>
    <n v="1439734001"/>
    <n v="1437142547"/>
    <b v="0"/>
    <n v="1"/>
    <b v="0"/>
    <s v="film &amp; video/drama"/>
    <n v="4.0000000000000002E-4"/>
    <n v="20"/>
    <x v="5"/>
    <x v="10"/>
    <x v="3429"/>
    <d v="2015-07-17T14:15:47"/>
  </r>
  <r>
    <n v="569"/>
    <s v="Mioti"/>
    <s v="Mioti is an indie game marketplace that doubles as a community for developers to join networks and discuss projects."/>
    <x v="60"/>
    <n v="20"/>
    <x v="2"/>
    <x v="11"/>
    <s v="CAD"/>
    <n v="1451679612"/>
    <n v="1449087612"/>
    <b v="0"/>
    <n v="1"/>
    <b v="0"/>
    <s v="technology/web"/>
    <n v="8.0000000000000002E-3"/>
    <n v="20"/>
    <x v="0"/>
    <x v="26"/>
    <x v="3430"/>
    <d v="2015-12-02T20:20:12"/>
  </r>
  <r>
    <n v="597"/>
    <s v="Rolodex: One Contact List to Rule Them All"/>
    <s v="Rolodex is a web application that strives to nurture business to business relationships by connecting users via email."/>
    <x v="82"/>
    <n v="20"/>
    <x v="2"/>
    <x v="0"/>
    <s v="USD"/>
    <n v="1469980800"/>
    <n v="1466787335"/>
    <b v="0"/>
    <n v="2"/>
    <b v="0"/>
    <s v="technology/web"/>
    <n v="2.6666666666666666E-3"/>
    <n v="10"/>
    <x v="0"/>
    <x v="26"/>
    <x v="3431"/>
    <d v="2016-06-24T16:55:35"/>
  </r>
  <r>
    <n v="884"/>
    <s v="Angwish &quot;I Wanna Be Your Monkey&quot; Music Video"/>
    <s v="We need to hire an animal trainer to have a chimpanzee actor perform in our music video with us!"/>
    <x v="151"/>
    <n v="20"/>
    <x v="2"/>
    <x v="0"/>
    <s v="USD"/>
    <n v="1336789860"/>
    <n v="1331666146"/>
    <b v="0"/>
    <n v="2"/>
    <b v="0"/>
    <s v="music/indie rock"/>
    <n v="0.01"/>
    <n v="10"/>
    <x v="7"/>
    <x v="12"/>
    <x v="3432"/>
    <d v="2012-03-13T19:15:46"/>
  </r>
  <r>
    <n v="1133"/>
    <s v="Ping"/>
    <s v="Ping is a simple game currently in the design process, where the player lives off of the power of their connection to the internet."/>
    <x v="121"/>
    <n v="20"/>
    <x v="2"/>
    <x v="1"/>
    <s v="GBP"/>
    <n v="1406799981"/>
    <n v="1404207981"/>
    <b v="0"/>
    <n v="1"/>
    <b v="0"/>
    <s v="games/mobile games"/>
    <n v="6.6666666666666671E-3"/>
    <n v="20"/>
    <x v="3"/>
    <x v="28"/>
    <x v="3433"/>
    <d v="2014-07-01T09:46:21"/>
  </r>
  <r>
    <n v="1542"/>
    <s v="From student to beekeeper"/>
    <s v="The photography project aims to show challenges &amp; successes of a  student attempting to continue his family beekeeping heritage."/>
    <x v="207"/>
    <n v="20"/>
    <x v="2"/>
    <x v="11"/>
    <s v="CAD"/>
    <n v="1435708500"/>
    <n v="1434412500"/>
    <b v="0"/>
    <n v="1"/>
    <b v="0"/>
    <s v="photography/nature"/>
    <n v="0.04"/>
    <n v="20"/>
    <x v="2"/>
    <x v="38"/>
    <x v="3434"/>
    <d v="2015-06-15T23:55:00"/>
  </r>
  <r>
    <n v="1738"/>
    <s v="The Flashing Lights"/>
    <s v="Music that inspires and gives hope for overcoming and change. And it is good music."/>
    <x v="1"/>
    <n v="20"/>
    <x v="2"/>
    <x v="0"/>
    <s v="USD"/>
    <n v="1412283542"/>
    <n v="1409691542"/>
    <b v="0"/>
    <n v="1"/>
    <b v="0"/>
    <s v="music/faith"/>
    <n v="4.0000000000000001E-3"/>
    <n v="20"/>
    <x v="7"/>
    <x v="14"/>
    <x v="3435"/>
    <d v="2014-09-02T20:59:02"/>
  </r>
  <r>
    <n v="2863"/>
    <s v="Equality Theatre"/>
    <s v="I would like to start a Acting Company that supports and includes LGBTQ youth and young adults in very conservative North Texas"/>
    <x v="6"/>
    <n v="20"/>
    <x v="2"/>
    <x v="0"/>
    <s v="USD"/>
    <n v="1410279123"/>
    <n v="1405095123"/>
    <b v="0"/>
    <n v="1"/>
    <b v="0"/>
    <s v="theater/plays"/>
    <n v="4.0000000000000002E-4"/>
    <n v="20"/>
    <x v="6"/>
    <x v="11"/>
    <x v="3436"/>
    <d v="2014-07-11T16:12:03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x v="0"/>
    <s v="USD"/>
    <n v="1416944760"/>
    <n v="1413527001"/>
    <b v="0"/>
    <n v="1"/>
    <b v="0"/>
    <s v="theater/plays"/>
    <n v="1.1111111111111112E-4"/>
    <n v="20"/>
    <x v="6"/>
    <x v="11"/>
    <x v="3437"/>
    <d v="2014-10-17T06:23:21"/>
  </r>
  <r>
    <n v="3735"/>
    <s v="Women Beware Women"/>
    <s v="Young Actor's taking on a Jacobean tragedy. Family, betrayal, love, lust, sex and death."/>
    <x v="277"/>
    <n v="20"/>
    <x v="2"/>
    <x v="1"/>
    <s v="GBP"/>
    <n v="1432831089"/>
    <n v="1430239089"/>
    <b v="0"/>
    <n v="2"/>
    <b v="0"/>
    <s v="theater/plays"/>
    <n v="0.13333333333333333"/>
    <n v="10"/>
    <x v="6"/>
    <x v="11"/>
    <x v="3438"/>
    <d v="2015-04-28T16:38:09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x v="0"/>
    <s v="USD"/>
    <n v="1427427276"/>
    <n v="1425270876"/>
    <b v="0"/>
    <n v="2"/>
    <b v="0"/>
    <s v="theater/plays"/>
    <n v="2E-3"/>
    <n v="10"/>
    <x v="6"/>
    <x v="11"/>
    <x v="3439"/>
    <d v="2015-03-02T04:34:36"/>
  </r>
  <r>
    <n v="4092"/>
    <s v="A CRY FOR HELP"/>
    <s v="&quot;A Cry for Help is Riveting, Inspiring, and Mesmerizing. You will laugh, cry, and be thinking about your own Cry for Help&quot;"/>
    <x v="50"/>
    <n v="20"/>
    <x v="2"/>
    <x v="0"/>
    <s v="USD"/>
    <n v="1428205247"/>
    <n v="1423024847"/>
    <b v="0"/>
    <n v="1"/>
    <b v="0"/>
    <s v="theater/plays"/>
    <n v="1.8181818181818181E-4"/>
    <n v="20"/>
    <x v="6"/>
    <x v="11"/>
    <x v="3440"/>
    <d v="2015-02-04T04:40:47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x v="0"/>
    <s v="USD"/>
    <n v="1448388418"/>
    <n v="1443200818"/>
    <b v="0"/>
    <n v="5"/>
    <b v="0"/>
    <s v="technology/space exploration"/>
    <n v="9.5E-4"/>
    <n v="3.8"/>
    <x v="0"/>
    <x v="4"/>
    <x v="3441"/>
    <d v="2015-09-25T17:06:58"/>
  </r>
  <r>
    <n v="4011"/>
    <s v="Just Bryan, a radio drama"/>
    <s v="Radio drama about a failed comedian with the help of his Dictaphone friend Alan, tries to become a success whilst fighting his demons."/>
    <x v="303"/>
    <n v="19"/>
    <x v="2"/>
    <x v="1"/>
    <s v="GBP"/>
    <n v="1422450278"/>
    <n v="1419858278"/>
    <b v="0"/>
    <n v="4"/>
    <b v="0"/>
    <s v="theater/plays"/>
    <n v="7.5999999999999998E-2"/>
    <n v="4.75"/>
    <x v="6"/>
    <x v="11"/>
    <x v="3442"/>
    <d v="2014-12-29T13:04:38"/>
  </r>
  <r>
    <n v="638"/>
    <s v="W (Canceled)"/>
    <s v="O0"/>
    <x v="19"/>
    <n v="18"/>
    <x v="1"/>
    <x v="4"/>
    <s v="EUR"/>
    <n v="1490447662"/>
    <n v="1485267262"/>
    <b v="0"/>
    <n v="6"/>
    <b v="0"/>
    <s v="technology/web"/>
    <n v="9.0000000000000006E-5"/>
    <n v="3"/>
    <x v="0"/>
    <x v="26"/>
    <x v="3443"/>
    <d v="2017-01-24T14:14:22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x v="11"/>
    <s v="CAD"/>
    <n v="1493320519"/>
    <n v="1488140119"/>
    <b v="0"/>
    <n v="1"/>
    <b v="0"/>
    <s v="music/faith"/>
    <n v="3.5999999999999999E-3"/>
    <n v="18"/>
    <x v="7"/>
    <x v="14"/>
    <x v="3444"/>
    <d v="2017-02-26T20:15:19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x v="0"/>
    <s v="USD"/>
    <n v="1413572432"/>
    <n v="1410980432"/>
    <b v="0"/>
    <n v="3"/>
    <b v="0"/>
    <s v="film &amp; video/drama"/>
    <n v="1.7E-5"/>
    <n v="5.666666666666667"/>
    <x v="5"/>
    <x v="10"/>
    <x v="3445"/>
    <d v="2014-09-17T19:00:3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x v="0"/>
    <s v="USD"/>
    <n v="1424593763"/>
    <n v="1422001763"/>
    <b v="0"/>
    <n v="3"/>
    <b v="0"/>
    <s v="food/food trucks"/>
    <n v="1.6999999999999999E-3"/>
    <n v="5.666666666666667"/>
    <x v="4"/>
    <x v="29"/>
    <x v="3446"/>
    <d v="2015-01-23T08:29:23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x v="0"/>
    <s v="USD"/>
    <n v="1303628340"/>
    <n v="1300328399"/>
    <b v="0"/>
    <n v="3"/>
    <b v="0"/>
    <s v="games/video games"/>
    <n v="1.6E-2"/>
    <n v="5.333333333333333"/>
    <x v="3"/>
    <x v="18"/>
    <x v="3447"/>
    <d v="2011-03-17T02:19:59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x v="0"/>
    <s v="USD"/>
    <n v="1436914815"/>
    <n v="1434322815"/>
    <b v="0"/>
    <n v="1"/>
    <b v="0"/>
    <s v="theater/plays"/>
    <n v="8.0000000000000004E-4"/>
    <n v="16"/>
    <x v="6"/>
    <x v="11"/>
    <x v="3448"/>
    <d v="2015-06-14T23:00:15"/>
  </r>
  <r>
    <n v="674"/>
    <s v="Something To Wear For Hearing Sounds By Feeling Vibrations"/>
    <s v="Listen to sounds by feeling an array of vibrational patterns against your body."/>
    <x v="6"/>
    <n v="15"/>
    <x v="2"/>
    <x v="0"/>
    <s v="USD"/>
    <n v="1407811627"/>
    <n v="1402627627"/>
    <b v="0"/>
    <n v="2"/>
    <b v="0"/>
    <s v="technology/wearables"/>
    <n v="2.9999999999999997E-4"/>
    <n v="7.5"/>
    <x v="0"/>
    <x v="1"/>
    <x v="3449"/>
    <d v="2014-06-13T02:47:07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x v="0"/>
    <s v="USD"/>
    <n v="1488773332"/>
    <n v="1486613332"/>
    <b v="0"/>
    <n v="1"/>
    <b v="0"/>
    <s v="journalism/audio"/>
    <n v="0.01"/>
    <n v="15"/>
    <x v="8"/>
    <x v="30"/>
    <x v="3450"/>
    <d v="2017-02-09T04:08:52"/>
  </r>
  <r>
    <n v="1086"/>
    <s v="Cyber Universe Online"/>
    <s v="Humanity's future in the Galaxy"/>
    <x v="53"/>
    <n v="15"/>
    <x v="2"/>
    <x v="0"/>
    <s v="USD"/>
    <n v="1408913291"/>
    <n v="1406321291"/>
    <b v="0"/>
    <n v="2"/>
    <b v="0"/>
    <s v="games/video games"/>
    <n v="8.3333333333333339E-4"/>
    <n v="7.5"/>
    <x v="3"/>
    <x v="18"/>
    <x v="3451"/>
    <d v="2014-07-25T20:48:11"/>
  </r>
  <r>
    <n v="1406"/>
    <s v="Man Down! Translation project"/>
    <s v="The White coat and the battle dress uniform"/>
    <x v="32"/>
    <n v="15"/>
    <x v="2"/>
    <x v="6"/>
    <s v="EUR"/>
    <n v="1449914400"/>
    <n v="1445336607"/>
    <b v="0"/>
    <n v="3"/>
    <b v="0"/>
    <s v="publishing/translations"/>
    <n v="1.25E-3"/>
    <n v="5"/>
    <x v="1"/>
    <x v="31"/>
    <x v="3452"/>
    <d v="2015-10-20T10:23:27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x v="0"/>
    <s v="USD"/>
    <n v="1407847978"/>
    <n v="1405687978"/>
    <b v="0"/>
    <n v="2"/>
    <b v="0"/>
    <s v="publishing/translations"/>
    <n v="5.0000000000000001E-3"/>
    <n v="7.5"/>
    <x v="1"/>
    <x v="31"/>
    <x v="3453"/>
    <d v="2014-07-18T12:52:58"/>
  </r>
  <r>
    <n v="1435"/>
    <s v="Trilogy of Crystals, book 1, translation"/>
    <s v="English translation of the first book from a sword and sorcery Fantasy trilogy, by Paolo Parente"/>
    <x v="51"/>
    <n v="15"/>
    <x v="2"/>
    <x v="6"/>
    <s v="EUR"/>
    <n v="1444589020"/>
    <n v="1441997020"/>
    <b v="0"/>
    <n v="2"/>
    <b v="0"/>
    <s v="publishing/translations"/>
    <n v="1E-3"/>
    <n v="7.5"/>
    <x v="1"/>
    <x v="31"/>
    <x v="3454"/>
    <d v="2015-09-11T18:43:40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x v="5"/>
    <s v="EUR"/>
    <n v="1461535140"/>
    <n v="1459716480"/>
    <b v="0"/>
    <n v="1"/>
    <b v="0"/>
    <s v="publishing/translations"/>
    <n v="8.5714285714285719E-3"/>
    <n v="15"/>
    <x v="1"/>
    <x v="31"/>
    <x v="3455"/>
    <d v="2016-04-03T20:48:00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x v="1"/>
    <s v="GBP"/>
    <n v="1411681391"/>
    <n v="1409089391"/>
    <b v="0"/>
    <n v="1"/>
    <b v="0"/>
    <s v="photography/places"/>
    <n v="7.5000000000000002E-4"/>
    <n v="15"/>
    <x v="2"/>
    <x v="34"/>
    <x v="3456"/>
    <d v="2014-08-26T21:43:11"/>
  </r>
  <r>
    <n v="1810"/>
    <s v="Film Speed"/>
    <s v="Film Speed is a series of Zines focusing on architecture shot completely on 35 and 120mm film."/>
    <x v="314"/>
    <n v="15"/>
    <x v="2"/>
    <x v="0"/>
    <s v="USD"/>
    <n v="1408657826"/>
    <n v="1407621026"/>
    <b v="0"/>
    <n v="2"/>
    <b v="0"/>
    <s v="photography/photobooks"/>
    <n v="3.3333333333333333E-2"/>
    <n v="7.5"/>
    <x v="2"/>
    <x v="3"/>
    <x v="3457"/>
    <d v="2014-08-09T21:50:26"/>
  </r>
  <r>
    <n v="2347"/>
    <s v="Course: Create Complete Web Apps without Coding (Canceled)"/>
    <s v="Back this project and get access to a course about building COMPLETE web applications without coding."/>
    <x v="114"/>
    <n v="15"/>
    <x v="1"/>
    <x v="0"/>
    <s v="USD"/>
    <n v="1472135676"/>
    <n v="1469543676"/>
    <b v="0"/>
    <n v="1"/>
    <b v="0"/>
    <s v="technology/web"/>
    <n v="1.4999999999999999E-2"/>
    <n v="15"/>
    <x v="0"/>
    <x v="26"/>
    <x v="3458"/>
    <d v="2016-07-26T14:34:36"/>
  </r>
  <r>
    <n v="2641"/>
    <s v="Build Flying Saucer Artificial Intelligent from sea shell"/>
    <s v="Building a Flying saucer that has Artificial Intelligent made from sea shell."/>
    <x v="186"/>
    <n v="15"/>
    <x v="2"/>
    <x v="0"/>
    <s v="USD"/>
    <n v="1410811740"/>
    <n v="1409341863"/>
    <b v="0"/>
    <n v="1"/>
    <b v="0"/>
    <s v="technology/space exploration"/>
    <n v="0.01"/>
    <n v="15"/>
    <x v="0"/>
    <x v="4"/>
    <x v="3459"/>
    <d v="2014-08-29T19:51:03"/>
  </r>
  <r>
    <n v="3642"/>
    <s v="My own musical"/>
    <s v="All the world's a stage..._x000a_It is my biggest dream to perform my own, selfcreated musical with lots of kids as big as I am able to."/>
    <x v="251"/>
    <n v="15"/>
    <x v="2"/>
    <x v="4"/>
    <s v="EUR"/>
    <n v="1448902800"/>
    <n v="1445369727"/>
    <b v="0"/>
    <n v="2"/>
    <b v="0"/>
    <s v="theater/musical"/>
    <n v="2.1428571428571429E-2"/>
    <n v="7.5"/>
    <x v="6"/>
    <x v="19"/>
    <x v="3460"/>
    <d v="2015-10-20T19:35:27"/>
  </r>
  <r>
    <n v="3925"/>
    <s v="Help Save High School Theater"/>
    <s v="Help Save High School Theater Program_x000a_Your donations will be used to purchase props, build sets, and costumes."/>
    <x v="277"/>
    <n v="15"/>
    <x v="2"/>
    <x v="0"/>
    <s v="USD"/>
    <n v="1406753639"/>
    <n v="1404161639"/>
    <b v="0"/>
    <n v="3"/>
    <b v="0"/>
    <s v="theater/plays"/>
    <n v="0.1"/>
    <n v="5"/>
    <x v="6"/>
    <x v="11"/>
    <x v="3461"/>
    <d v="2014-06-30T20:53:59"/>
  </r>
  <r>
    <n v="3926"/>
    <s v="Caryl Churchill's 'Top Girls' - NSW HSC Text"/>
    <s v="Producing syllabus-relevant theatre targeted to HSC students on the NSW Central Coast"/>
    <x v="1"/>
    <n v="15"/>
    <x v="2"/>
    <x v="8"/>
    <s v="AUD"/>
    <n v="1419645748"/>
    <n v="1417053748"/>
    <b v="0"/>
    <n v="1"/>
    <b v="0"/>
    <s v="theater/plays"/>
    <n v="3.0000000000000001E-3"/>
    <n v="15"/>
    <x v="6"/>
    <x v="11"/>
    <x v="3462"/>
    <d v="2014-11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x v="0"/>
    <s v="USD"/>
    <n v="1394772031"/>
    <n v="1392183631"/>
    <b v="0"/>
    <n v="3"/>
    <b v="0"/>
    <s v="film &amp; video/animation"/>
    <n v="4.3939393939393936E-3"/>
    <n v="4.833333333333333"/>
    <x v="5"/>
    <x v="23"/>
    <x v="3463"/>
    <d v="2014-02-12T05:40:31"/>
  </r>
  <r>
    <n v="578"/>
    <s v="weBuy Crowdsourced Shopping"/>
    <s v="weBuy trade built on technology and Crowd Sourced Power"/>
    <x v="10"/>
    <n v="14"/>
    <x v="2"/>
    <x v="1"/>
    <s v="GBP"/>
    <n v="1441633993"/>
    <n v="1439560393"/>
    <b v="0"/>
    <n v="7"/>
    <b v="0"/>
    <s v="technology/web"/>
    <n v="1.12E-4"/>
    <n v="2"/>
    <x v="0"/>
    <x v="26"/>
    <x v="3464"/>
    <d v="2015-08-14T13:53:13"/>
  </r>
  <r>
    <n v="31"/>
    <s v="The Alan Katz Show"/>
    <s v="After a two-year hiatus, The Alan Katz Show is coming back! But it can't unless we can get a 16gb flash drive valued at $12.71!"/>
    <x v="387"/>
    <n v="13"/>
    <x v="0"/>
    <x v="0"/>
    <s v="USD"/>
    <n v="1453748434"/>
    <n v="1452193234"/>
    <b v="0"/>
    <n v="1"/>
    <b v="1"/>
    <s v="film &amp; video/television"/>
    <n v="1"/>
    <n v="13"/>
    <x v="5"/>
    <x v="16"/>
    <x v="3465"/>
    <d v="2016-01-07T19:00:34"/>
  </r>
  <r>
    <n v="3600"/>
    <s v="Pariah"/>
    <s v="The First Play From The Man Who Brought You The Black James Bond!"/>
    <x v="85"/>
    <n v="13"/>
    <x v="0"/>
    <x v="0"/>
    <s v="USD"/>
    <n v="1476390164"/>
    <n v="1473970964"/>
    <b v="0"/>
    <n v="4"/>
    <b v="1"/>
    <s v="theater/plays"/>
    <n v="1.3"/>
    <n v="3.25"/>
    <x v="6"/>
    <x v="11"/>
    <x v="3466"/>
    <d v="2016-09-15T20:22:44"/>
  </r>
  <r>
    <n v="560"/>
    <s v="DOWNLOAD THE INTERNET,...."/>
    <s v="In the future the possibility exists that the internet it's self could be felled, we have world seed banks, it's time for a net bank,.."/>
    <x v="4"/>
    <n v="12"/>
    <x v="2"/>
    <x v="11"/>
    <s v="CAD"/>
    <n v="1418841045"/>
    <n v="1416249045"/>
    <b v="0"/>
    <n v="3"/>
    <b v="0"/>
    <s v="technology/web"/>
    <n v="1.2E-4"/>
    <n v="4"/>
    <x v="0"/>
    <x v="26"/>
    <x v="3467"/>
    <d v="2014-11-17T18:30:45"/>
  </r>
  <r>
    <n v="1081"/>
    <s v="The Creature"/>
    <s v="Finishing your last job before you retire until a disaster strikes the cargo ship can you survive The Creature?"/>
    <x v="34"/>
    <n v="12"/>
    <x v="2"/>
    <x v="0"/>
    <s v="USD"/>
    <n v="1422483292"/>
    <n v="1419891292"/>
    <b v="0"/>
    <n v="4"/>
    <b v="0"/>
    <s v="games/video games"/>
    <n v="1.7647058823529413E-4"/>
    <n v="3"/>
    <x v="3"/>
    <x v="18"/>
    <x v="3468"/>
    <d v="2014-12-29T22:14:52"/>
  </r>
  <r>
    <n v="1902"/>
    <s v="Cardboard reality"/>
    <s v="Virtual reality is expensive, here is the solution. I've created a VR device out of cardboard. I present: World's cheapest VR Device."/>
    <x v="114"/>
    <n v="12"/>
    <x v="2"/>
    <x v="13"/>
    <s v="EUR"/>
    <n v="1425495447"/>
    <n v="1422903447"/>
    <b v="0"/>
    <n v="3"/>
    <b v="0"/>
    <s v="technology/gadgets"/>
    <n v="1.2E-2"/>
    <n v="4"/>
    <x v="0"/>
    <x v="6"/>
    <x v="3469"/>
    <d v="2015-02-02T18:57:27"/>
  </r>
  <r>
    <n v="167"/>
    <s v="Past"/>
    <s v="A young man experiences a tragedy and has the opportunity to go back and learn from his mistakes and find out his true self."/>
    <x v="50"/>
    <n v="11"/>
    <x v="2"/>
    <x v="0"/>
    <s v="USD"/>
    <n v="1438726535"/>
    <n v="1433542535"/>
    <b v="0"/>
    <n v="2"/>
    <b v="0"/>
    <s v="film &amp; video/drama"/>
    <n v="1E-4"/>
    <n v="5.5"/>
    <x v="5"/>
    <x v="10"/>
    <x v="3470"/>
    <d v="2015-06-05T22:15:35"/>
  </r>
  <r>
    <n v="512"/>
    <s v="Otherkin The Animated Series"/>
    <s v="We have a fully developed 2D animated series that requires more professional animation. Our first 2 home-animated eps are up online."/>
    <x v="36"/>
    <n v="11"/>
    <x v="2"/>
    <x v="0"/>
    <s v="USD"/>
    <n v="1479667727"/>
    <n v="1475776127"/>
    <b v="0"/>
    <n v="2"/>
    <b v="0"/>
    <s v="film &amp; video/animation"/>
    <n v="1.3749999999999999E-3"/>
    <n v="5.5"/>
    <x v="5"/>
    <x v="23"/>
    <x v="3471"/>
    <d v="2016-10-06T17:48:47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x v="0"/>
    <s v="USD"/>
    <n v="1407624222"/>
    <n v="1405032222"/>
    <b v="0"/>
    <n v="4"/>
    <b v="0"/>
    <s v="technology/wearables"/>
    <n v="1.2375123751237513E-4"/>
    <n v="2.75"/>
    <x v="0"/>
    <x v="1"/>
    <x v="3472"/>
    <d v="2014-07-10T22:43:42"/>
  </r>
  <r>
    <n v="1123"/>
    <s v="Droplets"/>
    <s v="Fast paced mobile game where you control a rain drop by tilting your screen. Absorb other rain drops to go faster, but avoid clouds."/>
    <x v="1"/>
    <n v="11"/>
    <x v="2"/>
    <x v="0"/>
    <s v="USD"/>
    <n v="1397910848"/>
    <n v="1395318848"/>
    <b v="0"/>
    <n v="3"/>
    <b v="0"/>
    <s v="games/video games"/>
    <n v="2.2000000000000001E-3"/>
    <n v="3.6666666666666665"/>
    <x v="3"/>
    <x v="18"/>
    <x v="3473"/>
    <d v="2014-03-20T12:34:08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x v="0"/>
    <s v="USD"/>
    <n v="1416963300"/>
    <n v="1411775700"/>
    <b v="0"/>
    <n v="3"/>
    <b v="0"/>
    <s v="games/mobile games"/>
    <n v="2.2000000000000001E-3"/>
    <n v="3.6666666666666665"/>
    <x v="3"/>
    <x v="28"/>
    <x v="3474"/>
    <d v="2014-09-26T23:55:00"/>
  </r>
  <r>
    <n v="1715"/>
    <s v="The Heart of a P.K."/>
    <s v="Kimberly Stokes the daughter of Elder Baby Stokes Jr, of Bibleway C.O.G.I.C, is currently working on a EP. She is sharing her heart"/>
    <x v="1"/>
    <n v="11"/>
    <x v="2"/>
    <x v="0"/>
    <s v="USD"/>
    <n v="1427772120"/>
    <n v="1425186785"/>
    <b v="0"/>
    <n v="2"/>
    <b v="0"/>
    <s v="music/faith"/>
    <n v="2.2000000000000001E-3"/>
    <n v="5.5"/>
    <x v="7"/>
    <x v="14"/>
    <x v="3475"/>
    <d v="2015-03-01T05:13:05"/>
  </r>
  <r>
    <n v="3103"/>
    <s v="Professional Venue for local artists!!"/>
    <s v="Creating a place for local artists to perform, at substantially less cost for them"/>
    <x v="311"/>
    <n v="11"/>
    <x v="2"/>
    <x v="0"/>
    <s v="USD"/>
    <n v="1434080706"/>
    <n v="1428896706"/>
    <b v="0"/>
    <n v="2"/>
    <b v="0"/>
    <s v="theater/spaces"/>
    <n v="2.6829268292682929E-3"/>
    <n v="5.5"/>
    <x v="6"/>
    <x v="9"/>
    <x v="3476"/>
    <d v="2015-04-13T03:45:06"/>
  </r>
  <r>
    <n v="3866"/>
    <s v="a feminine ending, brought to you by the East End Theatre Co"/>
    <s v="A funny, moving, witty piece about a girl, her oboe, and her dreams."/>
    <x v="151"/>
    <n v="11"/>
    <x v="2"/>
    <x v="0"/>
    <s v="USD"/>
    <n v="1458703740"/>
    <n v="1454453021"/>
    <b v="0"/>
    <n v="2"/>
    <b v="0"/>
    <s v="theater/plays"/>
    <n v="5.4999999999999997E-3"/>
    <n v="5.5"/>
    <x v="6"/>
    <x v="11"/>
    <x v="3477"/>
    <d v="2016-02-02T22:43:41"/>
  </r>
  <r>
    <n v="3940"/>
    <s v="Attraction"/>
    <s v="A Stage Play that will bring you to the edge of your seat , leave you thinkin and will also have you laughing while enjoyin the talent"/>
    <x v="1"/>
    <n v="11"/>
    <x v="2"/>
    <x v="0"/>
    <s v="USD"/>
    <n v="1420199351"/>
    <n v="1416311351"/>
    <b v="0"/>
    <n v="2"/>
    <b v="0"/>
    <s v="theater/plays"/>
    <n v="2.2000000000000001E-3"/>
    <n v="5.5"/>
    <x v="6"/>
    <x v="11"/>
    <x v="3478"/>
    <d v="2014-11-18T11:49:11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x v="0"/>
    <s v="USD"/>
    <n v="1460925811"/>
    <n v="1458333811"/>
    <b v="0"/>
    <n v="2"/>
    <b v="0"/>
    <s v="theater/plays"/>
    <n v="7.3333333333333334E-4"/>
    <n v="5.5"/>
    <x v="6"/>
    <x v="11"/>
    <x v="3479"/>
    <d v="2016-03-18T20:43:3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x v="7"/>
    <s v="HKD"/>
    <n v="1475457107"/>
    <n v="1472865107"/>
    <b v="0"/>
    <n v="1"/>
    <b v="0"/>
    <s v="film &amp; video/science fiction"/>
    <n v="1.4285714285714287E-4"/>
    <n v="10"/>
    <x v="5"/>
    <x v="21"/>
    <x v="3480"/>
    <d v="2016-09-03T01:11:47"/>
  </r>
  <r>
    <n v="142"/>
    <s v="SAMANTHA  SHADOW (Canceled)"/>
    <s v="A science fiction series about a women trying to stave off a mysterious appearance of monsters from getting out of a dark alley."/>
    <x v="121"/>
    <n v="10"/>
    <x v="1"/>
    <x v="0"/>
    <s v="USD"/>
    <n v="1416176778"/>
    <n v="1414358778"/>
    <b v="0"/>
    <n v="1"/>
    <b v="0"/>
    <s v="film &amp; video/science fiction"/>
    <n v="3.3333333333333335E-3"/>
    <n v="10"/>
    <x v="5"/>
    <x v="21"/>
    <x v="3481"/>
    <d v="2014-10-26T21:26:18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x v="0"/>
    <s v="USD"/>
    <n v="1467541545"/>
    <n v="1464085545"/>
    <b v="0"/>
    <n v="1"/>
    <b v="0"/>
    <s v="film &amp; video/science fiction"/>
    <n v="2.0000000000000002E-5"/>
    <n v="10"/>
    <x v="5"/>
    <x v="21"/>
    <x v="3482"/>
    <d v="2016-05-24T10:25:45"/>
  </r>
  <r>
    <n v="215"/>
    <s v="Invisible Scars"/>
    <s v="A short drama based on a true events. Story of a British Soldier who comes back home suffering from Post Traumatic Stress Disorder."/>
    <x v="199"/>
    <n v="10"/>
    <x v="2"/>
    <x v="1"/>
    <s v="GBP"/>
    <n v="1455753540"/>
    <n v="1452058282"/>
    <b v="0"/>
    <n v="1"/>
    <b v="0"/>
    <s v="film &amp; video/drama"/>
    <n v="2.2727272727272726E-3"/>
    <n v="10"/>
    <x v="5"/>
    <x v="10"/>
    <x v="3483"/>
    <d v="2016-01-06T05:31:22"/>
  </r>
  <r>
    <n v="443"/>
    <s v="Bad Teddy Studios"/>
    <s v="We love cartoons!! We want to make more but it costs money to so. Be apart of your daily dose of WTF!?! Pledge now!!"/>
    <x v="26"/>
    <n v="10"/>
    <x v="2"/>
    <x v="11"/>
    <s v="CAD"/>
    <n v="1391991701"/>
    <n v="1389399701"/>
    <b v="0"/>
    <n v="2"/>
    <b v="0"/>
    <s v="film &amp; video/animation"/>
    <n v="1E-3"/>
    <n v="5"/>
    <x v="5"/>
    <x v="23"/>
    <x v="3484"/>
    <d v="2014-01-11T00:21:41"/>
  </r>
  <r>
    <n v="482"/>
    <s v="Animated Stand-up Routines Shenanigans"/>
    <s v="Help me quit my day job and also create animated Stand-up routines from local up and coming comedians."/>
    <x v="26"/>
    <n v="10"/>
    <x v="2"/>
    <x v="0"/>
    <s v="USD"/>
    <n v="1460644440"/>
    <n v="1458336690"/>
    <b v="0"/>
    <n v="1"/>
    <b v="0"/>
    <s v="film &amp; video/animation"/>
    <n v="1E-3"/>
    <n v="10"/>
    <x v="5"/>
    <x v="23"/>
    <x v="3485"/>
    <d v="2016-03-18T21:31:30"/>
  </r>
  <r>
    <n v="509"/>
    <s v="Indian in Chelsea - Web Animated series"/>
    <s v="A hilarious comedy podcast being turned into an animated series  about an indian servant and his boss."/>
    <x v="1"/>
    <n v="10"/>
    <x v="2"/>
    <x v="1"/>
    <s v="GBP"/>
    <n v="1435504170"/>
    <n v="1432912170"/>
    <b v="0"/>
    <n v="1"/>
    <b v="0"/>
    <s v="film &amp; video/animation"/>
    <n v="2E-3"/>
    <n v="10"/>
    <x v="5"/>
    <x v="23"/>
    <x v="3486"/>
    <d v="2015-05-29T15:09:30"/>
  </r>
  <r>
    <n v="577"/>
    <s v="everydayrelay"/>
    <s v="Emails are one of pervasively used mode of communication today. However, emails can be personal and sometimes discretion is needed."/>
    <x v="1"/>
    <n v="10"/>
    <x v="2"/>
    <x v="0"/>
    <s v="USD"/>
    <n v="1463753302"/>
    <n v="1458569302"/>
    <b v="0"/>
    <n v="1"/>
    <b v="0"/>
    <s v="technology/web"/>
    <n v="2E-3"/>
    <n v="10"/>
    <x v="0"/>
    <x v="26"/>
    <x v="3487"/>
    <d v="2016-03-21T14:08:22"/>
  </r>
  <r>
    <n v="584"/>
    <s v="scriptCall - The Personal Presentation Platform"/>
    <s v="Script Call takes your presentation from the wall to your audience; from your device to theirs."/>
    <x v="114"/>
    <n v="10"/>
    <x v="2"/>
    <x v="0"/>
    <s v="USD"/>
    <n v="1426522316"/>
    <n v="1423933916"/>
    <b v="0"/>
    <n v="2"/>
    <b v="0"/>
    <s v="technology/web"/>
    <n v="0.01"/>
    <n v="5"/>
    <x v="0"/>
    <x v="26"/>
    <x v="3488"/>
    <d v="2015-02-14T17:11:56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x v="13"/>
    <s v="EUR"/>
    <n v="1432479600"/>
    <n v="1428507409"/>
    <b v="0"/>
    <n v="1"/>
    <b v="0"/>
    <s v="technology/web"/>
    <n v="2E-3"/>
    <n v="10"/>
    <x v="0"/>
    <x v="26"/>
    <x v="3489"/>
    <d v="2015-04-08T15:36:49"/>
  </r>
  <r>
    <n v="630"/>
    <s v="Ecosteader (Canceled)"/>
    <s v="Land development network for an eco-conscious collective. Community portal features ideas on lean design, green building, urban ecology"/>
    <x v="388"/>
    <n v="10"/>
    <x v="1"/>
    <x v="0"/>
    <s v="USD"/>
    <n v="1441516200"/>
    <n v="1438959121"/>
    <b v="0"/>
    <n v="1"/>
    <b v="0"/>
    <s v="technology/web"/>
    <n v="8.3340278356529708E-4"/>
    <n v="10"/>
    <x v="0"/>
    <x v="26"/>
    <x v="3490"/>
    <d v="2015-08-07T14:52:01"/>
  </r>
  <r>
    <n v="771"/>
    <s v="Donald Trump Presidential Stress Cube"/>
    <s v="A satire gift, the stress cube has original artwork, comes on a custom mahogany stand and has a funny exercise booklet."/>
    <x v="46"/>
    <n v="10"/>
    <x v="2"/>
    <x v="0"/>
    <s v="USD"/>
    <n v="1454183202"/>
    <n v="1449863202"/>
    <b v="0"/>
    <n v="1"/>
    <b v="0"/>
    <s v="publishing/fiction"/>
    <n v="2.631578947368421E-4"/>
    <n v="10"/>
    <x v="1"/>
    <x v="35"/>
    <x v="3491"/>
    <d v="2015-12-11T19:46:42"/>
  </r>
  <r>
    <n v="847"/>
    <s v="CENTROPYMUSIC"/>
    <s v="MUSIC WITH MEANING!  MUSIC THAT MATTERS!!!"/>
    <x v="85"/>
    <n v="10"/>
    <x v="0"/>
    <x v="0"/>
    <s v="USD"/>
    <n v="1436555376"/>
    <n v="1433963376"/>
    <b v="0"/>
    <n v="1"/>
    <b v="1"/>
    <s v="music/metal"/>
    <n v="1"/>
    <n v="10"/>
    <x v="7"/>
    <x v="20"/>
    <x v="3492"/>
    <d v="2015-06-10T19:09:36"/>
  </r>
  <r>
    <n v="1042"/>
    <s v="Ben's Top 5 podcast (Canceled)"/>
    <s v="Hello! I'm Ben and I have been wanting to start a podcast for a while. I am looking to kickstart the process and get into the game!"/>
    <x v="240"/>
    <n v="10"/>
    <x v="1"/>
    <x v="0"/>
    <s v="USD"/>
    <n v="1410516000"/>
    <n v="1406824948"/>
    <b v="0"/>
    <n v="1"/>
    <b v="0"/>
    <s v="journalism/audio"/>
    <n v="1.5384615384615385E-2"/>
    <n v="10"/>
    <x v="8"/>
    <x v="30"/>
    <x v="3493"/>
    <d v="2014-07-31T16:42:28"/>
  </r>
  <r>
    <n v="1073"/>
    <s v="Rainbow Ball to the Iphone"/>
    <s v="We want to bring our Game Rainbow Ball to the iphone and to do that we need a little help"/>
    <x v="150"/>
    <n v="10"/>
    <x v="2"/>
    <x v="0"/>
    <s v="USD"/>
    <n v="1318806541"/>
    <n v="1316214541"/>
    <b v="0"/>
    <n v="1"/>
    <b v="0"/>
    <s v="games/video games"/>
    <n v="1.3333333333333334E-2"/>
    <n v="10"/>
    <x v="3"/>
    <x v="18"/>
    <x v="3494"/>
    <d v="2011-09-16T23:09:01"/>
  </r>
  <r>
    <n v="1114"/>
    <s v="TeleRide"/>
    <s v="SciFi racing game for Android &amp; iOS platforms. Player gets a unique weapon which introduces an additional dimension to the competition."/>
    <x v="70"/>
    <n v="10"/>
    <x v="2"/>
    <x v="1"/>
    <s v="GBP"/>
    <n v="1381306687"/>
    <n v="1378714687"/>
    <b v="0"/>
    <n v="3"/>
    <b v="0"/>
    <s v="games/video games"/>
    <n v="1.6666666666666668E-3"/>
    <n v="3.3333333333333335"/>
    <x v="3"/>
    <x v="18"/>
    <x v="3495"/>
    <d v="2013-09-09T08:18:07"/>
  </r>
  <r>
    <n v="1126"/>
    <s v="GAMING TO LEARN"/>
    <s v="Imagine a science class where the teacher walks in a says &quot;Take out your cell phone and play a game.&quot;"/>
    <x v="151"/>
    <n v="10"/>
    <x v="2"/>
    <x v="0"/>
    <s v="USD"/>
    <n v="1468482694"/>
    <n v="1465890694"/>
    <b v="0"/>
    <n v="2"/>
    <b v="0"/>
    <s v="games/mobile games"/>
    <n v="5.0000000000000001E-3"/>
    <n v="5"/>
    <x v="3"/>
    <x v="28"/>
    <x v="3496"/>
    <d v="2016-06-14T07:51:34"/>
  </r>
  <r>
    <n v="1176"/>
    <s v="Mirlin's Sushi"/>
    <s v="Mirlins Sushi!_x000a_Find us on Facebook!_x000a_(Gives backers a voice, and a direct link to us! No kickstarter disappearing act here!)"/>
    <x v="389"/>
    <n v="10"/>
    <x v="2"/>
    <x v="8"/>
    <s v="AUD"/>
    <n v="1488805200"/>
    <n v="1484094498"/>
    <b v="0"/>
    <n v="1"/>
    <b v="0"/>
    <s v="food/food trucks"/>
    <n v="5.7142857142857142E-5"/>
    <n v="10"/>
    <x v="4"/>
    <x v="29"/>
    <x v="3497"/>
    <d v="2017-01-11T00:28:18"/>
  </r>
  <r>
    <n v="1543"/>
    <s v="Sunrises in the MidWest"/>
    <s v="I plan to take pictures of the sunrise in the MidWest every day in 2015 and compile them in a slide show for distribution."/>
    <x v="234"/>
    <n v="10"/>
    <x v="2"/>
    <x v="0"/>
    <s v="USD"/>
    <n v="1416662034"/>
    <n v="1414066434"/>
    <b v="0"/>
    <n v="1"/>
    <b v="0"/>
    <s v="photography/nature"/>
    <n v="4.4444444444444444E-3"/>
    <n v="10"/>
    <x v="2"/>
    <x v="38"/>
    <x v="3498"/>
    <d v="2014-10-23T12:13:54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x v="0"/>
    <s v="USD"/>
    <n v="1432843500"/>
    <n v="1430124509"/>
    <b v="0"/>
    <n v="1"/>
    <b v="0"/>
    <s v="publishing/art books"/>
    <n v="1E-3"/>
    <n v="10"/>
    <x v="1"/>
    <x v="32"/>
    <x v="3499"/>
    <d v="2015-04-27T08:48:29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x v="0"/>
    <s v="USD"/>
    <n v="1421337405"/>
    <n v="1418745405"/>
    <b v="0"/>
    <n v="2"/>
    <b v="0"/>
    <s v="music/faith"/>
    <n v="1.9801980198019802E-3"/>
    <n v="5"/>
    <x v="7"/>
    <x v="14"/>
    <x v="3500"/>
    <d v="2014-12-16T15:56:45"/>
  </r>
  <r>
    <n v="1863"/>
    <s v="Project: 20M813"/>
    <s v="This is an Android game where you take control of the zombies and try to eat your way to world domination!"/>
    <x v="60"/>
    <n v="10"/>
    <x v="2"/>
    <x v="0"/>
    <s v="USD"/>
    <n v="1402600085"/>
    <n v="1400008085"/>
    <b v="0"/>
    <n v="2"/>
    <b v="0"/>
    <s v="games/mobile games"/>
    <n v="4.0000000000000001E-3"/>
    <n v="5"/>
    <x v="3"/>
    <x v="28"/>
    <x v="3501"/>
    <d v="2014-05-13T19:08:05"/>
  </r>
  <r>
    <n v="1867"/>
    <s v="Meme Wars - Dank Age"/>
    <s v="A mix of PokemonGo, Game of War- Fire Age, DragonSoul, &amp; Throwdown. Join a clan, collect meme, upgrade features, fight, &amp; compete."/>
    <x v="16"/>
    <n v="10"/>
    <x v="2"/>
    <x v="0"/>
    <s v="USD"/>
    <n v="1478383912"/>
    <n v="1475791912"/>
    <b v="0"/>
    <n v="1"/>
    <b v="0"/>
    <s v="games/mobile games"/>
    <n v="5.0000000000000001E-4"/>
    <n v="10"/>
    <x v="3"/>
    <x v="28"/>
    <x v="3502"/>
    <d v="2016-10-06T22:11:52"/>
  </r>
  <r>
    <n v="1911"/>
    <s v="Charge Furniture"/>
    <s v="Charge furniture, making it simple and comfortable to charge your USB devices without leaving the comfort of your couch or armchair"/>
    <x v="391"/>
    <n v="10"/>
    <x v="2"/>
    <x v="15"/>
    <s v="NZD"/>
    <n v="1407545334"/>
    <n v="1404953334"/>
    <b v="0"/>
    <n v="1"/>
    <b v="0"/>
    <s v="technology/gadgets"/>
    <n v="2.3529411764705883E-4"/>
    <n v="10"/>
    <x v="0"/>
    <x v="6"/>
    <x v="3503"/>
    <d v="2014-07-10T00:48:54"/>
  </r>
  <r>
    <n v="2126"/>
    <s v="DodgeBall Blitz"/>
    <s v="Lead your team to victory in this fast-paced, action, sports game! Use Power-ups and avoid attacks as you fight for victory!"/>
    <x v="16"/>
    <n v="10"/>
    <x v="2"/>
    <x v="0"/>
    <s v="USD"/>
    <n v="1418080887"/>
    <n v="1415488887"/>
    <b v="0"/>
    <n v="2"/>
    <b v="0"/>
    <s v="games/video games"/>
    <n v="5.0000000000000001E-4"/>
    <n v="5"/>
    <x v="3"/>
    <x v="18"/>
    <x v="3504"/>
    <d v="2014-11-08T23:21:27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x v="0"/>
    <s v="USD"/>
    <n v="1431719379"/>
    <n v="1429127379"/>
    <b v="0"/>
    <n v="1"/>
    <b v="1"/>
    <s v="music/electronic music"/>
    <n v="2"/>
    <n v="10"/>
    <x v="7"/>
    <x v="13"/>
    <x v="3505"/>
    <d v="2015-04-15T19:49:39"/>
  </r>
  <r>
    <n v="2374"/>
    <s v="Alcohol On Call (Canceled)"/>
    <s v="Next time you want a beer, put down your keys and pick up your phone. We prevent drunk driving by delivering alcohol to you at home."/>
    <x v="65"/>
    <n v="10"/>
    <x v="1"/>
    <x v="0"/>
    <s v="USD"/>
    <n v="1423772060"/>
    <n v="1421180060"/>
    <b v="0"/>
    <n v="1"/>
    <b v="0"/>
    <s v="technology/web"/>
    <n v="4.5454545454545455E-4"/>
    <n v="10"/>
    <x v="0"/>
    <x v="26"/>
    <x v="3506"/>
    <d v="2015-01-13T20:14:20"/>
  </r>
  <r>
    <n v="2396"/>
    <s v="Projektwebseite (Canceled)"/>
    <s v="I'm creating a website with projects which I'll create later / Ich erstelle eine Webseite mit Projekten, welche ich spÃ¤ter erstelle."/>
    <x v="1"/>
    <n v="10"/>
    <x v="1"/>
    <x v="19"/>
    <s v="CHF"/>
    <n v="1444940558"/>
    <n v="1442348558"/>
    <b v="0"/>
    <n v="1"/>
    <b v="0"/>
    <s v="technology/web"/>
    <n v="2E-3"/>
    <n v="10"/>
    <x v="0"/>
    <x v="26"/>
    <x v="3507"/>
    <d v="2015-09-15T20:22:38"/>
  </r>
  <r>
    <n v="2440"/>
    <s v="The first green Food Truck in Phnom Penh"/>
    <s v="Starting a entire clean energy food truck and set a new standard for Cambodia"/>
    <x v="1"/>
    <n v="10"/>
    <x v="2"/>
    <x v="20"/>
    <s v="EUR"/>
    <n v="1455399313"/>
    <n v="1452807313"/>
    <b v="0"/>
    <n v="2"/>
    <b v="0"/>
    <s v="food/food trucks"/>
    <n v="2E-3"/>
    <n v="5"/>
    <x v="4"/>
    <x v="29"/>
    <x v="3508"/>
    <d v="2016-01-14T21:35:13"/>
  </r>
  <r>
    <n v="2685"/>
    <s v="Nana's Home Cooking on Wheels"/>
    <s v="Home cooked meals made by Nana. Indiana's famous tenderloin sandwiches, Nana's homemade cole slaw and so much more."/>
    <x v="6"/>
    <n v="10"/>
    <x v="2"/>
    <x v="0"/>
    <s v="USD"/>
    <n v="1430149330"/>
    <n v="1424968930"/>
    <b v="0"/>
    <n v="1"/>
    <b v="0"/>
    <s v="food/food trucks"/>
    <n v="2.0000000000000001E-4"/>
    <n v="10"/>
    <x v="4"/>
    <x v="29"/>
    <x v="3509"/>
    <d v="2015-02-26T16:42:10"/>
  </r>
  <r>
    <n v="2757"/>
    <s v="C is for Crooked"/>
    <s v="A children's letter book that Lampoons Hillary Clinton"/>
    <x v="186"/>
    <n v="10"/>
    <x v="2"/>
    <x v="0"/>
    <s v="USD"/>
    <n v="1470498332"/>
    <n v="1469202332"/>
    <b v="0"/>
    <n v="2"/>
    <b v="0"/>
    <s v="publishing/children's books"/>
    <n v="6.6666666666666671E-3"/>
    <n v="5"/>
    <x v="1"/>
    <x v="39"/>
    <x v="3510"/>
    <d v="2016-07-22T15:45:32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x v="0"/>
    <s v="USD"/>
    <n v="1437149004"/>
    <n v="1434557004"/>
    <b v="0"/>
    <n v="1"/>
    <b v="0"/>
    <s v="publishing/children's books"/>
    <n v="3.3333333333333335E-3"/>
    <n v="10"/>
    <x v="1"/>
    <x v="39"/>
    <x v="3511"/>
    <d v="2015-06-17T16:03:24"/>
  </r>
  <r>
    <n v="2841"/>
    <s v="The Dead Loss"/>
    <s v="1920's London; two brothers try to make a name for themselves in the underground crime world but encounter a ruthless Irish mob boss."/>
    <x v="114"/>
    <n v="10"/>
    <x v="2"/>
    <x v="1"/>
    <s v="GBP"/>
    <n v="1450032297"/>
    <n v="1444844697"/>
    <b v="0"/>
    <n v="1"/>
    <b v="0"/>
    <s v="theater/plays"/>
    <n v="0.01"/>
    <n v="10"/>
    <x v="6"/>
    <x v="11"/>
    <x v="3512"/>
    <d v="2015-10-14T17:44:57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x v="0"/>
    <s v="USD"/>
    <n v="1442635140"/>
    <n v="1442243484"/>
    <b v="0"/>
    <n v="1"/>
    <b v="0"/>
    <s v="theater/plays"/>
    <n v="0.05"/>
    <n v="10"/>
    <x v="6"/>
    <x v="11"/>
    <x v="3513"/>
    <d v="2015-09-14T15:11:24"/>
  </r>
  <r>
    <n v="3065"/>
    <s v="The Castle Project"/>
    <s v="A castle themed events center with large and small spaces to support a variety of arts i.e. performing, visual, music, theater, dance"/>
    <x v="17"/>
    <n v="10"/>
    <x v="2"/>
    <x v="0"/>
    <s v="USD"/>
    <n v="1406683172"/>
    <n v="1404523172"/>
    <b v="0"/>
    <n v="2"/>
    <b v="0"/>
    <s v="theater/spaces"/>
    <n v="4.0000000000000002E-4"/>
    <n v="5"/>
    <x v="6"/>
    <x v="9"/>
    <x v="3514"/>
    <d v="2014-07-05T01:19:32"/>
  </r>
  <r>
    <n v="3110"/>
    <s v="Hip Justice Catmunity Center"/>
    <s v="Cat People Unite! It's time we get a space of our own to relax, socialize and learn! Join the Catmunity!"/>
    <x v="17"/>
    <n v="10"/>
    <x v="2"/>
    <x v="0"/>
    <s v="USD"/>
    <n v="1487465119"/>
    <n v="1484009119"/>
    <b v="0"/>
    <n v="1"/>
    <b v="0"/>
    <s v="theater/spaces"/>
    <n v="4.0000000000000002E-4"/>
    <n v="10"/>
    <x v="6"/>
    <x v="9"/>
    <x v="3515"/>
    <d v="2017-01-10T00:45:19"/>
  </r>
  <r>
    <n v="3121"/>
    <s v="Ant Farm Theatre Project (Canceled)"/>
    <s v="I going to build a theatre for a local ant farm so that Ants can put on their theatre productions."/>
    <x v="186"/>
    <n v="10"/>
    <x v="1"/>
    <x v="11"/>
    <s v="CAD"/>
    <n v="1411748335"/>
    <n v="1406564335"/>
    <b v="0"/>
    <n v="1"/>
    <b v="0"/>
    <s v="theater/spaces"/>
    <n v="6.6666666666666671E-3"/>
    <n v="10"/>
    <x v="6"/>
    <x v="9"/>
    <x v="3516"/>
    <d v="2014-07-28T16:18:55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x v="0"/>
    <s v="USD"/>
    <n v="1492542819"/>
    <n v="1489090419"/>
    <b v="0"/>
    <n v="1"/>
    <b v="0"/>
    <s v="theater/plays"/>
    <n v="8.0000000000000002E-3"/>
    <n v="10"/>
    <x v="6"/>
    <x v="11"/>
    <x v="3517"/>
    <d v="2017-03-09T20:13:39"/>
  </r>
  <r>
    <n v="3132"/>
    <s v="A Bite of a Snake Play"/>
    <s v="Smells Like Money, Drips Like Honey, Taste Like Mocha, Better Run AWAY"/>
    <x v="0"/>
    <n v="10"/>
    <x v="3"/>
    <x v="0"/>
    <s v="USD"/>
    <n v="1492759460"/>
    <n v="1487579060"/>
    <b v="0"/>
    <n v="1"/>
    <b v="0"/>
    <s v="theater/plays"/>
    <n v="3.3333333333333332E-4"/>
    <n v="10"/>
    <x v="6"/>
    <x v="11"/>
    <x v="3518"/>
    <d v="2017-02-20T08:24:20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x v="1"/>
    <s v="GBP"/>
    <n v="1427133600"/>
    <n v="1423847093"/>
    <b v="0"/>
    <n v="1"/>
    <b v="0"/>
    <s v="theater/plays"/>
    <n v="6.6666666666666671E-3"/>
    <n v="10"/>
    <x v="6"/>
    <x v="11"/>
    <x v="3519"/>
    <d v="2015-02-13T17:04:53"/>
  </r>
  <r>
    <n v="3745"/>
    <s v="Tyke Theatre Web Show"/>
    <s v="Tyke wants to expand her puppet theater show to weekly online web shows and is looking for backers."/>
    <x v="292"/>
    <n v="10"/>
    <x v="2"/>
    <x v="0"/>
    <s v="USD"/>
    <n v="1407689102"/>
    <n v="1405097102"/>
    <b v="0"/>
    <n v="1"/>
    <b v="0"/>
    <s v="theater/plays"/>
    <n v="0.1"/>
    <n v="10"/>
    <x v="6"/>
    <x v="11"/>
    <x v="3520"/>
    <d v="2014-07-11T16:45:02"/>
  </r>
  <r>
    <n v="3795"/>
    <s v="Duodeca"/>
    <s v="Poppin Productions are currently entering the development stage of their very first production -  &quot;Duodeca&quot;."/>
    <x v="260"/>
    <n v="10"/>
    <x v="2"/>
    <x v="1"/>
    <s v="GBP"/>
    <n v="1440801000"/>
    <n v="1437042490"/>
    <b v="0"/>
    <n v="2"/>
    <b v="0"/>
    <s v="theater/musical"/>
    <n v="1.6666666666666666E-2"/>
    <n v="5"/>
    <x v="6"/>
    <x v="19"/>
    <x v="3521"/>
    <d v="2015-07-16T10:28:10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x v="1"/>
    <s v="GBP"/>
    <n v="1432328400"/>
    <n v="1430734844"/>
    <b v="0"/>
    <n v="1"/>
    <b v="0"/>
    <s v="theater/plays"/>
    <n v="0.02"/>
    <n v="10"/>
    <x v="6"/>
    <x v="11"/>
    <x v="3522"/>
    <d v="2015-05-04T10:20:44"/>
  </r>
  <r>
    <n v="3868"/>
    <s v="1000 words (Canceled)"/>
    <s v="New collection of music by Scott Evan Davis!"/>
    <x v="1"/>
    <n v="10"/>
    <x v="1"/>
    <x v="1"/>
    <s v="GBP"/>
    <n v="1410191405"/>
    <n v="1408031405"/>
    <b v="0"/>
    <n v="1"/>
    <b v="0"/>
    <s v="theater/musical"/>
    <n v="2E-3"/>
    <n v="10"/>
    <x v="6"/>
    <x v="19"/>
    <x v="3523"/>
    <d v="2014-08-14T15:50:05"/>
  </r>
  <r>
    <n v="3878"/>
    <s v="Boys In The Arts Scholarship Program (Canceled)"/>
    <s v="Encouraging young males to engage in vocational development in the art of musical theater and related dance classes."/>
    <x v="53"/>
    <n v="10"/>
    <x v="1"/>
    <x v="0"/>
    <s v="USD"/>
    <n v="1435636740"/>
    <n v="1433014746"/>
    <b v="0"/>
    <n v="1"/>
    <b v="0"/>
    <s v="theater/musical"/>
    <n v="5.5555555555555556E-4"/>
    <n v="10"/>
    <x v="6"/>
    <x v="19"/>
    <x v="3524"/>
    <d v="2015-05-30T19:39:06"/>
  </r>
  <r>
    <n v="3917"/>
    <s v="Romeo and Juliet by Cry of Curs"/>
    <s v="We place the actors and script to the fore, with productions stripped down to barest level, aiming to make theatre accessible."/>
    <x v="113"/>
    <n v="10"/>
    <x v="2"/>
    <x v="1"/>
    <s v="GBP"/>
    <n v="1410439161"/>
    <n v="1407847161"/>
    <b v="0"/>
    <n v="1"/>
    <b v="0"/>
    <s v="theater/plays"/>
    <n v="2.8571428571428571E-3"/>
    <n v="10"/>
    <x v="6"/>
    <x v="11"/>
    <x v="3525"/>
    <d v="2014-08-12T12:39:21"/>
  </r>
  <r>
    <n v="4000"/>
    <s v="The Escorts"/>
    <s v="An Enticing Trip into the World of Assisted Dying"/>
    <x v="36"/>
    <n v="10"/>
    <x v="2"/>
    <x v="0"/>
    <s v="USD"/>
    <n v="1462631358"/>
    <n v="1457450958"/>
    <b v="0"/>
    <n v="1"/>
    <b v="0"/>
    <s v="theater/plays"/>
    <n v="1.25E-3"/>
    <n v="10"/>
    <x v="6"/>
    <x v="11"/>
    <x v="3526"/>
    <d v="2016-03-08T15:29:18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x v="0"/>
    <s v="USD"/>
    <n v="1441037097"/>
    <n v="1438445097"/>
    <b v="0"/>
    <n v="1"/>
    <b v="0"/>
    <s v="theater/plays"/>
    <n v="1.2500000000000001E-2"/>
    <n v="10"/>
    <x v="6"/>
    <x v="11"/>
    <x v="3527"/>
    <d v="2015-08-01T16:04:57"/>
  </r>
  <r>
    <n v="4084"/>
    <s v="WANTS (We Are Not The Same)"/>
    <s v="WANTS deals with diversity in all its various facets._x000a_The drama is set in a futuristic society where no diversity si accepted."/>
    <x v="121"/>
    <n v="10"/>
    <x v="2"/>
    <x v="6"/>
    <s v="EUR"/>
    <n v="1476008906"/>
    <n v="1473416906"/>
    <b v="0"/>
    <n v="1"/>
    <b v="0"/>
    <s v="theater/plays"/>
    <n v="3.3333333333333335E-3"/>
    <n v="10"/>
    <x v="6"/>
    <x v="11"/>
    <x v="3528"/>
    <d v="2016-09-09T10:28:26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x v="0"/>
    <s v="USD"/>
    <n v="1427169540"/>
    <n v="1424701775"/>
    <b v="0"/>
    <n v="1"/>
    <b v="0"/>
    <s v="theater/plays"/>
    <n v="2.8571428571428571E-3"/>
    <n v="10"/>
    <x v="6"/>
    <x v="11"/>
    <x v="3529"/>
    <d v="2015-02-23T14:29:35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x v="1"/>
    <s v="GBP"/>
    <n v="1446154848"/>
    <n v="1443562848"/>
    <b v="0"/>
    <n v="1"/>
    <b v="0"/>
    <s v="technology/web"/>
    <n v="8.9999999999999998E-4"/>
    <n v="9"/>
    <x v="0"/>
    <x v="26"/>
    <x v="3530"/>
    <d v="2015-09-29T21:40:48"/>
  </r>
  <r>
    <n v="157"/>
    <s v="Forever Man (short film) (Canceled)"/>
    <s v="Man's cryogenic chamber and his soulmate's time travel from the distant future allows them to meet in the middle."/>
    <x v="393"/>
    <n v="8"/>
    <x v="1"/>
    <x v="0"/>
    <s v="USD"/>
    <n v="1456523572"/>
    <n v="1453931572"/>
    <b v="0"/>
    <n v="2"/>
    <b v="0"/>
    <s v="film &amp; video/science fiction"/>
    <n v="2.671118530884808E-3"/>
    <n v="4"/>
    <x v="5"/>
    <x v="21"/>
    <x v="3531"/>
    <d v="2016-01-27T21:52:52"/>
  </r>
  <r>
    <n v="666"/>
    <s v="Ducky Diapers"/>
    <s v="Have you ever dreamed of having a pet duckling, but concerned about all the pooping, here is a a solution to help solve that issue."/>
    <x v="19"/>
    <n v="8"/>
    <x v="2"/>
    <x v="0"/>
    <s v="USD"/>
    <n v="1408305498"/>
    <n v="1405713498"/>
    <b v="0"/>
    <n v="4"/>
    <b v="0"/>
    <s v="technology/wearables"/>
    <n v="4.0000000000000003E-5"/>
    <n v="2"/>
    <x v="0"/>
    <x v="1"/>
    <x v="3532"/>
    <d v="2014-07-18T19:58:18"/>
  </r>
  <r>
    <n v="1915"/>
    <s v="The Cat-Bath Contraption"/>
    <s v="The picture above is of our current prototype for the cat bath - we hope to move beyond a simple bin and create a cat bath revolution!"/>
    <x v="207"/>
    <n v="8"/>
    <x v="2"/>
    <x v="0"/>
    <s v="USD"/>
    <n v="1409620222"/>
    <n v="1407892222"/>
    <b v="0"/>
    <n v="4"/>
    <b v="0"/>
    <s v="technology/gadgets"/>
    <n v="1.6E-2"/>
    <n v="2"/>
    <x v="0"/>
    <x v="6"/>
    <x v="3533"/>
    <d v="2014-08-13T01:10:2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x v="0"/>
    <s v="USD"/>
    <n v="1415932643"/>
    <n v="1413337043"/>
    <b v="0"/>
    <n v="8"/>
    <b v="0"/>
    <s v="technology/web"/>
    <n v="8.0000000000000002E-3"/>
    <n v="1"/>
    <x v="0"/>
    <x v="26"/>
    <x v="3534"/>
    <d v="2014-10-15T01:37:23"/>
  </r>
  <r>
    <n v="2423"/>
    <s v="FBTR BBQ"/>
    <s v="FBTR is a Texas-style, North Carolina based, homemade BBQ company looking to bring good meat to the masses."/>
    <x v="24"/>
    <n v="8"/>
    <x v="2"/>
    <x v="0"/>
    <s v="USD"/>
    <n v="1420044890"/>
    <n v="1417452890"/>
    <b v="0"/>
    <n v="1"/>
    <b v="0"/>
    <s v="food/food trucks"/>
    <n v="1.3333333333333334E-4"/>
    <n v="8"/>
    <x v="4"/>
    <x v="29"/>
    <x v="3535"/>
    <d v="2014-12-01T16:54:50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x v="1"/>
    <s v="GBP"/>
    <n v="1423185900"/>
    <n v="1420766700"/>
    <b v="0"/>
    <n v="3"/>
    <b v="0"/>
    <s v="publishing/translations"/>
    <n v="2.3333333333333335E-3"/>
    <n v="2.3333333333333335"/>
    <x v="1"/>
    <x v="31"/>
    <x v="3536"/>
    <d v="2015-01-09T01:25:00"/>
  </r>
  <r>
    <n v="2875"/>
    <s v="Right Tracey!"/>
    <s v="Play about Tracey a gay man trapped in his room by his Bible thumping mother. He finds love but the room can not keep the love alive."/>
    <x v="16"/>
    <n v="7"/>
    <x v="2"/>
    <x v="0"/>
    <s v="USD"/>
    <n v="1462417493"/>
    <n v="1459825493"/>
    <b v="0"/>
    <n v="3"/>
    <b v="0"/>
    <s v="theater/plays"/>
    <n v="3.5E-4"/>
    <n v="2.3333333333333335"/>
    <x v="6"/>
    <x v="11"/>
    <x v="3537"/>
    <d v="2016-04-05T03:04:53"/>
  </r>
  <r>
    <n v="3957"/>
    <s v="Yada.Yada.Yada. An Unauthorized Seinfeld Event. 9 in 90"/>
    <s v="A play about something, or maybe nothing. Four actors depicting all 9 seasons of Seinfeld in 90 minutes."/>
    <x v="88"/>
    <n v="7"/>
    <x v="2"/>
    <x v="0"/>
    <s v="USD"/>
    <n v="1468020354"/>
    <n v="1464045954"/>
    <b v="0"/>
    <n v="1"/>
    <b v="0"/>
    <s v="theater/plays"/>
    <n v="2.5000000000000001E-4"/>
    <n v="7"/>
    <x v="6"/>
    <x v="11"/>
    <x v="3538"/>
    <d v="2016-05-23T23:25:54"/>
  </r>
  <r>
    <n v="425"/>
    <s v="Patch Bo - Organic toons"/>
    <s v="Support new organic, gluten free cartoon! You'll enjoy this funny story about fruits &amp; vegies and will be able to see new episodes!"/>
    <x v="6"/>
    <n v="6"/>
    <x v="2"/>
    <x v="0"/>
    <s v="USD"/>
    <n v="1448660404"/>
    <n v="1443472804"/>
    <b v="0"/>
    <n v="2"/>
    <b v="0"/>
    <s v="film &amp; video/animation"/>
    <n v="1.2E-4"/>
    <n v="3"/>
    <x v="5"/>
    <x v="23"/>
    <x v="3539"/>
    <d v="2015-09-28T20:40:0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x v="0"/>
    <s v="USD"/>
    <n v="1467647160"/>
    <n v="1465055160"/>
    <b v="0"/>
    <n v="2"/>
    <b v="0"/>
    <s v="technology/web"/>
    <n v="1.2E-2"/>
    <n v="3"/>
    <x v="0"/>
    <x v="26"/>
    <x v="3540"/>
    <d v="2016-06-04T15:46:00"/>
  </r>
  <r>
    <n v="596"/>
    <s v="DigitaliBook free library"/>
    <s v="We present digitaibook,com site which can become a free electronic library with your help,"/>
    <x v="16"/>
    <n v="6"/>
    <x v="2"/>
    <x v="0"/>
    <s v="USD"/>
    <n v="1478122292"/>
    <n v="1475530292"/>
    <b v="0"/>
    <n v="2"/>
    <b v="0"/>
    <s v="technology/web"/>
    <n v="2.9999999999999997E-4"/>
    <n v="3"/>
    <x v="0"/>
    <x v="26"/>
    <x v="3541"/>
    <d v="2016-10-03T21:31:32"/>
  </r>
  <r>
    <n v="1044"/>
    <s v="Podcast for fun! (Canceled)"/>
    <s v="Hi. I'm looking to raise some funds to get some microphones, some interfaces to hook XLR to my iPad/iPhone/iMac. Plus some other stuff."/>
    <x v="40"/>
    <n v="6"/>
    <x v="1"/>
    <x v="0"/>
    <s v="USD"/>
    <n v="1425587220"/>
    <n v="1420668801"/>
    <b v="0"/>
    <n v="2"/>
    <b v="0"/>
    <s v="journalism/audio"/>
    <n v="8.571428571428571E-4"/>
    <n v="3"/>
    <x v="8"/>
    <x v="30"/>
    <x v="3542"/>
    <d v="2015-01-07T22:13:21"/>
  </r>
  <r>
    <n v="1418"/>
    <s v="Realidades del Hombre"/>
    <s v="Â¿Y si hubiera una camino intermedio entre ciencia y religion?_x000a_Descubre la respuesta ayudando a publicar y traducir este libro."/>
    <x v="121"/>
    <n v="6"/>
    <x v="2"/>
    <x v="5"/>
    <s v="EUR"/>
    <n v="1456397834"/>
    <n v="1453805834"/>
    <b v="0"/>
    <n v="1"/>
    <b v="0"/>
    <s v="publishing/translations"/>
    <n v="2E-3"/>
    <n v="6"/>
    <x v="1"/>
    <x v="31"/>
    <x v="3543"/>
    <d v="2016-01-26T10:57:14"/>
  </r>
  <r>
    <n v="1541"/>
    <s v="The Panama Canal Bridge of the Americas"/>
    <s v="My Goal is to travel across Panama with my team and capture the beauty and wildlife throughout the canal."/>
    <x v="53"/>
    <n v="6"/>
    <x v="2"/>
    <x v="0"/>
    <s v="USD"/>
    <n v="1420045538"/>
    <n v="1417453538"/>
    <b v="0"/>
    <n v="2"/>
    <b v="0"/>
    <s v="photography/nature"/>
    <n v="3.3333333333333332E-4"/>
    <n v="3"/>
    <x v="2"/>
    <x v="38"/>
    <x v="3544"/>
    <d v="2014-12-01T17:05:38"/>
  </r>
  <r>
    <n v="1879"/>
    <s v="Alex and More"/>
    <s v="Juego de plataformas con 20 personajes. Cada personaje tiene cuatro habilidades distintas al resto de personajes y sus propias voces."/>
    <x v="1"/>
    <n v="6"/>
    <x v="2"/>
    <x v="5"/>
    <s v="EUR"/>
    <n v="1457966129"/>
    <n v="1455377729"/>
    <b v="0"/>
    <n v="2"/>
    <b v="0"/>
    <s v="games/mobile games"/>
    <n v="1.1999999999999999E-3"/>
    <n v="3"/>
    <x v="3"/>
    <x v="28"/>
    <x v="3545"/>
    <d v="2016-02-13T15:35:29"/>
  </r>
  <r>
    <n v="2901"/>
    <s v="Avarimor Series (Audio Plays)"/>
    <s v="How can the visual age appreciate something that cant see? With these Audio Plays I will show you, if your willing to listen."/>
    <x v="150"/>
    <n v="6"/>
    <x v="2"/>
    <x v="0"/>
    <s v="USD"/>
    <n v="1423345339"/>
    <n v="1418161339"/>
    <b v="0"/>
    <n v="2"/>
    <b v="0"/>
    <s v="theater/plays"/>
    <n v="8.0000000000000002E-3"/>
    <n v="3"/>
    <x v="6"/>
    <x v="11"/>
    <x v="3546"/>
    <d v="2014-12-09T21:42:19"/>
  </r>
  <r>
    <n v="161"/>
    <s v="Midway: The Turning Point"/>
    <s v="Step 1 (script editing) to produce a dramatic film about the air/sea battle of WWII that turned the tide of victory for the US."/>
    <x v="6"/>
    <n v="5"/>
    <x v="2"/>
    <x v="0"/>
    <s v="USD"/>
    <n v="1404318595"/>
    <n v="1401726595"/>
    <b v="0"/>
    <n v="1"/>
    <b v="0"/>
    <s v="film &amp; video/drama"/>
    <n v="1E-4"/>
    <n v="5"/>
    <x v="5"/>
    <x v="10"/>
    <x v="3547"/>
    <d v="2014-06-02T16:29:55"/>
  </r>
  <r>
    <n v="440"/>
    <s v="Consumed"/>
    <s v="A stop-motion animation made by a one girl team, with a camera, creativity, and a lot of determination."/>
    <x v="1"/>
    <n v="5"/>
    <x v="2"/>
    <x v="0"/>
    <s v="USD"/>
    <n v="1458859153"/>
    <n v="1456270753"/>
    <b v="0"/>
    <n v="1"/>
    <b v="0"/>
    <s v="film &amp; video/animation"/>
    <n v="1E-3"/>
    <n v="5"/>
    <x v="5"/>
    <x v="23"/>
    <x v="3548"/>
    <d v="2016-02-23T23:39:13"/>
  </r>
  <r>
    <n v="447"/>
    <s v="Fat Rich Bastards Animated videos"/>
    <s v="10 tracks have been professionally recorded by CGI supergroup, The Fat Rich Bastards. Funding required for 10 animated music videos."/>
    <x v="0"/>
    <n v="5"/>
    <x v="2"/>
    <x v="1"/>
    <s v="GBP"/>
    <n v="1364041163"/>
    <n v="1361884763"/>
    <b v="0"/>
    <n v="1"/>
    <b v="0"/>
    <s v="film &amp; video/animation"/>
    <n v="1.6666666666666666E-4"/>
    <n v="5"/>
    <x v="5"/>
    <x v="23"/>
    <x v="3549"/>
    <d v="2013-02-26T13:19:23"/>
  </r>
  <r>
    <n v="609"/>
    <s v="Swap Anything (Canceled)"/>
    <s v="Can we swap, please? - everybody's said it. I want to create a website that enables anybody to trade their items, without money hassle."/>
    <x v="394"/>
    <n v="5"/>
    <x v="1"/>
    <x v="1"/>
    <s v="GBP"/>
    <n v="1448761744"/>
    <n v="1446166144"/>
    <b v="0"/>
    <n v="1"/>
    <b v="0"/>
    <s v="technology/web"/>
    <n v="6.41025641025641E-3"/>
    <n v="5"/>
    <x v="0"/>
    <x v="26"/>
    <x v="3550"/>
    <d v="2015-10-30T00:49:04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x v="1"/>
    <s v="GBP"/>
    <n v="1376563408"/>
    <n v="1373971408"/>
    <b v="0"/>
    <n v="1"/>
    <b v="0"/>
    <s v="publishing/fiction"/>
    <n v="1.1655011655011655E-3"/>
    <n v="5"/>
    <x v="1"/>
    <x v="35"/>
    <x v="3551"/>
    <d v="2013-07-16T10:43:28"/>
  </r>
  <r>
    <n v="1090"/>
    <s v="Help Jumpy Punch Prosper!!"/>
    <s v="A sci-fi platformer game inspired by a certain blue hedgehog and Italian plumber. Jump, fight, dodge and sprint your way to victory."/>
    <x v="396"/>
    <n v="5"/>
    <x v="2"/>
    <x v="8"/>
    <s v="AUD"/>
    <n v="1432873653"/>
    <n v="1430281653"/>
    <b v="0"/>
    <n v="1"/>
    <b v="0"/>
    <s v="games/video games"/>
    <n v="3.8464497269020693E-4"/>
    <n v="5"/>
    <x v="3"/>
    <x v="18"/>
    <x v="3552"/>
    <d v="2015-04-29T04:27:33"/>
  </r>
  <r>
    <n v="1113"/>
    <s v="A YouTube Gaming Channel"/>
    <s v="A start up YouTube PC Gaming channel named ''Jeansie''. Comprised of witty banter and slightly above average  gaming skills :)"/>
    <x v="114"/>
    <n v="5"/>
    <x v="2"/>
    <x v="1"/>
    <s v="GBP"/>
    <n v="1408058820"/>
    <n v="1405466820"/>
    <b v="0"/>
    <n v="1"/>
    <b v="0"/>
    <s v="games/video games"/>
    <n v="5.0000000000000001E-3"/>
    <n v="5"/>
    <x v="3"/>
    <x v="18"/>
    <x v="3553"/>
    <d v="2014-07-15T23:27:00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x v="0"/>
    <s v="USD"/>
    <n v="1396810864"/>
    <n v="1395687664"/>
    <b v="0"/>
    <n v="1"/>
    <b v="0"/>
    <s v="games/video games"/>
    <n v="2.3809523809523812E-3"/>
    <n v="5"/>
    <x v="3"/>
    <x v="18"/>
    <x v="3554"/>
    <d v="2014-03-24T19:01:04"/>
  </r>
  <r>
    <n v="1139"/>
    <s v="Soulwalker"/>
    <s v="Take control of the Void and bend it to your will as you perfect your strategy and amass your deck. The light gathers, your power grows"/>
    <x v="36"/>
    <n v="5"/>
    <x v="2"/>
    <x v="0"/>
    <s v="USD"/>
    <n v="1420100426"/>
    <n v="1417508426"/>
    <b v="0"/>
    <n v="1"/>
    <b v="0"/>
    <s v="games/mobile games"/>
    <n v="6.2500000000000001E-4"/>
    <n v="5"/>
    <x v="3"/>
    <x v="28"/>
    <x v="3555"/>
    <d v="2014-12-02T08:20:26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x v="0"/>
    <s v="USD"/>
    <n v="1408225452"/>
    <n v="1405633452"/>
    <b v="0"/>
    <n v="1"/>
    <b v="0"/>
    <s v="food/food trucks"/>
    <n v="6.666666666666667E-5"/>
    <n v="5"/>
    <x v="4"/>
    <x v="29"/>
    <x v="3556"/>
    <d v="2014-07-17T21:44:12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x v="0"/>
    <s v="USD"/>
    <n v="1315747080"/>
    <n v="1314417502"/>
    <b v="0"/>
    <n v="1"/>
    <b v="0"/>
    <s v="music/world music"/>
    <n v="5.4884742041712408E-3"/>
    <n v="5"/>
    <x v="7"/>
    <x v="37"/>
    <x v="3557"/>
    <d v="2011-08-27T03:58:22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x v="0"/>
    <s v="USD"/>
    <n v="1347004260"/>
    <n v="1345062936"/>
    <b v="0"/>
    <n v="1"/>
    <b v="0"/>
    <s v="publishing/fiction"/>
    <n v="1E-3"/>
    <n v="5"/>
    <x v="1"/>
    <x v="35"/>
    <x v="3558"/>
    <d v="2012-08-15T20:35:36"/>
  </r>
  <r>
    <n v="1499"/>
    <s v="The Second Renaissance"/>
    <s v="Coming soon, a new science fiction novel about human evolution and sorcery. In the near future, you are either forced to adapt or die"/>
    <x v="151"/>
    <n v="5"/>
    <x v="2"/>
    <x v="0"/>
    <s v="USD"/>
    <n v="1470355833"/>
    <n v="1465171833"/>
    <b v="0"/>
    <n v="1"/>
    <b v="0"/>
    <s v="publishing/fiction"/>
    <n v="2.5000000000000001E-3"/>
    <n v="5"/>
    <x v="1"/>
    <x v="35"/>
    <x v="3559"/>
    <d v="2016-06-06T00:10:33"/>
  </r>
  <r>
    <n v="1581"/>
    <s v="The Sharper Image"/>
    <s v="Photographic canvas prints depicting different scenes from around the globe, including local images taken in Sussex England."/>
    <x v="114"/>
    <n v="5"/>
    <x v="2"/>
    <x v="1"/>
    <s v="GBP"/>
    <n v="1450521990"/>
    <n v="1447757190"/>
    <b v="0"/>
    <n v="1"/>
    <b v="0"/>
    <s v="photography/places"/>
    <n v="5.0000000000000001E-3"/>
    <n v="5"/>
    <x v="2"/>
    <x v="34"/>
    <x v="3560"/>
    <d v="2015-11-17T10:46:30"/>
  </r>
  <r>
    <n v="1694"/>
    <s v="Thundercreek Studios"/>
    <s v="Hey all I'm building out my Christian Recording studio in a new building. I have the building but lack the funds to build it out!!!"/>
    <x v="26"/>
    <n v="5"/>
    <x v="3"/>
    <x v="0"/>
    <s v="USD"/>
    <n v="1490589360"/>
    <n v="1488038674"/>
    <b v="0"/>
    <n v="1"/>
    <b v="0"/>
    <s v="music/faith"/>
    <n v="5.0000000000000001E-4"/>
    <n v="5"/>
    <x v="7"/>
    <x v="14"/>
    <x v="3561"/>
    <d v="2017-02-25T16:04:34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x v="0"/>
    <s v="USD"/>
    <n v="1426345200"/>
    <n v="1421343743"/>
    <b v="0"/>
    <n v="1"/>
    <b v="0"/>
    <s v="food/food trucks"/>
    <n v="2.5000000000000001E-4"/>
    <n v="5"/>
    <x v="4"/>
    <x v="29"/>
    <x v="3562"/>
    <d v="2015-01-15T17:42:23"/>
  </r>
  <r>
    <n v="2418"/>
    <s v="Mexican food truck"/>
    <s v="I want to start my food truck business."/>
    <x v="17"/>
    <n v="5"/>
    <x v="2"/>
    <x v="0"/>
    <s v="USD"/>
    <n v="1427225644"/>
    <n v="1422045244"/>
    <b v="0"/>
    <n v="5"/>
    <b v="0"/>
    <s v="food/food trucks"/>
    <n v="2.0000000000000001E-4"/>
    <n v="1"/>
    <x v="4"/>
    <x v="29"/>
    <x v="3563"/>
    <d v="2015-01-23T20:34:04"/>
  </r>
  <r>
    <n v="2583"/>
    <s v="Crazy Daisy Food Truck"/>
    <s v="Crazy Daisy will become the newest member of the food truck distributors in Kansas City, Missouri."/>
    <x v="114"/>
    <n v="5"/>
    <x v="2"/>
    <x v="0"/>
    <s v="USD"/>
    <n v="1426526880"/>
    <n v="1421346480"/>
    <b v="0"/>
    <n v="5"/>
    <b v="0"/>
    <s v="food/food trucks"/>
    <n v="5.0000000000000001E-3"/>
    <n v="1"/>
    <x v="4"/>
    <x v="29"/>
    <x v="3564"/>
    <d v="2015-01-15T18:28:00"/>
  </r>
  <r>
    <n v="2586"/>
    <s v="Inspire Healthy Eating"/>
    <s v="I would like to bring fresh salad and food to the streets of London at a reasonable price."/>
    <x v="121"/>
    <n v="5"/>
    <x v="2"/>
    <x v="1"/>
    <s v="GBP"/>
    <n v="1451030136"/>
    <n v="1448438136"/>
    <b v="0"/>
    <n v="1"/>
    <b v="0"/>
    <s v="food/food trucks"/>
    <n v="1.6666666666666668E-3"/>
    <n v="5"/>
    <x v="4"/>
    <x v="29"/>
    <x v="3565"/>
    <d v="2015-11-25T07:55:36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x v="9"/>
    <s v="DKK"/>
    <n v="1458733927"/>
    <n v="1456145527"/>
    <b v="0"/>
    <n v="1"/>
    <b v="0"/>
    <s v="food/food trucks"/>
    <n v="1E-4"/>
    <n v="5"/>
    <x v="4"/>
    <x v="29"/>
    <x v="3566"/>
    <d v="2016-02-22T12:52:07"/>
  </r>
  <r>
    <n v="2849"/>
    <s v="100, Acre Wood"/>
    <s v="NonSens!cal tackles the struggles of four people with mental health issues/disorders inspired by A.A Milne's Winnie the Pooh"/>
    <x v="207"/>
    <n v="5"/>
    <x v="2"/>
    <x v="1"/>
    <s v="GBP"/>
    <n v="1461406600"/>
    <n v="1458814600"/>
    <b v="0"/>
    <n v="1"/>
    <b v="0"/>
    <s v="theater/plays"/>
    <n v="0.01"/>
    <n v="5"/>
    <x v="6"/>
    <x v="11"/>
    <x v="3567"/>
    <d v="2016-03-24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x v="0"/>
    <s v="USD"/>
    <n v="1420971324"/>
    <n v="1418379324"/>
    <b v="0"/>
    <n v="1"/>
    <b v="0"/>
    <s v="theater/plays"/>
    <n v="1.6666666666666668E-3"/>
    <n v="5"/>
    <x v="6"/>
    <x v="11"/>
    <x v="3568"/>
    <d v="2014-12-12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x v="0"/>
    <s v="USD"/>
    <n v="1427414732"/>
    <n v="1424826332"/>
    <b v="0"/>
    <n v="1"/>
    <b v="0"/>
    <s v="theater/spaces"/>
    <n v="5.0000000000000001E-4"/>
    <n v="5"/>
    <x v="6"/>
    <x v="9"/>
    <x v="3569"/>
    <d v="2015-02-25T01:05:32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x v="8"/>
    <s v="AUD"/>
    <n v="1404022381"/>
    <n v="1402294381"/>
    <b v="0"/>
    <n v="1"/>
    <b v="0"/>
    <s v="theater/musical"/>
    <n v="6.6666666666666664E-4"/>
    <n v="5"/>
    <x v="6"/>
    <x v="19"/>
    <x v="3570"/>
    <d v="2014-06-09T06:13:01"/>
  </r>
  <r>
    <n v="3915"/>
    <s v="Hardcross"/>
    <s v="Following the enormous success of Hardcross, we are looking for new ways to bring this wonderful play to a wider audience."/>
    <x v="186"/>
    <n v="5"/>
    <x v="2"/>
    <x v="1"/>
    <s v="GBP"/>
    <n v="1464824309"/>
    <n v="1462232309"/>
    <b v="0"/>
    <n v="1"/>
    <b v="0"/>
    <s v="theater/plays"/>
    <n v="3.3333333333333335E-3"/>
    <n v="5"/>
    <x v="6"/>
    <x v="11"/>
    <x v="3571"/>
    <d v="2016-05-02T23:38:29"/>
  </r>
  <r>
    <n v="3939"/>
    <s v="'Potter.' Funding 2015"/>
    <s v="'Potter.' is a parody of the popular Harry Potter series allowing aspiring actors a chance to work in a professional production."/>
    <x v="1"/>
    <n v="5"/>
    <x v="2"/>
    <x v="8"/>
    <s v="AUD"/>
    <n v="1412656200"/>
    <n v="1412328979"/>
    <b v="0"/>
    <n v="1"/>
    <b v="0"/>
    <s v="theater/plays"/>
    <n v="1E-3"/>
    <n v="5"/>
    <x v="6"/>
    <x v="11"/>
    <x v="3572"/>
    <d v="2014-10-03T09:36:19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x v="0"/>
    <s v="USD"/>
    <n v="1431717268"/>
    <n v="1429125268"/>
    <b v="0"/>
    <n v="1"/>
    <b v="0"/>
    <s v="theater/plays"/>
    <n v="2.5000000000000001E-3"/>
    <n v="5"/>
    <x v="6"/>
    <x v="11"/>
    <x v="3573"/>
    <d v="2015-04-15T19:14:28"/>
  </r>
  <r>
    <n v="3994"/>
    <s v="Poles Apart - A Play in 2 Acts"/>
    <s v="Is Henson willing to dare risk a theatrical speaking tour of his North Pole adventures...and more?"/>
    <x v="151"/>
    <n v="5"/>
    <x v="2"/>
    <x v="0"/>
    <s v="USD"/>
    <n v="1405761690"/>
    <n v="1403169690"/>
    <b v="0"/>
    <n v="1"/>
    <b v="0"/>
    <s v="theater/plays"/>
    <n v="2.5000000000000001E-3"/>
    <n v="5"/>
    <x v="6"/>
    <x v="11"/>
    <x v="3574"/>
    <d v="2014-06-19T09:21:30"/>
  </r>
  <r>
    <n v="4007"/>
    <s v="POLES APART - A PLAY IN 2 ACTS"/>
    <s v="Is the public ready to hear Matt's story? Is he willing to risk public speaking and the waning reputation among his own race?"/>
    <x v="151"/>
    <n v="5"/>
    <x v="2"/>
    <x v="0"/>
    <s v="USD"/>
    <n v="1409070480"/>
    <n v="1406572381"/>
    <b v="0"/>
    <n v="1"/>
    <b v="0"/>
    <s v="theater/plays"/>
    <n v="2.5000000000000001E-3"/>
    <n v="5"/>
    <x v="6"/>
    <x v="11"/>
    <x v="3575"/>
    <d v="2014-07-28T18:33:01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x v="0"/>
    <s v="USD"/>
    <n v="1466375521"/>
    <n v="1463783521"/>
    <b v="0"/>
    <n v="1"/>
    <b v="0"/>
    <s v="theater/plays"/>
    <n v="1.6666666666666668E-3"/>
    <n v="5"/>
    <x v="6"/>
    <x v="11"/>
    <x v="3576"/>
    <d v="2016-05-20T22:32:01"/>
  </r>
  <r>
    <n v="636"/>
    <s v="Keto Advice (Canceled)"/>
    <s v="With no central location for keto knowledge, keto advice will be a community run knowledge base."/>
    <x v="151"/>
    <n v="4"/>
    <x v="1"/>
    <x v="1"/>
    <s v="GBP"/>
    <n v="1433587620"/>
    <n v="1430996150"/>
    <b v="0"/>
    <n v="1"/>
    <b v="0"/>
    <s v="technology/web"/>
    <n v="2E-3"/>
    <n v="4"/>
    <x v="0"/>
    <x v="26"/>
    <x v="3577"/>
    <d v="2015-05-07T10:55:50"/>
  </r>
  <r>
    <n v="1181"/>
    <s v="Gringo Loco Tacos Food Truck"/>
    <s v="Bringing the best tacos to the streets of Chicago!"/>
    <x v="6"/>
    <n v="4"/>
    <x v="2"/>
    <x v="0"/>
    <s v="USD"/>
    <n v="1425197321"/>
    <n v="1422605321"/>
    <b v="0"/>
    <n v="3"/>
    <b v="0"/>
    <s v="food/food trucks"/>
    <n v="8.0000000000000007E-5"/>
    <n v="1.3333333333333333"/>
    <x v="4"/>
    <x v="29"/>
    <x v="3578"/>
    <d v="2015-01-30T08:08:41"/>
  </r>
  <r>
    <n v="1865"/>
    <s v="THE RUNNING GAME"/>
    <s v="This game is an alternative to the boring morning jogs This game will make you excited to workout Following elite footballer movements!"/>
    <x v="50"/>
    <n v="4"/>
    <x v="2"/>
    <x v="1"/>
    <s v="GBP"/>
    <n v="1478425747"/>
    <n v="1475398147"/>
    <b v="0"/>
    <n v="2"/>
    <b v="0"/>
    <s v="games/mobile games"/>
    <n v="3.6363636363636364E-5"/>
    <n v="2"/>
    <x v="3"/>
    <x v="28"/>
    <x v="3579"/>
    <d v="2016-10-02T08:49:07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x v="1"/>
    <s v="GBP"/>
    <n v="1408646111"/>
    <n v="1403462111"/>
    <b v="0"/>
    <n v="2"/>
    <b v="0"/>
    <s v="theater/plays"/>
    <n v="4.0000000000000001E-3"/>
    <n v="2"/>
    <x v="6"/>
    <x v="11"/>
    <x v="3580"/>
    <d v="2014-06-22T18:35:11"/>
  </r>
  <r>
    <n v="194"/>
    <s v="Desperation Short Film"/>
    <s v="Northern Irish Original Short Film based on the desperation of love and survival and taking a risk that may change everything."/>
    <x v="60"/>
    <n v="3"/>
    <x v="2"/>
    <x v="1"/>
    <s v="GBP"/>
    <n v="1457308531"/>
    <n v="1452124531"/>
    <b v="0"/>
    <n v="3"/>
    <b v="0"/>
    <s v="film &amp; video/drama"/>
    <n v="1.1999999999999999E-3"/>
    <n v="1"/>
    <x v="5"/>
    <x v="10"/>
    <x v="3581"/>
    <d v="2016-01-06T23:55:31"/>
  </r>
  <r>
    <n v="435"/>
    <s v="Planet Earth Superheroes"/>
    <s v="Be a part of the Planet Earth Superheroes legacy by supporting the project. Mike and friends gain powers to save endangered animals."/>
    <x v="50"/>
    <n v="3"/>
    <x v="2"/>
    <x v="0"/>
    <s v="USD"/>
    <n v="1379094980"/>
    <n v="1376502980"/>
    <b v="0"/>
    <n v="3"/>
    <b v="0"/>
    <s v="film &amp; video/animation"/>
    <n v="2.7272727272727273E-5"/>
    <n v="1"/>
    <x v="5"/>
    <x v="23"/>
    <x v="3582"/>
    <d v="2013-08-14T17:56:20"/>
  </r>
  <r>
    <n v="982"/>
    <s v="Smart 2-in-1 I-PHONE HANDLE/WALLETtm"/>
    <s v="revolutonary ultra-slim 2-in-1 Smart  2-in-1 I-PHONE handle/WALLETtm with 360 rotatiion"/>
    <x v="106"/>
    <n v="3"/>
    <x v="2"/>
    <x v="0"/>
    <s v="USD"/>
    <n v="1475431486"/>
    <n v="1472839486"/>
    <b v="0"/>
    <n v="3"/>
    <b v="0"/>
    <s v="technology/wearables"/>
    <n v="1.7142857142857143E-4"/>
    <n v="1"/>
    <x v="0"/>
    <x v="1"/>
    <x v="3583"/>
    <d v="2016-09-02T18:04:46"/>
  </r>
  <r>
    <n v="1420"/>
    <s v="Shakespeare in the Hood - Romeo and Juliet"/>
    <s v="Help me butcher Shakespeare in a satirical fashion."/>
    <x v="327"/>
    <n v="3"/>
    <x v="2"/>
    <x v="0"/>
    <s v="USD"/>
    <n v="1467129686"/>
    <n v="1464969686"/>
    <b v="0"/>
    <n v="3"/>
    <b v="0"/>
    <s v="publishing/translations"/>
    <n v="2.7272727272727271E-2"/>
    <n v="1"/>
    <x v="1"/>
    <x v="31"/>
    <x v="3584"/>
    <d v="2016-06-03T16:01:26"/>
  </r>
  <r>
    <n v="1593"/>
    <s v="Picturing Italy"/>
    <s v="A trip to fulfill a dream of capturing the wonders and history of ancient Italy in person."/>
    <x v="65"/>
    <n v="3"/>
    <x v="2"/>
    <x v="0"/>
    <s v="USD"/>
    <n v="1425154655"/>
    <n v="1422562655"/>
    <b v="0"/>
    <n v="3"/>
    <b v="0"/>
    <s v="photography/places"/>
    <n v="1.3636363636363637E-4"/>
    <n v="1"/>
    <x v="2"/>
    <x v="34"/>
    <x v="3585"/>
    <d v="2015-01-29T20:17:35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x v="12"/>
    <s v="EUR"/>
    <n v="1424940093"/>
    <n v="1422348093"/>
    <b v="0"/>
    <n v="2"/>
    <b v="0"/>
    <s v="technology/web"/>
    <n v="5.9999999999999995E-4"/>
    <n v="1.5"/>
    <x v="0"/>
    <x v="26"/>
    <x v="3586"/>
    <d v="2015-01-27T08:41:33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x v="6"/>
    <s v="EUR"/>
    <n v="1463734740"/>
    <n v="1459414740"/>
    <b v="0"/>
    <n v="3"/>
    <b v="0"/>
    <s v="theater/spaces"/>
    <n v="1.6666666666666666E-4"/>
    <n v="1"/>
    <x v="6"/>
    <x v="9"/>
    <x v="3587"/>
    <d v="2016-03-31T08:59:00"/>
  </r>
  <r>
    <n v="3805"/>
    <s v="&quot;Sounds By The River&quot; ( Original Musical)"/>
    <s v="&quot;Sounds By The River&quot; tells the story of a Detroit composer through_x000a_his music, poetry, and dance."/>
    <x v="25"/>
    <n v="3"/>
    <x v="2"/>
    <x v="0"/>
    <s v="USD"/>
    <n v="1411852640"/>
    <n v="1406668640"/>
    <b v="0"/>
    <n v="2"/>
    <b v="0"/>
    <s v="theater/musical"/>
    <n v="2.0000000000000002E-5"/>
    <n v="1.5"/>
    <x v="6"/>
    <x v="19"/>
    <x v="3588"/>
    <d v="2014-07-29T21:17:20"/>
  </r>
  <r>
    <n v="3904"/>
    <s v="Black America from Prophets to Pimps"/>
    <s v="A play that will cover 4000 years of black history."/>
    <x v="26"/>
    <n v="3"/>
    <x v="2"/>
    <x v="0"/>
    <s v="USD"/>
    <n v="1429074240"/>
    <n v="1427866200"/>
    <b v="0"/>
    <n v="2"/>
    <b v="0"/>
    <s v="theater/plays"/>
    <n v="2.9999999999999997E-4"/>
    <n v="1.5"/>
    <x v="6"/>
    <x v="11"/>
    <x v="3589"/>
    <d v="2015-04-01T05:30:00"/>
  </r>
  <r>
    <n v="3993"/>
    <s v="Invincible Diamonds: A Survivor's Guide"/>
    <s v="I am seeking to turn my collection of urban poetry into a stage play. My desire is to inspire victims to heal."/>
    <x v="6"/>
    <n v="3"/>
    <x v="2"/>
    <x v="0"/>
    <s v="USD"/>
    <n v="1431549912"/>
    <n v="1428957912"/>
    <b v="0"/>
    <n v="1"/>
    <b v="0"/>
    <s v="theater/plays"/>
    <n v="6.0000000000000002E-5"/>
    <n v="3"/>
    <x v="6"/>
    <x v="11"/>
    <x v="3590"/>
    <d v="2015-04-13T20:45:12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x v="0"/>
    <s v="USD"/>
    <n v="1447542000"/>
    <n v="1446179553"/>
    <b v="0"/>
    <n v="2"/>
    <b v="0"/>
    <s v="theater/plays"/>
    <n v="0.02"/>
    <n v="1.5"/>
    <x v="6"/>
    <x v="11"/>
    <x v="3591"/>
    <d v="2015-10-30T04:32:33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x v="0"/>
    <s v="USD"/>
    <n v="1452234840"/>
    <n v="1450619123"/>
    <b v="0"/>
    <n v="3"/>
    <b v="0"/>
    <s v="theater/plays"/>
    <n v="2E-3"/>
    <n v="1"/>
    <x v="6"/>
    <x v="11"/>
    <x v="3592"/>
    <d v="2015-12-20T13:45:23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x v="0"/>
    <s v="USD"/>
    <n v="1432195375"/>
    <n v="1430899375"/>
    <b v="0"/>
    <n v="2"/>
    <b v="0"/>
    <s v="film &amp; video/animation"/>
    <n v="3.3333333333333335E-5"/>
    <n v="1"/>
    <x v="5"/>
    <x v="23"/>
    <x v="3593"/>
    <d v="2015-05-06T08:02:55"/>
  </r>
  <r>
    <n v="635"/>
    <s v="Pleero, A Technology Team Building Website (Canceled)"/>
    <s v="Network used for building technology development teams."/>
    <x v="17"/>
    <n v="2"/>
    <x v="1"/>
    <x v="0"/>
    <s v="USD"/>
    <n v="1428804762"/>
    <n v="1426212762"/>
    <b v="0"/>
    <n v="1"/>
    <b v="0"/>
    <s v="technology/web"/>
    <n v="8.0000000000000007E-5"/>
    <n v="2"/>
    <x v="0"/>
    <x v="26"/>
    <x v="3594"/>
    <d v="2015-03-13T02:12:42"/>
  </r>
  <r>
    <n v="778"/>
    <s v="Summers' Love, A Cute and Funny Cinderella Love Story"/>
    <s v="Laughter, tears and good times in the warm glow of Summer s Love. The perfect recipe for the winter blahs."/>
    <x v="207"/>
    <n v="2"/>
    <x v="2"/>
    <x v="0"/>
    <s v="USD"/>
    <n v="1398876680"/>
    <n v="1396284680"/>
    <b v="0"/>
    <n v="1"/>
    <b v="0"/>
    <s v="publishing/fiction"/>
    <n v="4.0000000000000001E-3"/>
    <n v="2"/>
    <x v="1"/>
    <x v="35"/>
    <x v="3595"/>
    <d v="2014-03-31T16:51:20"/>
  </r>
  <r>
    <n v="1451"/>
    <s v="Modern Literal Torah Translation (Canceled)"/>
    <s v="Modern Literal Translation of the Torah in English and Russian with sub-linear and interlinear layout."/>
    <x v="398"/>
    <n v="2"/>
    <x v="1"/>
    <x v="0"/>
    <s v="USD"/>
    <n v="1416355259"/>
    <n v="1413759659"/>
    <b v="0"/>
    <n v="2"/>
    <b v="0"/>
    <s v="publishing/translations"/>
    <n v="1.0554089709762533E-4"/>
    <n v="1"/>
    <x v="1"/>
    <x v="31"/>
    <x v="3596"/>
    <d v="2014-10-19T23:00:59"/>
  </r>
  <r>
    <n v="1992"/>
    <s v="The Wonderful World of Princes &amp; Princesses"/>
    <s v="A complete revamp of all the Disney Princes &amp; Princesses!"/>
    <x v="186"/>
    <n v="2"/>
    <x v="2"/>
    <x v="0"/>
    <s v="USD"/>
    <n v="1424229991"/>
    <n v="1421637991"/>
    <b v="0"/>
    <n v="2"/>
    <b v="0"/>
    <s v="photography/people"/>
    <n v="1.3333333333333333E-3"/>
    <n v="1"/>
    <x v="2"/>
    <x v="36"/>
    <x v="3597"/>
    <d v="2015-01-19T03:26:31"/>
  </r>
  <r>
    <n v="2148"/>
    <s v="ZomBlock's"/>
    <s v="zomblock's is a online zombie survival game where you can craft new weapons,find food and water to keep yourself alive."/>
    <x v="292"/>
    <n v="2"/>
    <x v="2"/>
    <x v="1"/>
    <s v="GBP"/>
    <n v="1427992582"/>
    <n v="1425404182"/>
    <b v="0"/>
    <n v="2"/>
    <b v="0"/>
    <s v="games/video games"/>
    <n v="0.02"/>
    <n v="1"/>
    <x v="3"/>
    <x v="18"/>
    <x v="3598"/>
    <d v="2015-03-03T17:36:22"/>
  </r>
  <r>
    <n v="2154"/>
    <s v="Demigods - Rise of the Children - Part 1 (Design)"/>
    <s v="A Real Time Strategy game based on Greek mythology in a fictional world."/>
    <x v="303"/>
    <n v="2"/>
    <x v="2"/>
    <x v="0"/>
    <s v="USD"/>
    <n v="1390921827"/>
    <n v="1389193827"/>
    <b v="0"/>
    <n v="2"/>
    <b v="0"/>
    <s v="games/video games"/>
    <n v="8.0000000000000002E-3"/>
    <n v="1"/>
    <x v="3"/>
    <x v="18"/>
    <x v="3599"/>
    <d v="2014-01-08T15:10:27"/>
  </r>
  <r>
    <n v="2360"/>
    <s v="Bee Bay Microjobs (Canceled)"/>
    <s v="Welcome to Bee Bay Canada, your commission free microjobs website.  Sell at any price and keep 100% of what you earn!"/>
    <x v="1"/>
    <n v="2"/>
    <x v="1"/>
    <x v="11"/>
    <s v="CAD"/>
    <n v="1454864280"/>
    <n v="1452272280"/>
    <b v="0"/>
    <n v="1"/>
    <b v="0"/>
    <s v="technology/web"/>
    <n v="4.0000000000000002E-4"/>
    <n v="2"/>
    <x v="0"/>
    <x v="26"/>
    <x v="3600"/>
    <d v="2016-01-08T16:58:00"/>
  </r>
  <r>
    <n v="2431"/>
    <s v="Murphy's good eatin'"/>
    <s v="Go to Colorado and run a food truck with homemade food of all kinds."/>
    <x v="4"/>
    <n v="2"/>
    <x v="2"/>
    <x v="0"/>
    <s v="USD"/>
    <n v="1467080613"/>
    <n v="1461896613"/>
    <b v="0"/>
    <n v="2"/>
    <b v="0"/>
    <s v="food/food trucks"/>
    <n v="2.0000000000000002E-5"/>
    <n v="1"/>
    <x v="4"/>
    <x v="29"/>
    <x v="3601"/>
    <d v="2016-04-29T02:23:33"/>
  </r>
  <r>
    <n v="2432"/>
    <s v="funding for bbq trailer"/>
    <s v="Looking to start competition cooking and need start-up help.  Offering brisket tasting to all contributors."/>
    <x v="80"/>
    <n v="2"/>
    <x v="2"/>
    <x v="0"/>
    <s v="USD"/>
    <n v="1425791697"/>
    <n v="1423199697"/>
    <b v="0"/>
    <n v="2"/>
    <b v="0"/>
    <s v="food/food trucks"/>
    <n v="1.4285714285714287E-4"/>
    <n v="1"/>
    <x v="4"/>
    <x v="29"/>
    <x v="3602"/>
    <d v="2015-02-06T05:14:57"/>
  </r>
  <r>
    <n v="2769"/>
    <s v="Raph the Ninja Giraffe"/>
    <s v="Raph the Ninja Giraffe is a project that is my 5 year old sons idea, &amp; I am working with him to bring his idea to life."/>
    <x v="267"/>
    <n v="2"/>
    <x v="2"/>
    <x v="1"/>
    <s v="GBP"/>
    <n v="1401997790"/>
    <n v="1397677790"/>
    <b v="0"/>
    <n v="2"/>
    <b v="0"/>
    <s v="publishing/children's books"/>
    <n v="2.5000000000000001E-3"/>
    <n v="1"/>
    <x v="1"/>
    <x v="39"/>
    <x v="3603"/>
    <d v="2014-04-16T19:49:50"/>
  </r>
  <r>
    <n v="2907"/>
    <s v="Little Nell's - a play"/>
    <s v="Spend an evening in the afterlife with some of the greatest women who ever lived. LITTLE NELL's,by Jill Hughes, Los Angeles- June, 2016"/>
    <x v="60"/>
    <n v="2"/>
    <x v="2"/>
    <x v="0"/>
    <s v="USD"/>
    <n v="1463259837"/>
    <n v="1458075837"/>
    <b v="0"/>
    <n v="2"/>
    <b v="0"/>
    <s v="theater/plays"/>
    <n v="8.0000000000000004E-4"/>
    <n v="1"/>
    <x v="6"/>
    <x v="11"/>
    <x v="3604"/>
    <d v="2016-03-15T21:03:57"/>
  </r>
  <r>
    <n v="2913"/>
    <s v="The Salem Haunted Magic Show"/>
    <s v="A LIVE history infused, frightening magic and mind reading show in the heart of the Halloween capital of the world, Salem, MA!!"/>
    <x v="26"/>
    <n v="2"/>
    <x v="2"/>
    <x v="0"/>
    <s v="USD"/>
    <n v="1410041339"/>
    <n v="1404857339"/>
    <b v="0"/>
    <n v="2"/>
    <b v="0"/>
    <s v="theater/plays"/>
    <n v="2.0000000000000001E-4"/>
    <n v="1"/>
    <x v="6"/>
    <x v="11"/>
    <x v="3605"/>
    <d v="2014-07-08T22:08:59"/>
  </r>
  <r>
    <n v="2946"/>
    <s v="Create The Twisted Tree Theatre"/>
    <s v="I have set up a new theatre company, and am looking to raise funds to purchase a venue with a difference to a standard theatre."/>
    <x v="151"/>
    <n v="2"/>
    <x v="2"/>
    <x v="1"/>
    <s v="GBP"/>
    <n v="1471265092"/>
    <n v="1468673092"/>
    <b v="0"/>
    <n v="2"/>
    <b v="0"/>
    <s v="theater/spaces"/>
    <n v="1E-3"/>
    <n v="1"/>
    <x v="6"/>
    <x v="9"/>
    <x v="3606"/>
    <d v="2016-07-16T12:44:52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x v="0"/>
    <s v="USD"/>
    <n v="1477791960"/>
    <n v="1476549262"/>
    <b v="0"/>
    <n v="2"/>
    <b v="0"/>
    <s v="theater/spaces"/>
    <n v="1.6666666666666666E-4"/>
    <n v="1"/>
    <x v="6"/>
    <x v="9"/>
    <x v="3607"/>
    <d v="2016-10-15T16:34:22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x v="0"/>
    <s v="USD"/>
    <n v="1462467600"/>
    <n v="1457403364"/>
    <b v="0"/>
    <n v="2"/>
    <b v="0"/>
    <s v="theater/musical"/>
    <n v="1.9999999999999999E-6"/>
    <n v="1"/>
    <x v="6"/>
    <x v="19"/>
    <x v="3608"/>
    <d v="2016-03-08T02:16:04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x v="0"/>
    <s v="USD"/>
    <n v="1455647587"/>
    <n v="1453487587"/>
    <b v="0"/>
    <n v="1"/>
    <b v="0"/>
    <s v="theater/plays"/>
    <n v="6.666666666666667E-5"/>
    <n v="2"/>
    <x v="6"/>
    <x v="11"/>
    <x v="3609"/>
    <d v="2016-01-22T18:33:07"/>
  </r>
  <r>
    <n v="121"/>
    <s v="MICRO-MISSION"/>
    <s v="NAVY SEALS sent on a Area 51 Top-Secret rescue mission where they are shrunken and injected into an ET body, the immune system mutated."/>
    <x v="121"/>
    <n v="1"/>
    <x v="1"/>
    <x v="0"/>
    <s v="USD"/>
    <n v="1429352160"/>
    <n v="1427993710"/>
    <b v="0"/>
    <n v="1"/>
    <b v="0"/>
    <s v="film &amp; video/science fiction"/>
    <n v="3.3333333333333332E-4"/>
    <n v="1"/>
    <x v="5"/>
    <x v="21"/>
    <x v="3610"/>
    <d v="2015-04-02T16:55:10"/>
  </r>
  <r>
    <n v="171"/>
    <s v="IRL: Gamers Unite"/>
    <s v="Team Mayhem, a local small town gang of gamers who are enlisted   to save the world from the new great evil known as Prowler."/>
    <x v="6"/>
    <n v="1"/>
    <x v="2"/>
    <x v="0"/>
    <s v="USD"/>
    <n v="1470975614"/>
    <n v="1465791614"/>
    <b v="0"/>
    <n v="1"/>
    <b v="0"/>
    <s v="film &amp; video/drama"/>
    <n v="2.0000000000000002E-5"/>
    <n v="1"/>
    <x v="5"/>
    <x v="10"/>
    <x v="3611"/>
    <d v="2016-06-13T04:20:14"/>
  </r>
  <r>
    <n v="212"/>
    <s v="The Ecstasy of Vengeance - Feature Length Film"/>
    <s v="This film is a fictional crime drama following the events of a heist that ended in bloodshed."/>
    <x v="324"/>
    <n v="1"/>
    <x v="2"/>
    <x v="0"/>
    <s v="USD"/>
    <n v="1460837320"/>
    <n v="1455656920"/>
    <b v="0"/>
    <n v="1"/>
    <b v="0"/>
    <s v="film &amp; video/drama"/>
    <n v="1.5873015873015873E-4"/>
    <n v="1"/>
    <x v="5"/>
    <x v="10"/>
    <x v="3612"/>
    <d v="2016-02-16T21:08:40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x v="0"/>
    <s v="USD"/>
    <n v="1425655349"/>
    <n v="1420471349"/>
    <b v="0"/>
    <n v="1"/>
    <b v="0"/>
    <s v="film &amp; video/drama"/>
    <n v="8.0000000000000007E-5"/>
    <n v="1"/>
    <x v="5"/>
    <x v="10"/>
    <x v="3613"/>
    <d v="2015-01-05T15:22:29"/>
  </r>
  <r>
    <n v="464"/>
    <s v="PokÃ©Movie - A PokÃ©monâ„¢ school project"/>
    <s v="We are three students that want to make a short PokÃ©mon movie as a school project!"/>
    <x v="399"/>
    <n v="1"/>
    <x v="2"/>
    <x v="4"/>
    <s v="EUR"/>
    <n v="1463602935"/>
    <n v="1461874935"/>
    <b v="0"/>
    <n v="1"/>
    <b v="0"/>
    <s v="film &amp; video/animation"/>
    <n v="9.9009900990099011E-4"/>
    <n v="1"/>
    <x v="5"/>
    <x v="23"/>
    <x v="3614"/>
    <d v="2016-04-28T20:22:15"/>
  </r>
  <r>
    <n v="474"/>
    <s v="TAO Mr. Fantastic!!"/>
    <s v="Time travel the light Mr. Fantastic!  Spin the dimensions toward other continuums and worlds.  Hold onto your panties."/>
    <x v="196"/>
    <n v="1"/>
    <x v="2"/>
    <x v="0"/>
    <s v="USD"/>
    <n v="1487318029"/>
    <n v="1484726029"/>
    <b v="0"/>
    <n v="1"/>
    <b v="0"/>
    <s v="film &amp; video/animation"/>
    <n v="3.0303030303030303E-4"/>
    <n v="1"/>
    <x v="5"/>
    <x v="23"/>
    <x v="3615"/>
    <d v="2017-01-18T07:53:49"/>
  </r>
  <r>
    <n v="496"/>
    <s v="Airships and Anatasia: The Movie"/>
    <s v="The movie is about the adventures of Ethan, Danna, The mysterious inventor and more."/>
    <x v="24"/>
    <n v="1"/>
    <x v="2"/>
    <x v="0"/>
    <s v="USD"/>
    <n v="1392070874"/>
    <n v="1386886874"/>
    <b v="0"/>
    <n v="1"/>
    <b v="0"/>
    <s v="film &amp; video/animation"/>
    <n v="1.6666666666666667E-5"/>
    <n v="1"/>
    <x v="5"/>
    <x v="23"/>
    <x v="3616"/>
    <d v="2013-12-12T22:21:14"/>
  </r>
  <r>
    <n v="540"/>
    <s v="hap's- Whats the program?"/>
    <s v="There are so many dilemmas in life- what to do, where to go? _x000a_Let us solve it - search our preference based entertainment calendar"/>
    <x v="51"/>
    <n v="1"/>
    <x v="2"/>
    <x v="0"/>
    <s v="USD"/>
    <n v="1423078606"/>
    <n v="1420486606"/>
    <b v="0"/>
    <n v="1"/>
    <b v="0"/>
    <s v="technology/web"/>
    <n v="6.666666666666667E-5"/>
    <n v="1"/>
    <x v="0"/>
    <x v="26"/>
    <x v="3617"/>
    <d v="2015-01-05T19:36:46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x v="0"/>
    <s v="USD"/>
    <n v="1462293716"/>
    <n v="1457113316"/>
    <b v="0"/>
    <n v="1"/>
    <b v="0"/>
    <s v="technology/web"/>
    <n v="3.9999999999999998E-6"/>
    <n v="1"/>
    <x v="0"/>
    <x v="26"/>
    <x v="3618"/>
    <d v="2016-03-04T17:41:56"/>
  </r>
  <r>
    <n v="564"/>
    <s v="TOC TOC TROC"/>
    <s v="Plateforme de troc gratuit et d'Ã©changes en tous genres par nature. Mieux s'entraider, Ã©changer, de donner, louer ou vendre Ã  distance."/>
    <x v="53"/>
    <n v="1"/>
    <x v="2"/>
    <x v="16"/>
    <s v="EUR"/>
    <n v="1457822275"/>
    <n v="1455230275"/>
    <b v="0"/>
    <n v="1"/>
    <b v="0"/>
    <s v="technology/web"/>
    <n v="5.5555555555555558E-5"/>
    <n v="1"/>
    <x v="0"/>
    <x v="26"/>
    <x v="3619"/>
    <d v="2016-02-11T22:37:55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x v="0"/>
    <s v="USD"/>
    <n v="1468513533"/>
    <n v="1465921533"/>
    <b v="0"/>
    <n v="1"/>
    <b v="0"/>
    <s v="technology/web"/>
    <n v="2.0000000000000001E-4"/>
    <n v="1"/>
    <x v="0"/>
    <x v="26"/>
    <x v="3620"/>
    <d v="2016-06-14T16:25:33"/>
  </r>
  <r>
    <n v="576"/>
    <s v="Uthtopia"/>
    <s v="UthTopia Is a social media organization that believes in positive online usage, youth mentorship, and youth empowerment."/>
    <x v="28"/>
    <n v="1"/>
    <x v="2"/>
    <x v="0"/>
    <s v="USD"/>
    <n v="1427537952"/>
    <n v="1422357552"/>
    <b v="0"/>
    <n v="1"/>
    <b v="0"/>
    <s v="technology/web"/>
    <n v="1.2500000000000001E-5"/>
    <n v="1"/>
    <x v="0"/>
    <x v="26"/>
    <x v="3621"/>
    <d v="2015-01-27T11:19:12"/>
  </r>
  <r>
    <n v="580"/>
    <s v="Talented Minds â­ï¸"/>
    <s v="I Want To Create A Website That Helps Young Inventors Of Today Broadcast Their Talents &amp; Help Get The Reconigition They Deserve"/>
    <x v="121"/>
    <n v="1"/>
    <x v="2"/>
    <x v="0"/>
    <s v="USD"/>
    <n v="1474580867"/>
    <n v="1471988867"/>
    <b v="0"/>
    <n v="1"/>
    <b v="0"/>
    <s v="technology/web"/>
    <n v="3.3333333333333332E-4"/>
    <n v="1"/>
    <x v="0"/>
    <x v="26"/>
    <x v="3622"/>
    <d v="2016-08-23T21:47:47"/>
  </r>
  <r>
    <n v="583"/>
    <s v="HackersArchive.com"/>
    <s v="HackersArchive.com will help rid the web of viruses and scams found everywhere else you look!"/>
    <x v="99"/>
    <n v="1"/>
    <x v="2"/>
    <x v="0"/>
    <s v="USD"/>
    <n v="1426800687"/>
    <n v="1424212287"/>
    <b v="0"/>
    <n v="1"/>
    <b v="0"/>
    <s v="technology/web"/>
    <n v="1.1111111111111112E-4"/>
    <n v="1"/>
    <x v="0"/>
    <x v="26"/>
    <x v="3623"/>
    <d v="2015-02-17T22:31:27"/>
  </r>
  <r>
    <n v="589"/>
    <s v="Get Neighborly"/>
    <s v="Services closer than you think..."/>
    <x v="82"/>
    <n v="1"/>
    <x v="2"/>
    <x v="0"/>
    <s v="USD"/>
    <n v="1436366699"/>
    <n v="1435070699"/>
    <b v="0"/>
    <n v="1"/>
    <b v="0"/>
    <s v="technology/web"/>
    <n v="1.3333333333333334E-4"/>
    <n v="1"/>
    <x v="0"/>
    <x v="26"/>
    <x v="3624"/>
    <d v="2015-06-23T14:44:59"/>
  </r>
  <r>
    <n v="619"/>
    <s v="Big Data (Canceled)"/>
    <s v="Big Data Sets for researchers interested in improving the quality of life."/>
    <x v="400"/>
    <n v="1"/>
    <x v="1"/>
    <x v="0"/>
    <s v="USD"/>
    <n v="1416933390"/>
    <n v="1411745790"/>
    <b v="0"/>
    <n v="1"/>
    <b v="0"/>
    <s v="technology/web"/>
    <n v="3.9999999999999998E-7"/>
    <n v="1"/>
    <x v="0"/>
    <x v="26"/>
    <x v="3625"/>
    <d v="2014-09-26T15:36:30"/>
  </r>
  <r>
    <n v="634"/>
    <s v="pitchtograndma (Canceled)"/>
    <s v="We help companies to explain what they do in simple, grandma-would-understand terms."/>
    <x v="1"/>
    <n v="1"/>
    <x v="1"/>
    <x v="0"/>
    <s v="USD"/>
    <n v="1424989029"/>
    <n v="1422397029"/>
    <b v="0"/>
    <n v="1"/>
    <b v="0"/>
    <s v="technology/web"/>
    <n v="2.0000000000000001E-4"/>
    <n v="1"/>
    <x v="0"/>
    <x v="26"/>
    <x v="3626"/>
    <d v="2015-01-27T22:17:09"/>
  </r>
  <r>
    <n v="639"/>
    <s v="Kids Educational Social Media Site (Canceled)"/>
    <s v="Development of a Safe and Educational Social Media site for kids."/>
    <x v="11"/>
    <n v="1"/>
    <x v="1"/>
    <x v="0"/>
    <s v="USD"/>
    <n v="1413208795"/>
    <n v="1408024795"/>
    <b v="0"/>
    <n v="1"/>
    <b v="0"/>
    <s v="technology/web"/>
    <n v="9.9999999999999995E-7"/>
    <n v="1"/>
    <x v="0"/>
    <x v="26"/>
    <x v="3627"/>
    <d v="2014-08-14T13:59:55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x v="0"/>
    <s v="USD"/>
    <n v="1477509604"/>
    <n v="1474917604"/>
    <b v="0"/>
    <n v="1"/>
    <b v="0"/>
    <s v="technology/wearables"/>
    <n v="4.0000000000000002E-4"/>
    <n v="1"/>
    <x v="0"/>
    <x v="1"/>
    <x v="3628"/>
    <d v="2016-09-26T19:20:04"/>
  </r>
  <r>
    <n v="696"/>
    <s v="trustee"/>
    <s v="Show your fidelity by wearing the Trustee rings! Show where you are (at)!"/>
    <x v="389"/>
    <n v="1"/>
    <x v="2"/>
    <x v="13"/>
    <s v="EUR"/>
    <n v="1406326502"/>
    <n v="1403734502"/>
    <b v="0"/>
    <n v="1"/>
    <b v="0"/>
    <s v="technology/wearables"/>
    <n v="5.7142857142857145E-6"/>
    <n v="1"/>
    <x v="0"/>
    <x v="1"/>
    <x v="3629"/>
    <d v="2014-06-25T22:15:02"/>
  </r>
  <r>
    <n v="1047"/>
    <s v="Start a New Podcast (Canceled)"/>
    <s v="I wish to start a new podcast called Voices of Texas, and I want to interview interesting people of Texas each week."/>
    <x v="151"/>
    <n v="1"/>
    <x v="1"/>
    <x v="0"/>
    <s v="USD"/>
    <n v="1415219915"/>
    <n v="1412624315"/>
    <b v="0"/>
    <n v="1"/>
    <b v="0"/>
    <s v="journalism/audio"/>
    <n v="5.0000000000000001E-4"/>
    <n v="1"/>
    <x v="8"/>
    <x v="30"/>
    <x v="3630"/>
    <d v="2014-10-06T19:38:35"/>
  </r>
  <r>
    <n v="1111"/>
    <s v="Funding HyperLight Studios"/>
    <s v="We are bringing a new gaming experience to the field. One that will connect a community of people and servers from around the world."/>
    <x v="60"/>
    <n v="1"/>
    <x v="2"/>
    <x v="0"/>
    <s v="USD"/>
    <n v="1452228790"/>
    <n v="1449636790"/>
    <b v="0"/>
    <n v="1"/>
    <b v="0"/>
    <s v="games/video games"/>
    <n v="4.0000000000000002E-4"/>
    <n v="1"/>
    <x v="3"/>
    <x v="18"/>
    <x v="3631"/>
    <d v="2015-12-09T04:53:10"/>
  </r>
  <r>
    <n v="1128"/>
    <s v="Flying Turds"/>
    <s v="#havingfunFTW"/>
    <x v="114"/>
    <n v="1"/>
    <x v="2"/>
    <x v="1"/>
    <s v="GBP"/>
    <n v="1407425717"/>
    <n v="1404833717"/>
    <b v="0"/>
    <n v="1"/>
    <b v="0"/>
    <s v="games/mobile games"/>
    <n v="1E-3"/>
    <n v="1"/>
    <x v="3"/>
    <x v="28"/>
    <x v="3632"/>
    <d v="2014-07-08T15:35:17"/>
  </r>
  <r>
    <n v="1134"/>
    <s v="New Mario Bro's style game!"/>
    <s v="We are creating a new Mario Bro's style game called KFK:Original. It's challenging, fun and totally awesome!!!"/>
    <x v="17"/>
    <n v="1"/>
    <x v="2"/>
    <x v="8"/>
    <s v="AUD"/>
    <n v="1417235580"/>
    <n v="1416034228"/>
    <b v="0"/>
    <n v="1"/>
    <b v="0"/>
    <s v="games/mobile games"/>
    <n v="4.0000000000000003E-5"/>
    <n v="1"/>
    <x v="3"/>
    <x v="28"/>
    <x v="3633"/>
    <d v="2014-11-15T06:50:28"/>
  </r>
  <r>
    <n v="1316"/>
    <s v="Future Belt (Canceled)"/>
    <s v="Future Belt comes in just 3 sizes, but yet, is designed to fit waists ranging from 25-55 inches. No batteries, no gimmicks."/>
    <x v="35"/>
    <n v="1"/>
    <x v="1"/>
    <x v="0"/>
    <s v="USD"/>
    <n v="1456700709"/>
    <n v="1453676709"/>
    <b v="0"/>
    <n v="1"/>
    <b v="0"/>
    <s v="technology/wearables"/>
    <n v="1.3333333333333333E-5"/>
    <n v="1"/>
    <x v="0"/>
    <x v="1"/>
    <x v="3634"/>
    <d v="2016-01-24T23:05:09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x v="6"/>
    <s v="EUR"/>
    <n v="1464939520"/>
    <n v="1461051520"/>
    <b v="0"/>
    <n v="1"/>
    <b v="0"/>
    <s v="publishing/translations"/>
    <n v="1.6666666666666666E-4"/>
    <n v="1"/>
    <x v="1"/>
    <x v="31"/>
    <x v="3635"/>
    <d v="2016-04-19T07:38:40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x v="0"/>
    <s v="USD"/>
    <n v="1483423467"/>
    <n v="1480831467"/>
    <b v="0"/>
    <n v="1"/>
    <b v="0"/>
    <s v="publishing/translations"/>
    <n v="2E-3"/>
    <n v="1"/>
    <x v="1"/>
    <x v="31"/>
    <x v="3636"/>
    <d v="2016-12-04T06:04:27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x v="6"/>
    <s v="EUR"/>
    <n v="1464285463"/>
    <n v="1461693463"/>
    <b v="0"/>
    <n v="1"/>
    <b v="0"/>
    <s v="publishing/translations"/>
    <n v="7.6923076923076926E-5"/>
    <n v="1"/>
    <x v="1"/>
    <x v="31"/>
    <x v="3637"/>
    <d v="2016-04-26T17:57:43"/>
  </r>
  <r>
    <n v="1450"/>
    <s v="The Art of the Dill"/>
    <s v="A book of pickle recipes narrated by a mama grizzly speaking in incomplete and run-on sentences and her orangutan friend. #Artofthedill"/>
    <x v="4"/>
    <n v="1"/>
    <x v="2"/>
    <x v="0"/>
    <s v="USD"/>
    <n v="1455941197"/>
    <n v="1453349197"/>
    <b v="0"/>
    <n v="1"/>
    <b v="0"/>
    <s v="publishing/translations"/>
    <n v="1.0000000000000001E-5"/>
    <n v="1"/>
    <x v="1"/>
    <x v="31"/>
    <x v="3638"/>
    <d v="2016-01-21T04:06:37"/>
  </r>
  <r>
    <n v="1497"/>
    <s v="Daddy"/>
    <s v="After 25 years apart, a father and son's reunion is less magical and more explosive as the revelations come out and the gloves come off"/>
    <x v="51"/>
    <n v="1"/>
    <x v="2"/>
    <x v="0"/>
    <s v="USD"/>
    <n v="1375299780"/>
    <n v="1371655522"/>
    <b v="0"/>
    <n v="1"/>
    <b v="0"/>
    <s v="publishing/fiction"/>
    <n v="6.666666666666667E-5"/>
    <n v="1"/>
    <x v="1"/>
    <x v="35"/>
    <x v="3639"/>
    <d v="2013-06-19T15:25:22"/>
  </r>
  <r>
    <n v="1545"/>
    <s v="Nevada County Hearts"/>
    <s v="&quot;He will not be a wise man who does not study human hearts!&quot;_x000a_Hope in natural art, creation!"/>
    <x v="121"/>
    <n v="1"/>
    <x v="2"/>
    <x v="0"/>
    <s v="USD"/>
    <n v="1425330960"/>
    <n v="1422393234"/>
    <b v="0"/>
    <n v="1"/>
    <b v="0"/>
    <s v="photography/nature"/>
    <n v="3.3333333333333332E-4"/>
    <n v="1"/>
    <x v="2"/>
    <x v="38"/>
    <x v="3640"/>
    <d v="2015-01-27T21:13:54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x v="0"/>
    <s v="USD"/>
    <n v="1418510965"/>
    <n v="1415918965"/>
    <b v="0"/>
    <n v="1"/>
    <b v="0"/>
    <s v="photography/places"/>
    <n v="1.3333333333333334E-4"/>
    <n v="1"/>
    <x v="2"/>
    <x v="34"/>
    <x v="3641"/>
    <d v="2014-11-13T22:49:25"/>
  </r>
  <r>
    <n v="1598"/>
    <s v="Dream TRIP to Tornado Alley"/>
    <s v="I want to get our there and expand my photography skills and take a trip to Tornado alley to get more shots of storms and hopefully to"/>
    <x v="267"/>
    <n v="1"/>
    <x v="2"/>
    <x v="0"/>
    <s v="USD"/>
    <n v="1437926458"/>
    <n v="1432742458"/>
    <b v="0"/>
    <n v="1"/>
    <b v="0"/>
    <s v="photography/places"/>
    <n v="1.25E-3"/>
    <n v="1"/>
    <x v="2"/>
    <x v="34"/>
    <x v="3642"/>
    <d v="2015-05-27T16:00:58"/>
  </r>
  <r>
    <n v="1702"/>
    <s v="lyndale lewis and new vision prosper cd release"/>
    <s v="I can do all things through christ jesus"/>
    <x v="265"/>
    <n v="1"/>
    <x v="2"/>
    <x v="0"/>
    <s v="USD"/>
    <n v="1427745150"/>
    <n v="1425156750"/>
    <b v="0"/>
    <n v="1"/>
    <b v="0"/>
    <s v="music/faith"/>
    <n v="6.0606060606060605E-5"/>
    <n v="1"/>
    <x v="7"/>
    <x v="14"/>
    <x v="3643"/>
    <d v="2015-02-28T20:52:30"/>
  </r>
  <r>
    <n v="1722"/>
    <s v="Preserving the DC Gospel Stars"/>
    <s v="I am raising money to leave a legacy for the DC Gospel Stars and preserve this art form for music lovers of this style."/>
    <x v="401"/>
    <n v="1"/>
    <x v="2"/>
    <x v="0"/>
    <s v="USD"/>
    <n v="1459642200"/>
    <n v="1456441429"/>
    <b v="0"/>
    <n v="1"/>
    <b v="0"/>
    <s v="music/faith"/>
    <n v="3.4722222222222224E-4"/>
    <n v="1"/>
    <x v="7"/>
    <x v="14"/>
    <x v="3644"/>
    <d v="2016-02-25T23:03:49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x v="1"/>
    <s v="GBP"/>
    <n v="1428231600"/>
    <n v="1423520177"/>
    <b v="0"/>
    <n v="1"/>
    <b v="0"/>
    <s v="music/faith"/>
    <n v="3.3333333333333332E-4"/>
    <n v="1"/>
    <x v="7"/>
    <x v="14"/>
    <x v="3645"/>
    <d v="2015-02-09T22:16:17"/>
  </r>
  <r>
    <n v="1734"/>
    <s v="Street Prophet Los CD and new book"/>
    <s v="This is a double venture project. I have finished a new manuscript and currently working on creating a Christian rap CD."/>
    <x v="169"/>
    <n v="1"/>
    <x v="2"/>
    <x v="0"/>
    <s v="USD"/>
    <n v="1431046356"/>
    <n v="1428454356"/>
    <b v="0"/>
    <n v="1"/>
    <b v="0"/>
    <s v="music/faith"/>
    <n v="2.2222222222222223E-4"/>
    <n v="1"/>
    <x v="7"/>
    <x v="14"/>
    <x v="3646"/>
    <d v="2015-04-08T00:52:36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x v="0"/>
    <s v="USD"/>
    <n v="1462391932"/>
    <n v="1457297932"/>
    <b v="0"/>
    <n v="1"/>
    <b v="0"/>
    <s v="music/faith"/>
    <n v="1E-3"/>
    <n v="1"/>
    <x v="7"/>
    <x v="14"/>
    <x v="3647"/>
    <d v="2016-03-06T20:58:52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x v="1"/>
    <s v="GBP"/>
    <n v="1457947483"/>
    <n v="1455359083"/>
    <b v="0"/>
    <n v="1"/>
    <b v="0"/>
    <s v="photography/people"/>
    <n v="5.0000000000000001E-4"/>
    <n v="1"/>
    <x v="2"/>
    <x v="36"/>
    <x v="3648"/>
    <d v="2016-02-13T10:24:43"/>
  </r>
  <r>
    <n v="2146"/>
    <s v="Nanaue eSports"/>
    <s v="New professional gaming organization with a tournament winning Dota 2 team, &amp; divisions in all eSports games looking to re brand/expand"/>
    <x v="1"/>
    <n v="1"/>
    <x v="2"/>
    <x v="0"/>
    <s v="USD"/>
    <n v="1455207510"/>
    <n v="1453997910"/>
    <b v="0"/>
    <n v="1"/>
    <b v="0"/>
    <s v="games/video games"/>
    <n v="2.0000000000000001E-4"/>
    <n v="1"/>
    <x v="3"/>
    <x v="18"/>
    <x v="3649"/>
    <d v="2016-01-28T16:18:30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x v="11"/>
    <s v="CAD"/>
    <n v="1466789269"/>
    <n v="1464197269"/>
    <b v="0"/>
    <n v="1"/>
    <b v="0"/>
    <s v="technology/web"/>
    <n v="1E-3"/>
    <n v="1"/>
    <x v="0"/>
    <x v="26"/>
    <x v="3650"/>
    <d v="2016-05-25T17:27:49"/>
  </r>
  <r>
    <n v="2421"/>
    <s v="hot dog cart"/>
    <s v="help me start Merrill's first hot dog cart in this empty lot"/>
    <x v="70"/>
    <n v="1"/>
    <x v="2"/>
    <x v="0"/>
    <s v="USD"/>
    <n v="1424536196"/>
    <n v="1421944196"/>
    <b v="0"/>
    <n v="1"/>
    <b v="0"/>
    <s v="food/food trucks"/>
    <n v="1.6666666666666666E-4"/>
    <n v="1"/>
    <x v="4"/>
    <x v="29"/>
    <x v="3651"/>
    <d v="2015-01-22T16:29:56"/>
  </r>
  <r>
    <n v="2422"/>
    <s v="Help starting a family owned food truck"/>
    <s v="Family owned business serving BBQ and seafood to the public"/>
    <x v="207"/>
    <n v="1"/>
    <x v="2"/>
    <x v="0"/>
    <s v="USD"/>
    <n v="1426091036"/>
    <n v="1423502636"/>
    <b v="0"/>
    <n v="1"/>
    <b v="0"/>
    <s v="food/food trucks"/>
    <n v="2E-3"/>
    <n v="1"/>
    <x v="4"/>
    <x v="29"/>
    <x v="3652"/>
    <d v="2015-02-09T17:23:56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x v="0"/>
    <s v="USD"/>
    <n v="1464386640"/>
    <n v="1463090149"/>
    <b v="0"/>
    <n v="1"/>
    <b v="0"/>
    <s v="food/food trucks"/>
    <n v="2.8571428571428574E-4"/>
    <n v="1"/>
    <x v="4"/>
    <x v="29"/>
    <x v="3653"/>
    <d v="2016-05-12T21:55:49"/>
  </r>
  <r>
    <n v="2427"/>
    <s v="Wraps in a snap. Fast lunch with a gourmet punch!"/>
    <s v="Fast and simple lunches for those on the go.  All (lunch) deals $10 or less."/>
    <x v="6"/>
    <n v="1"/>
    <x v="2"/>
    <x v="0"/>
    <s v="USD"/>
    <n v="1458715133"/>
    <n v="1455262733"/>
    <b v="0"/>
    <n v="1"/>
    <b v="0"/>
    <s v="food/food trucks"/>
    <n v="2.0000000000000002E-5"/>
    <n v="1"/>
    <x v="4"/>
    <x v="29"/>
    <x v="3654"/>
    <d v="2016-02-12T07:38:53"/>
  </r>
  <r>
    <n v="2428"/>
    <s v="Premium Burgers"/>
    <s v="From Moo 2 You! We want to offer premium burgers to a taco flooded environment."/>
    <x v="23"/>
    <n v="1"/>
    <x v="2"/>
    <x v="0"/>
    <s v="USD"/>
    <n v="1426182551"/>
    <n v="1423594151"/>
    <b v="0"/>
    <n v="1"/>
    <b v="0"/>
    <s v="food/food trucks"/>
    <n v="2.8571428571428571E-5"/>
    <n v="1"/>
    <x v="4"/>
    <x v="29"/>
    <x v="3655"/>
    <d v="2015-02-10T18:49:11"/>
  </r>
  <r>
    <n v="2582"/>
    <s v="Drunken Wings"/>
    <s v="The place where chicken meets liquor for the first time!"/>
    <x v="94"/>
    <n v="1"/>
    <x v="2"/>
    <x v="0"/>
    <s v="USD"/>
    <n v="1477784634"/>
    <n v="1475192634"/>
    <b v="0"/>
    <n v="1"/>
    <b v="0"/>
    <s v="food/food trucks"/>
    <n v="1.1111111111111112E-5"/>
    <n v="1"/>
    <x v="4"/>
    <x v="29"/>
    <x v="3656"/>
    <d v="2016-09-29T23:43:54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x v="0"/>
    <s v="USD"/>
    <n v="1407453228"/>
    <n v="1404861228"/>
    <b v="0"/>
    <n v="1"/>
    <b v="0"/>
    <s v="food/food trucks"/>
    <n v="1.2500000000000001E-5"/>
    <n v="1"/>
    <x v="4"/>
    <x v="29"/>
    <x v="3657"/>
    <d v="2014-07-08T23:13:48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x v="0"/>
    <s v="USD"/>
    <n v="1469919890"/>
    <n v="1467327890"/>
    <b v="0"/>
    <n v="1"/>
    <b v="0"/>
    <s v="food/food trucks"/>
    <n v="2.8571428571428571E-5"/>
    <n v="1"/>
    <x v="4"/>
    <x v="29"/>
    <x v="3658"/>
    <d v="2016-06-30T23:04:50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x v="0"/>
    <s v="USD"/>
    <n v="1411701739"/>
    <n v="1409109739"/>
    <b v="0"/>
    <n v="1"/>
    <b v="0"/>
    <s v="food/food trucks"/>
    <n v="3.3333333333333335E-5"/>
    <n v="1"/>
    <x v="4"/>
    <x v="29"/>
    <x v="3659"/>
    <d v="2014-08-27T03:22:19"/>
  </r>
  <r>
    <n v="2773"/>
    <s v="The Boat That Couldn't Float"/>
    <s v="Parents know the pain of rereading bad bedtime stories. I want to write stories that all ages will enjoy"/>
    <x v="402"/>
    <n v="1"/>
    <x v="2"/>
    <x v="11"/>
    <s v="CAD"/>
    <n v="1461530721"/>
    <n v="1460666721"/>
    <b v="0"/>
    <n v="1"/>
    <b v="0"/>
    <s v="publishing/children's books"/>
    <n v="1.8867924528301887E-3"/>
    <n v="1"/>
    <x v="1"/>
    <x v="39"/>
    <x v="3660"/>
    <d v="2016-04-14T20:45:21"/>
  </r>
  <r>
    <n v="2910"/>
    <s v="Strive"/>
    <s v="Free drama, dance and singing workshops for disadvantaged young people to inspire, create and help them follow their dreams."/>
    <x v="0"/>
    <n v="1"/>
    <x v="2"/>
    <x v="1"/>
    <s v="GBP"/>
    <n v="1434139887"/>
    <n v="1428955887"/>
    <b v="0"/>
    <n v="1"/>
    <b v="0"/>
    <s v="theater/plays"/>
    <n v="3.3333333333333335E-5"/>
    <n v="1"/>
    <x v="6"/>
    <x v="11"/>
    <x v="3661"/>
    <d v="2015-04-13T20:11:27"/>
  </r>
  <r>
    <n v="2914"/>
    <s v="Hercules the Panto"/>
    <s v="Hercules must complete four challenges in order to meet the father he never knew"/>
    <x v="17"/>
    <n v="1"/>
    <x v="2"/>
    <x v="1"/>
    <s v="GBP"/>
    <n v="1426365994"/>
    <n v="1421185594"/>
    <b v="0"/>
    <n v="1"/>
    <b v="0"/>
    <s v="theater/plays"/>
    <n v="4.0000000000000003E-5"/>
    <n v="1"/>
    <x v="6"/>
    <x v="11"/>
    <x v="3662"/>
    <d v="2015-01-13T21:46:34"/>
  </r>
  <r>
    <n v="2941"/>
    <s v="Help Us Help Artists"/>
    <s v="Ovations wants to buy property to open a variety club to become the 1st minority owned club in Cincy, focusing on artists on the rise."/>
    <x v="17"/>
    <n v="1"/>
    <x v="2"/>
    <x v="0"/>
    <s v="USD"/>
    <n v="1425250955"/>
    <n v="1422658955"/>
    <b v="0"/>
    <n v="1"/>
    <b v="0"/>
    <s v="theater/spaces"/>
    <n v="4.0000000000000003E-5"/>
    <n v="1"/>
    <x v="6"/>
    <x v="9"/>
    <x v="3663"/>
    <d v="2015-01-30T23:02:35"/>
  </r>
  <r>
    <n v="3055"/>
    <s v="Bungers surfing Museum"/>
    <s v="I have been in the Surfing business since 1962 have a collection of surfing memorabilia I would like to open a surfing museum"/>
    <x v="16"/>
    <n v="1"/>
    <x v="2"/>
    <x v="0"/>
    <s v="USD"/>
    <n v="1420844390"/>
    <n v="1415660390"/>
    <b v="0"/>
    <n v="1"/>
    <b v="0"/>
    <s v="theater/spaces"/>
    <n v="5.0000000000000002E-5"/>
    <n v="1"/>
    <x v="6"/>
    <x v="9"/>
    <x v="3664"/>
    <d v="2014-11-10T22:59:50"/>
  </r>
  <r>
    <n v="3117"/>
    <s v="Cowes and The Sea"/>
    <s v="Performing Arts workshops, for young people aged 5 -16, exploring how the sea has shaped Cowes as a settlement."/>
    <x v="114"/>
    <n v="1"/>
    <x v="2"/>
    <x v="1"/>
    <s v="GBP"/>
    <n v="1464354720"/>
    <n v="1463648360"/>
    <b v="0"/>
    <n v="1"/>
    <b v="0"/>
    <s v="theater/spaces"/>
    <n v="1E-3"/>
    <n v="1"/>
    <x v="6"/>
    <x v="9"/>
    <x v="3665"/>
    <d v="2016-05-19T08:59:20"/>
  </r>
  <r>
    <n v="3200"/>
    <s v="ROAD TO THE KINGDOM"/>
    <s v="An extremely unique musical play with an exciting, fun filled, dramatic twist. You will discover what lies ahead on the Road to Kingdom"/>
    <x v="6"/>
    <n v="1"/>
    <x v="2"/>
    <x v="0"/>
    <s v="USD"/>
    <n v="1461994440"/>
    <n v="1459410101"/>
    <b v="0"/>
    <n v="1"/>
    <b v="0"/>
    <s v="theater/musical"/>
    <n v="2.0000000000000002E-5"/>
    <n v="1"/>
    <x v="6"/>
    <x v="19"/>
    <x v="3666"/>
    <d v="2016-03-31T07:41:41"/>
  </r>
  <r>
    <n v="3630"/>
    <s v="Jeremy Kyle- The Opera"/>
    <s v="The Jeremy Kyle Show offers so much subject matter to create an opera with.  Along with his brilliant put downs it could be excellent!"/>
    <x v="121"/>
    <n v="1"/>
    <x v="2"/>
    <x v="1"/>
    <s v="GBP"/>
    <n v="1417295990"/>
    <n v="1414700390"/>
    <b v="0"/>
    <n v="1"/>
    <b v="0"/>
    <s v="theater/musical"/>
    <n v="3.3333333333333332E-4"/>
    <n v="1"/>
    <x v="6"/>
    <x v="19"/>
    <x v="3667"/>
    <d v="2014-10-30T20:19:50"/>
  </r>
  <r>
    <n v="3639"/>
    <s v="POE!"/>
    <s v="POE is a tragicomic musical about the life and works of Edgar Poe, with Death as his therapist helping him find peace in the beyond."/>
    <x v="17"/>
    <n v="1"/>
    <x v="2"/>
    <x v="0"/>
    <s v="USD"/>
    <n v="1475853060"/>
    <n v="1470672906"/>
    <b v="0"/>
    <n v="1"/>
    <b v="0"/>
    <s v="theater/musical"/>
    <n v="4.0000000000000003E-5"/>
    <n v="1"/>
    <x v="6"/>
    <x v="19"/>
    <x v="3668"/>
    <d v="2016-08-08T16:15:06"/>
  </r>
  <r>
    <n v="3645"/>
    <s v="If the Shoe Fits"/>
    <s v="This new musical comedy empowers women and girls of all ages to be themselves in their shoes, whatever shoes they choose."/>
    <x v="114"/>
    <n v="1"/>
    <x v="2"/>
    <x v="11"/>
    <s v="CAD"/>
    <n v="1479773838"/>
    <n v="1477178238"/>
    <b v="0"/>
    <n v="1"/>
    <b v="0"/>
    <s v="theater/musical"/>
    <n v="1E-3"/>
    <n v="1"/>
    <x v="6"/>
    <x v="19"/>
    <x v="3669"/>
    <d v="2016-10-22T23:17:18"/>
  </r>
  <r>
    <n v="3796"/>
    <s v="A Staged Reading of &quot;CALL ME TANIA&quot;"/>
    <s v="Part Psychological Thriller - Part Heartbreaking Drama - Part Spectacular Farce - 100% New American Musical Theatre"/>
    <x v="163"/>
    <n v="1"/>
    <x v="2"/>
    <x v="0"/>
    <s v="USD"/>
    <n v="1484354556"/>
    <n v="1479170556"/>
    <b v="0"/>
    <n v="1"/>
    <b v="0"/>
    <s v="theater/musical"/>
    <n v="4.4444444444444447E-5"/>
    <n v="1"/>
    <x v="6"/>
    <x v="19"/>
    <x v="3670"/>
    <d v="2016-11-15T00:42:36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x v="0"/>
    <s v="USD"/>
    <n v="1425833403"/>
    <n v="1423245003"/>
    <b v="0"/>
    <n v="1"/>
    <b v="0"/>
    <s v="theater/plays"/>
    <n v="2.0000000000000001E-4"/>
    <n v="1"/>
    <x v="6"/>
    <x v="11"/>
    <x v="3671"/>
    <d v="2015-02-06T17:50:03"/>
  </r>
  <r>
    <n v="3859"/>
    <s v="What Dreams Were Made Of"/>
    <s v="This is a play that will have each and everyone that sees it thinking about the dreams they had growing up. It's a dramady"/>
    <x v="60"/>
    <n v="1"/>
    <x v="2"/>
    <x v="0"/>
    <s v="USD"/>
    <n v="1403730000"/>
    <n v="1401485207"/>
    <b v="0"/>
    <n v="1"/>
    <b v="0"/>
    <s v="theater/plays"/>
    <n v="4.0000000000000002E-4"/>
    <n v="1"/>
    <x v="6"/>
    <x v="11"/>
    <x v="3672"/>
    <d v="2014-05-30T21:26:47"/>
  </r>
  <r>
    <n v="3862"/>
    <s v="The Container Play"/>
    <s v="The hit immersive theatre experience of England comes to Corpus Christi!"/>
    <x v="82"/>
    <n v="1"/>
    <x v="2"/>
    <x v="0"/>
    <s v="USD"/>
    <n v="1473699540"/>
    <n v="1472451356"/>
    <b v="0"/>
    <n v="1"/>
    <b v="0"/>
    <s v="theater/plays"/>
    <n v="1.3333333333333334E-4"/>
    <n v="1"/>
    <x v="6"/>
    <x v="11"/>
    <x v="3673"/>
    <d v="2016-08-29T06:15:56"/>
  </r>
  <r>
    <n v="3912"/>
    <s v="JoLee Productions"/>
    <s v="Producing &amp; directing Jake's Women by Neil Simon opening July 9 and running through July 26 for Sonoma Arts Live"/>
    <x v="51"/>
    <n v="1"/>
    <x v="2"/>
    <x v="0"/>
    <s v="USD"/>
    <n v="1429936500"/>
    <n v="1424759330"/>
    <b v="0"/>
    <n v="1"/>
    <b v="0"/>
    <s v="theater/plays"/>
    <n v="6.666666666666667E-5"/>
    <n v="1"/>
    <x v="6"/>
    <x v="11"/>
    <x v="3674"/>
    <d v="2015-02-24T06:28:50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x v="0"/>
    <s v="USD"/>
    <n v="1458097364"/>
    <n v="1455508964"/>
    <b v="0"/>
    <n v="1"/>
    <b v="0"/>
    <s v="theater/plays"/>
    <n v="8.3333333333333331E-5"/>
    <n v="1"/>
    <x v="6"/>
    <x v="11"/>
    <x v="3675"/>
    <d v="2016-02-15T04:02:44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x v="12"/>
    <s v="EUR"/>
    <n v="1462301342"/>
    <n v="1457120942"/>
    <b v="0"/>
    <n v="1"/>
    <b v="0"/>
    <s v="theater/plays"/>
    <n v="5.0000000000000004E-6"/>
    <n v="1"/>
    <x v="6"/>
    <x v="11"/>
    <x v="3676"/>
    <d v="2016-03-04T19:49:02"/>
  </r>
  <r>
    <n v="4004"/>
    <s v="South Florida Tours"/>
    <s v="Help Launch The Queen Into South Florida!"/>
    <x v="207"/>
    <n v="1"/>
    <x v="2"/>
    <x v="0"/>
    <s v="USD"/>
    <n v="1412740457"/>
    <n v="1410148457"/>
    <b v="0"/>
    <n v="1"/>
    <b v="0"/>
    <s v="theater/plays"/>
    <n v="2E-3"/>
    <n v="1"/>
    <x v="6"/>
    <x v="11"/>
    <x v="3677"/>
    <d v="2014-09-08T03:54:17"/>
  </r>
  <r>
    <n v="4015"/>
    <s v="Shakespeare In The Park"/>
    <s v="FREE Shakespeare In the Park in Bergen County, NJ on July 24, 25, 31, and August 1. We need your support to help keep our show FREE"/>
    <x v="40"/>
    <n v="1"/>
    <x v="2"/>
    <x v="0"/>
    <s v="USD"/>
    <n v="1437331463"/>
    <n v="1434739463"/>
    <b v="0"/>
    <n v="1"/>
    <b v="0"/>
    <s v="theater/plays"/>
    <n v="1.4285714285714287E-4"/>
    <n v="1"/>
    <x v="6"/>
    <x v="11"/>
    <x v="3678"/>
    <d v="2015-06-19T18:44:23"/>
  </r>
  <r>
    <n v="4045"/>
    <s v="The Hostages"/>
    <s v="&quot;The Hostages&quot; is about a bank robbery gone wrong, as we learn more about each characters, we question who are the actually hostages..."/>
    <x v="1"/>
    <n v="1"/>
    <x v="2"/>
    <x v="8"/>
    <s v="AUD"/>
    <n v="1408596589"/>
    <n v="1406004589"/>
    <b v="0"/>
    <n v="1"/>
    <b v="0"/>
    <s v="theater/plays"/>
    <n v="2.0000000000000001E-4"/>
    <n v="1"/>
    <x v="6"/>
    <x v="11"/>
    <x v="3679"/>
    <d v="2014-07-22T04:49:49"/>
  </r>
  <r>
    <n v="4050"/>
    <s v="Ø¢Ù…ÙŠÙ† (Amen)"/>
    <s v="Amen is an important jarring story about the repercussions of reporting the war from the front lines and the war that follows them home"/>
    <x v="186"/>
    <n v="1"/>
    <x v="2"/>
    <x v="0"/>
    <s v="USD"/>
    <n v="1414077391"/>
    <n v="1411485391"/>
    <b v="0"/>
    <n v="1"/>
    <b v="0"/>
    <s v="theater/plays"/>
    <n v="6.6666666666666664E-4"/>
    <n v="1"/>
    <x v="6"/>
    <x v="11"/>
    <x v="3680"/>
    <d v="2014-09-23T15:16:31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x v="12"/>
    <s v="EUR"/>
    <n v="1456617600"/>
    <n v="1454280186"/>
    <b v="0"/>
    <n v="1"/>
    <b v="0"/>
    <s v="theater/plays"/>
    <n v="4.0000000000000002E-4"/>
    <n v="1"/>
    <x v="6"/>
    <x v="11"/>
    <x v="3681"/>
    <d v="2016-01-31T22:43:06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n v="0"/>
    <b v="0"/>
    <s v="film &amp; video/science fiction"/>
    <n v="0"/>
    <e v="#DIV/0!"/>
    <x v="5"/>
    <x v="21"/>
    <x v="3682"/>
    <d v="2016-08-11T10:21:47"/>
  </r>
  <r>
    <n v="124"/>
    <s v="Blank Bodies - Post Production (Canceled)"/>
    <s v="An artificial man and woman discover love under the unsuspecting eyes of the four renowned artists who created them."/>
    <x v="38"/>
    <n v="0"/>
    <x v="1"/>
    <x v="0"/>
    <s v="USD"/>
    <n v="1431728242"/>
    <n v="1429568242"/>
    <b v="0"/>
    <n v="0"/>
    <b v="0"/>
    <s v="film &amp; video/science fiction"/>
    <n v="0"/>
    <e v="#DIV/0!"/>
    <x v="5"/>
    <x v="21"/>
    <x v="3683"/>
    <d v="2015-04-20T22:17:22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x v="0"/>
    <s v="USD"/>
    <n v="1414708183"/>
    <n v="1409524183"/>
    <b v="0"/>
    <n v="0"/>
    <b v="0"/>
    <s v="film &amp; video/science fiction"/>
    <n v="0"/>
    <e v="#DIV/0!"/>
    <x v="5"/>
    <x v="21"/>
    <x v="3684"/>
    <d v="2014-08-31T22:29:43"/>
  </r>
  <r>
    <n v="130"/>
    <s v="Blue in the Green (Canceled)"/>
    <s v="A journey down the rabbit hole into the dark future. A mix of reality and dreams of a world dependant on an oppressed by technology."/>
    <x v="260"/>
    <n v="0"/>
    <x v="1"/>
    <x v="1"/>
    <s v="GBP"/>
    <n v="1402949760"/>
    <n v="1400536692"/>
    <b v="0"/>
    <n v="0"/>
    <b v="0"/>
    <s v="film &amp; video/science fiction"/>
    <n v="0"/>
    <e v="#DIV/0!"/>
    <x v="5"/>
    <x v="21"/>
    <x v="3685"/>
    <d v="2014-05-19T21:58:12"/>
  </r>
  <r>
    <n v="131"/>
    <s v="I (Canceled)"/>
    <s v="I"/>
    <x v="181"/>
    <n v="0"/>
    <x v="1"/>
    <x v="0"/>
    <s v="USD"/>
    <n v="1467763200"/>
    <n v="1466453161"/>
    <b v="0"/>
    <n v="0"/>
    <b v="0"/>
    <s v="film &amp; video/science fiction"/>
    <n v="0"/>
    <e v="#DIV/0!"/>
    <x v="5"/>
    <x v="21"/>
    <x v="3686"/>
    <d v="2016-06-20T20:06:01"/>
  </r>
  <r>
    <n v="133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b v="0"/>
    <n v="0"/>
    <b v="0"/>
    <s v="film &amp; video/science fiction"/>
    <n v="0"/>
    <e v="#DIV/0!"/>
    <x v="5"/>
    <x v="21"/>
    <x v="3687"/>
    <d v="2016-05-01T19:23:04"/>
  </r>
  <r>
    <n v="134"/>
    <s v="MARLEY'S GHOST (AMBASSADORS OF STEAM) (Canceled)"/>
    <s v="steampunk  remake of &quot;a Christmas carol&quot;"/>
    <x v="1"/>
    <n v="0"/>
    <x v="1"/>
    <x v="0"/>
    <s v="USD"/>
    <n v="1441386000"/>
    <n v="1438811418"/>
    <b v="0"/>
    <n v="0"/>
    <b v="0"/>
    <s v="film &amp; video/science fiction"/>
    <n v="0"/>
    <e v="#DIV/0!"/>
    <x v="5"/>
    <x v="21"/>
    <x v="3688"/>
    <d v="2015-08-05T21:50:18"/>
  </r>
  <r>
    <n v="136"/>
    <s v="MICRO-MISSION (Canceled)"/>
    <s v="NAVY SEALS sent on a Area 51 Top-Secret rescue mission where they are shrunken and injected into an ET body, the immune system mutated."/>
    <x v="121"/>
    <n v="0"/>
    <x v="1"/>
    <x v="0"/>
    <s v="USD"/>
    <n v="1431771360"/>
    <n v="1427968234"/>
    <b v="0"/>
    <n v="0"/>
    <b v="0"/>
    <s v="film &amp; video/science fiction"/>
    <n v="0"/>
    <e v="#DIV/0!"/>
    <x v="5"/>
    <x v="21"/>
    <x v="3689"/>
    <d v="2015-04-02T09:50:34"/>
  </r>
  <r>
    <n v="137"/>
    <s v="Predator : Repentance (Canceled)"/>
    <s v="An unofficial sequel to the independent 2015 fan film Predator: Dark ages. Set in 2141 we follow the crew of the cargoship Centurion"/>
    <x v="20"/>
    <n v="0"/>
    <x v="1"/>
    <x v="9"/>
    <s v="DKK"/>
    <n v="1444657593"/>
    <n v="1440337593"/>
    <b v="0"/>
    <n v="0"/>
    <b v="0"/>
    <s v="film &amp; video/science fiction"/>
    <n v="0"/>
    <e v="#DIV/0!"/>
    <x v="5"/>
    <x v="21"/>
    <x v="3690"/>
    <d v="2015-08-23T13:46:33"/>
  </r>
  <r>
    <n v="140"/>
    <s v="Rome of the Dead (Canceled)"/>
    <s v="A Gladiator fights for his freedom to be reunited with his Family, he's one fight away, when Rome is infected with a Zombie Virus"/>
    <x v="19"/>
    <n v="0"/>
    <x v="1"/>
    <x v="0"/>
    <s v="USD"/>
    <n v="1426823132"/>
    <n v="1424234732"/>
    <b v="0"/>
    <n v="0"/>
    <b v="0"/>
    <s v="film &amp; video/science fiction"/>
    <n v="0"/>
    <e v="#DIV/0!"/>
    <x v="5"/>
    <x v="21"/>
    <x v="3691"/>
    <d v="2015-02-18T04:45:32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x v="8"/>
    <s v="AUD"/>
    <n v="1472882100"/>
    <n v="1467941542"/>
    <b v="0"/>
    <n v="0"/>
    <b v="0"/>
    <s v="film &amp; video/science fiction"/>
    <n v="0"/>
    <e v="#DIV/0!"/>
    <x v="5"/>
    <x v="21"/>
    <x v="3692"/>
    <d v="2016-07-08T01:32:22"/>
  </r>
  <r>
    <n v="147"/>
    <s v="Consumed (Static Air) (Canceled)"/>
    <s v="Film makers catch live footage beyond their wildest dreams."/>
    <x v="40"/>
    <n v="0"/>
    <x v="1"/>
    <x v="1"/>
    <s v="GBP"/>
    <n v="1420741080"/>
    <n v="1417026340"/>
    <b v="0"/>
    <n v="0"/>
    <b v="0"/>
    <s v="film &amp; video/science fiction"/>
    <n v="0"/>
    <e v="#DIV/0!"/>
    <x v="5"/>
    <x v="21"/>
    <x v="3693"/>
    <d v="2014-11-26T18:25:40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x v="0"/>
    <s v="USD"/>
    <n v="1413942628"/>
    <n v="1411350628"/>
    <b v="0"/>
    <n v="0"/>
    <b v="0"/>
    <s v="film &amp; video/science fiction"/>
    <n v="0"/>
    <e v="#DIV/0!"/>
    <x v="5"/>
    <x v="21"/>
    <x v="3694"/>
    <d v="2014-09-22T01:50:28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x v="0"/>
    <s v="USD"/>
    <n v="1439675691"/>
    <n v="1434491691"/>
    <b v="0"/>
    <n v="0"/>
    <b v="0"/>
    <s v="film &amp; video/drama"/>
    <n v="0"/>
    <e v="#DIV/0!"/>
    <x v="5"/>
    <x v="10"/>
    <x v="3695"/>
    <d v="2015-06-16T21:54:51"/>
  </r>
  <r>
    <n v="163"/>
    <s v="UNDIVIDED (Working Title)"/>
    <s v="Over 2.5 million Black men registered for the draft in World War II. _x000a_This will be the most comprehensive portrayal EVER of US. THEN."/>
    <x v="330"/>
    <n v="0"/>
    <x v="2"/>
    <x v="0"/>
    <s v="USD"/>
    <n v="1443657600"/>
    <n v="1440716654"/>
    <b v="0"/>
    <n v="0"/>
    <b v="0"/>
    <s v="film &amp; video/drama"/>
    <n v="0"/>
    <e v="#DIV/0!"/>
    <x v="5"/>
    <x v="10"/>
    <x v="3696"/>
    <d v="2015-08-27T23:04:14"/>
  </r>
  <r>
    <n v="165"/>
    <s v="NET"/>
    <s v="A teacher. A boy. The beach and a heatwave that drove them all insane."/>
    <x v="92"/>
    <n v="0"/>
    <x v="2"/>
    <x v="1"/>
    <s v="GBP"/>
    <n v="1452613724"/>
    <n v="1450021724"/>
    <b v="0"/>
    <n v="0"/>
    <b v="0"/>
    <s v="film &amp; video/drama"/>
    <n v="0"/>
    <e v="#DIV/0!"/>
    <x v="5"/>
    <x v="10"/>
    <x v="3697"/>
    <d v="2015-12-13T15:48:44"/>
  </r>
  <r>
    <n v="172"/>
    <s v="The Blind Dolphin Story"/>
    <s v="A short film on the rarest mammal and the second most endangered freshwater river dolphin, in Pakistan."/>
    <x v="68"/>
    <n v="0"/>
    <x v="2"/>
    <x v="0"/>
    <s v="USD"/>
    <n v="1426753723"/>
    <n v="1423733323"/>
    <b v="0"/>
    <n v="0"/>
    <b v="0"/>
    <s v="film &amp; video/drama"/>
    <n v="0"/>
    <e v="#DIV/0!"/>
    <x v="5"/>
    <x v="10"/>
    <x v="3698"/>
    <d v="2015-02-12T09:28:43"/>
  </r>
  <r>
    <n v="173"/>
    <s v="7 Sins"/>
    <s v="This is a film inspired by Quentin Tarantino, I want to make a film thats entertaining yet gritty. 7 Sins is in pre-production."/>
    <x v="405"/>
    <n v="0"/>
    <x v="2"/>
    <x v="1"/>
    <s v="GBP"/>
    <n v="1425131108"/>
    <n v="1422539108"/>
    <b v="0"/>
    <n v="0"/>
    <b v="0"/>
    <s v="film &amp; video/drama"/>
    <n v="0"/>
    <e v="#DIV/0!"/>
    <x v="5"/>
    <x v="10"/>
    <x v="3699"/>
    <d v="2015-01-29T13:45:08"/>
  </r>
  <r>
    <n v="174"/>
    <s v="I Am Forgotten"/>
    <s v="An international short film project. It is about loneliness, wich is caused by the current compulsion to check your Facebook every day."/>
    <x v="70"/>
    <n v="0"/>
    <x v="2"/>
    <x v="13"/>
    <s v="EUR"/>
    <n v="1431108776"/>
    <n v="1425924776"/>
    <b v="0"/>
    <n v="0"/>
    <b v="0"/>
    <s v="film &amp; video/drama"/>
    <n v="0"/>
    <e v="#DIV/0!"/>
    <x v="5"/>
    <x v="10"/>
    <x v="3700"/>
    <d v="2015-03-09T18:12:56"/>
  </r>
  <r>
    <n v="176"/>
    <s v="Silent Monster"/>
    <s v="I'm seeking funding to finish my short film, Silent Monster, to bring awareness to teenage bullying as well as teenage violence."/>
    <x v="186"/>
    <n v="0"/>
    <x v="2"/>
    <x v="0"/>
    <s v="USD"/>
    <n v="1438803999"/>
    <n v="1436211999"/>
    <b v="0"/>
    <n v="0"/>
    <b v="0"/>
    <s v="film &amp; video/drama"/>
    <n v="0"/>
    <e v="#DIV/0!"/>
    <x v="5"/>
    <x v="10"/>
    <x v="3701"/>
    <d v="2015-07-06T19:46:39"/>
  </r>
  <r>
    <n v="178"/>
    <s v="El viaje de LucÃ­a"/>
    <s v="El viaje de LucÃ­a es un largometraje de ficciÃ³n con temÃ¡tica sobre el cÃ¡ncer infantil."/>
    <x v="62"/>
    <n v="0"/>
    <x v="2"/>
    <x v="5"/>
    <s v="EUR"/>
    <n v="1448582145"/>
    <n v="1445986545"/>
    <b v="0"/>
    <n v="0"/>
    <b v="0"/>
    <s v="film &amp; video/drama"/>
    <n v="0"/>
    <e v="#DIV/0!"/>
    <x v="5"/>
    <x v="10"/>
    <x v="3702"/>
    <d v="2015-10-27T22:55:45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x v="0"/>
    <s v="USD"/>
    <n v="1483748232"/>
    <n v="1481156232"/>
    <b v="0"/>
    <n v="0"/>
    <b v="0"/>
    <s v="film &amp; video/drama"/>
    <n v="0"/>
    <e v="#DIV/0!"/>
    <x v="5"/>
    <x v="10"/>
    <x v="3703"/>
    <d v="2016-12-08T00:17:12"/>
  </r>
  <r>
    <n v="186"/>
    <s v="Feature Film: The Wolfes"/>
    <s v="My film is about a boy who discovers the truth about his fathers dissapearance through the dark secrets of his mothers past."/>
    <x v="1"/>
    <n v="0"/>
    <x v="2"/>
    <x v="0"/>
    <s v="USD"/>
    <n v="1488571200"/>
    <n v="1485977434"/>
    <b v="0"/>
    <n v="0"/>
    <b v="0"/>
    <s v="film &amp; video/drama"/>
    <n v="0"/>
    <e v="#DIV/0!"/>
    <x v="5"/>
    <x v="10"/>
    <x v="3704"/>
    <d v="2017-02-01T19:30:34"/>
  </r>
  <r>
    <n v="188"/>
    <s v="Mariano (A Screenplay)"/>
    <s v="Mariano Messini, an aspiring musician, indebted to the mafia must put his life on the line to escape their grasp and pursue his dream."/>
    <x v="186"/>
    <n v="0"/>
    <x v="2"/>
    <x v="0"/>
    <s v="USD"/>
    <n v="1409891015"/>
    <n v="1407299015"/>
    <b v="0"/>
    <n v="0"/>
    <b v="0"/>
    <s v="film &amp; video/drama"/>
    <n v="0"/>
    <e v="#DIV/0!"/>
    <x v="5"/>
    <x v="10"/>
    <x v="3705"/>
    <d v="2014-08-06T04:23:35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x v="1"/>
    <s v="GBP"/>
    <n v="1417217166"/>
    <n v="1412029566"/>
    <b v="0"/>
    <n v="0"/>
    <b v="0"/>
    <s v="film &amp; video/drama"/>
    <n v="0"/>
    <e v="#DIV/0!"/>
    <x v="5"/>
    <x v="10"/>
    <x v="3706"/>
    <d v="2014-09-29T22:26:06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x v="0"/>
    <s v="USD"/>
    <n v="1436544332"/>
    <n v="1431360332"/>
    <b v="0"/>
    <n v="0"/>
    <b v="0"/>
    <s v="film &amp; video/drama"/>
    <n v="0"/>
    <e v="#DIV/0!"/>
    <x v="5"/>
    <x v="10"/>
    <x v="3707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x v="0"/>
    <s v="USD"/>
    <n v="1472698702"/>
    <n v="1470106702"/>
    <b v="0"/>
    <n v="0"/>
    <b v="0"/>
    <s v="film &amp; video/drama"/>
    <n v="0"/>
    <e v="#DIV/0!"/>
    <x v="5"/>
    <x v="10"/>
    <x v="3708"/>
    <d v="2016-08-02T02:58:22"/>
  </r>
  <r>
    <n v="202"/>
    <s v="Modern Gangsters"/>
    <s v="new web series created by jonney terry"/>
    <x v="70"/>
    <n v="0"/>
    <x v="2"/>
    <x v="0"/>
    <s v="USD"/>
    <n v="1444337940"/>
    <n v="1441750564"/>
    <b v="0"/>
    <n v="0"/>
    <b v="0"/>
    <s v="film &amp; video/drama"/>
    <n v="0"/>
    <e v="#DIV/0!"/>
    <x v="5"/>
    <x v="10"/>
    <x v="3709"/>
    <d v="2015-09-08T22:16:04"/>
  </r>
  <r>
    <n v="206"/>
    <s v="Blood Bond Movie Development"/>
    <s v="A love story featuring adoption,struggle,dysfunction,grace, healing, and restoration."/>
    <x v="372"/>
    <n v="0"/>
    <x v="2"/>
    <x v="0"/>
    <s v="USD"/>
    <n v="1470441983"/>
    <n v="1468627583"/>
    <b v="0"/>
    <n v="0"/>
    <b v="0"/>
    <s v="film &amp; video/drama"/>
    <n v="0"/>
    <e v="#DIV/0!"/>
    <x v="5"/>
    <x v="10"/>
    <x v="3710"/>
    <d v="2016-07-16T00:06:23"/>
  </r>
  <r>
    <n v="208"/>
    <s v="OLIVIA"/>
    <s v="A young woman's journey from Africa to Australia where she finds heaven on earth, love and tragedy. Within her tragedy she saves lives."/>
    <x v="6"/>
    <n v="0"/>
    <x v="2"/>
    <x v="8"/>
    <s v="AUD"/>
    <n v="1418719967"/>
    <n v="1416127967"/>
    <b v="0"/>
    <n v="0"/>
    <b v="0"/>
    <s v="film &amp; video/drama"/>
    <n v="0"/>
    <e v="#DIV/0!"/>
    <x v="5"/>
    <x v="10"/>
    <x v="3711"/>
    <d v="2014-11-16T08:52:47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x v="0"/>
    <s v="USD"/>
    <n v="1436566135"/>
    <n v="1433974135"/>
    <b v="0"/>
    <n v="0"/>
    <b v="0"/>
    <s v="film &amp; video/drama"/>
    <n v="0"/>
    <e v="#DIV/0!"/>
    <x v="5"/>
    <x v="10"/>
    <x v="3712"/>
    <d v="2015-06-10T22:08:55"/>
  </r>
  <r>
    <n v="221"/>
    <s v="Archetypes"/>
    <s v="Film about Schizophrenia with Surreal Twists!"/>
    <x v="6"/>
    <n v="0"/>
    <x v="2"/>
    <x v="0"/>
    <s v="USD"/>
    <n v="1427569564"/>
    <n v="1422389164"/>
    <b v="0"/>
    <n v="0"/>
    <b v="0"/>
    <s v="film &amp; video/drama"/>
    <n v="0"/>
    <e v="#DIV/0!"/>
    <x v="5"/>
    <x v="10"/>
    <x v="3713"/>
    <d v="2015-01-27T20:06:04"/>
  </r>
  <r>
    <n v="223"/>
    <s v="The Pass"/>
    <s v="An old man, a U.S Marine Corps veteran remembers his combat experience in the battle of Toktong Pass 1950, during the Korean War."/>
    <x v="406"/>
    <n v="0"/>
    <x v="2"/>
    <x v="0"/>
    <s v="USD"/>
    <n v="1463879100"/>
    <n v="1461287350"/>
    <b v="0"/>
    <n v="0"/>
    <b v="0"/>
    <s v="film &amp; video/drama"/>
    <n v="0"/>
    <e v="#DIV/0!"/>
    <x v="5"/>
    <x v="10"/>
    <x v="3714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x v="8"/>
    <s v="AUD"/>
    <n v="1436506726"/>
    <n v="1431322726"/>
    <b v="0"/>
    <n v="0"/>
    <b v="0"/>
    <s v="film &amp; video/drama"/>
    <n v="0"/>
    <e v="#DIV/0!"/>
    <x v="5"/>
    <x v="10"/>
    <x v="3715"/>
    <d v="2015-05-11T05:38:46"/>
  </r>
  <r>
    <n v="225"/>
    <s v="Backpage Shawty"/>
    <s v="I'm creating a &quot;Lifetime&quot; type drama film about a girl who uses backpage for money, but trying to turn her life around."/>
    <x v="317"/>
    <n v="0"/>
    <x v="2"/>
    <x v="0"/>
    <s v="USD"/>
    <n v="1460153054"/>
    <n v="1457564654"/>
    <b v="0"/>
    <n v="0"/>
    <b v="0"/>
    <s v="film &amp; video/drama"/>
    <n v="0"/>
    <e v="#DIV/0!"/>
    <x v="5"/>
    <x v="10"/>
    <x v="3716"/>
    <d v="2016-03-09T23:04:14"/>
  </r>
  <r>
    <n v="227"/>
    <s v="The Chance of Freedom Short Film"/>
    <s v="Imagine your life is full is nothing but pain and darkness. One day, you had the chance to be free from it all. Would you take it?"/>
    <x v="88"/>
    <n v="0"/>
    <x v="2"/>
    <x v="0"/>
    <s v="USD"/>
    <n v="1436477241"/>
    <n v="1433885241"/>
    <b v="0"/>
    <n v="0"/>
    <b v="0"/>
    <s v="film &amp; video/drama"/>
    <n v="0"/>
    <e v="#DIV/0!"/>
    <x v="5"/>
    <x v="10"/>
    <x v="3717"/>
    <d v="2015-06-09T21:27:21"/>
  </r>
  <r>
    <n v="228"/>
    <s v="Facets of a Geek life"/>
    <s v="I am making a film from one one of my books called facets of a Geek life."/>
    <x v="36"/>
    <n v="0"/>
    <x v="2"/>
    <x v="1"/>
    <s v="GBP"/>
    <n v="1433176105"/>
    <n v="1427992105"/>
    <b v="0"/>
    <n v="0"/>
    <b v="0"/>
    <s v="film &amp; video/drama"/>
    <n v="0"/>
    <e v="#DIV/0!"/>
    <x v="5"/>
    <x v="10"/>
    <x v="3718"/>
    <d v="2015-04-02T16:28:25"/>
  </r>
  <r>
    <n v="229"/>
    <s v="The Perfect Plan"/>
    <s v="I teenage girl that wants to go around the system. She does all she can to cheat and finds herself in a bad position when she messesup"/>
    <x v="121"/>
    <n v="0"/>
    <x v="2"/>
    <x v="4"/>
    <s v="EUR"/>
    <n v="1455402297"/>
    <n v="1452810297"/>
    <b v="0"/>
    <n v="0"/>
    <b v="0"/>
    <s v="film &amp; video/drama"/>
    <n v="0"/>
    <e v="#DIV/0!"/>
    <x v="5"/>
    <x v="10"/>
    <x v="3719"/>
    <d v="2016-01-14T22:24:57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x v="0"/>
    <s v="USD"/>
    <n v="1451775651"/>
    <n v="1449183651"/>
    <b v="0"/>
    <n v="0"/>
    <b v="0"/>
    <s v="film &amp; video/drama"/>
    <n v="0"/>
    <e v="#DIV/0!"/>
    <x v="5"/>
    <x v="10"/>
    <x v="3720"/>
    <d v="2015-12-03T23:00:51"/>
  </r>
  <r>
    <n v="233"/>
    <s v="Area 4 - The Film"/>
    <s v="â€œArea 4â€ revolves around Frank Hammond, a counselor at a high school, who discovers the scandals that took place."/>
    <x v="63"/>
    <n v="0"/>
    <x v="2"/>
    <x v="0"/>
    <s v="USD"/>
    <n v="1475185972"/>
    <n v="1472593972"/>
    <b v="0"/>
    <n v="0"/>
    <b v="0"/>
    <s v="film &amp; video/drama"/>
    <n v="0"/>
    <e v="#DIV/0!"/>
    <x v="5"/>
    <x v="10"/>
    <x v="3721"/>
    <d v="2016-08-30T21:52:52"/>
  </r>
  <r>
    <n v="235"/>
    <s v="Film about help homeless child to live a better life."/>
    <s v="Taking people on a deep emotional trip with a story about sometimes those who have less, give more."/>
    <x v="26"/>
    <n v="0"/>
    <x v="2"/>
    <x v="0"/>
    <s v="USD"/>
    <n v="1436478497"/>
    <n v="1433886497"/>
    <b v="0"/>
    <n v="0"/>
    <b v="0"/>
    <s v="film &amp; video/drama"/>
    <n v="0"/>
    <e v="#DIV/0!"/>
    <x v="5"/>
    <x v="10"/>
    <x v="3722"/>
    <d v="2015-06-09T21:48:17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x v="0"/>
    <s v="USD"/>
    <n v="1451952000"/>
    <n v="1447380099"/>
    <b v="0"/>
    <n v="0"/>
    <b v="0"/>
    <s v="film &amp; video/drama"/>
    <n v="0"/>
    <e v="#DIV/0!"/>
    <x v="5"/>
    <x v="10"/>
    <x v="3723"/>
    <d v="2015-11-13T02:01:39"/>
  </r>
  <r>
    <n v="238"/>
    <s v="Within The Threshold"/>
    <s v="A film to stop society from judging others and get along. Life is not about discrimination! Donate for this Thrilling Drama Series!!!!"/>
    <x v="93"/>
    <n v="0"/>
    <x v="2"/>
    <x v="0"/>
    <s v="USD"/>
    <n v="1483088400"/>
    <n v="1481324760"/>
    <b v="0"/>
    <n v="0"/>
    <b v="0"/>
    <s v="film &amp; video/drama"/>
    <n v="0"/>
    <e v="#DIV/0!"/>
    <x v="5"/>
    <x v="10"/>
    <x v="3724"/>
    <d v="2016-12-09T23:06:0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5"/>
    <x v="23"/>
    <x v="3725"/>
    <d v="2015-10-08T21:49:00"/>
  </r>
  <r>
    <n v="429"/>
    <s v="THE FUTURE"/>
    <s v="THE FUTURE is a short animated film created entirely by autistic and developmentally disabled artists from the L.A.N.D. program in Brooklyn, New York."/>
    <x v="1"/>
    <n v="0"/>
    <x v="2"/>
    <x v="0"/>
    <s v="USD"/>
    <n v="1259297940"/>
    <n v="1252964282"/>
    <b v="0"/>
    <n v="0"/>
    <b v="0"/>
    <s v="film &amp; video/animation"/>
    <n v="0"/>
    <e v="#DIV/0!"/>
    <x v="5"/>
    <x v="23"/>
    <x v="3726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x v="0"/>
    <s v="USD"/>
    <n v="1444576022"/>
    <n v="1439392022"/>
    <b v="0"/>
    <n v="0"/>
    <b v="0"/>
    <s v="film &amp; video/animation"/>
    <n v="0"/>
    <e v="#DIV/0!"/>
    <x v="5"/>
    <x v="23"/>
    <x v="3727"/>
    <d v="2015-08-12T15:07:02"/>
  </r>
  <r>
    <n v="436"/>
    <s v="Blinky"/>
    <s v="Blinky is the story of a naÃ¯ve simpleton who suddenly finds himself struggling to adapt to changes within his environment."/>
    <x v="114"/>
    <n v="0"/>
    <x v="2"/>
    <x v="0"/>
    <s v="USD"/>
    <n v="1375260113"/>
    <n v="1372668113"/>
    <b v="0"/>
    <n v="0"/>
    <b v="0"/>
    <s v="film &amp; video/animation"/>
    <n v="0"/>
    <e v="#DIV/0!"/>
    <x v="5"/>
    <x v="23"/>
    <x v="3728"/>
    <d v="2013-07-01T08:41:53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x v="11"/>
    <s v="CAD"/>
    <n v="1475912326"/>
    <n v="1470728326"/>
    <b v="0"/>
    <n v="0"/>
    <b v="0"/>
    <s v="film &amp; video/animation"/>
    <n v="0"/>
    <e v="#DIV/0!"/>
    <x v="5"/>
    <x v="23"/>
    <x v="3729"/>
    <d v="2016-08-09T07:38:46"/>
  </r>
  <r>
    <n v="439"/>
    <s v="Starting a cartoon series"/>
    <s v="Hi everyone, I'm trying to begin a cartoon series. It's a show about space bounty hunters and their adventures as they travel around."/>
    <x v="314"/>
    <n v="0"/>
    <x v="2"/>
    <x v="0"/>
    <s v="USD"/>
    <n v="1413569818"/>
    <n v="1412705818"/>
    <b v="0"/>
    <n v="0"/>
    <b v="0"/>
    <s v="film &amp; video/animation"/>
    <n v="0"/>
    <e v="#DIV/0!"/>
    <x v="5"/>
    <x v="23"/>
    <x v="3730"/>
    <d v="2014-10-07T18:16:58"/>
  </r>
  <r>
    <n v="441"/>
    <s v="Wolf Squad Lego Stop Motion"/>
    <s v="A group of specialist clones called Wolf Squad are the only clones left after order 66 and are searching the galaxy for survivors!"/>
    <x v="272"/>
    <n v="0"/>
    <x v="2"/>
    <x v="1"/>
    <s v="GBP"/>
    <n v="1383418996"/>
    <n v="1380826996"/>
    <b v="0"/>
    <n v="0"/>
    <b v="0"/>
    <s v="film &amp; video/animation"/>
    <n v="0"/>
    <e v="#DIV/0!"/>
    <x v="5"/>
    <x v="23"/>
    <x v="3731"/>
    <d v="2013-10-03T19:03:16"/>
  </r>
  <r>
    <n v="451"/>
    <s v="The Gangbangers"/>
    <s v="This comedy follows two devils who discover a magical boombox to become musicians after an 80s rapture enchants earth with fairy-tales."/>
    <x v="16"/>
    <n v="0"/>
    <x v="2"/>
    <x v="0"/>
    <s v="USD"/>
    <n v="1390669791"/>
    <n v="1388077791"/>
    <b v="0"/>
    <n v="0"/>
    <b v="0"/>
    <s v="film &amp; video/animation"/>
    <n v="0"/>
    <e v="#DIV/0!"/>
    <x v="5"/>
    <x v="23"/>
    <x v="3732"/>
    <d v="2013-12-26T17:09:51"/>
  </r>
  <r>
    <n v="457"/>
    <s v="phenix heart 3D animation"/>
    <s v="from my photo work, pyro techniques, aqua technitque and more , i will take the pricipale personnage to the lost land of phenix where ."/>
    <x v="16"/>
    <n v="0"/>
    <x v="2"/>
    <x v="11"/>
    <s v="CAD"/>
    <n v="1408213512"/>
    <n v="1405621512"/>
    <b v="0"/>
    <n v="0"/>
    <b v="0"/>
    <s v="film &amp; video/animation"/>
    <n v="0"/>
    <e v="#DIV/0!"/>
    <x v="5"/>
    <x v="23"/>
    <x v="3733"/>
    <d v="2014-07-17T18:25:1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x v="1"/>
    <s v="GBP"/>
    <n v="1370204367"/>
    <n v="1368476367"/>
    <b v="0"/>
    <n v="0"/>
    <b v="0"/>
    <s v="film &amp; video/animation"/>
    <n v="0"/>
    <e v="#DIV/0!"/>
    <x v="5"/>
    <x v="23"/>
    <x v="3734"/>
    <d v="2013-05-13T20:19:27"/>
  </r>
  <r>
    <n v="462"/>
    <s v="THE FORGOTTEN LAND"/>
    <s v="A prince who becomes a slave, suffers of amnesia far away from his land. Slowly he recovers memory and returns where all started."/>
    <x v="4"/>
    <n v="0"/>
    <x v="2"/>
    <x v="0"/>
    <s v="USD"/>
    <n v="1312945341"/>
    <n v="1307761341"/>
    <b v="0"/>
    <n v="0"/>
    <b v="0"/>
    <s v="film &amp; video/animation"/>
    <n v="0"/>
    <e v="#DIV/0!"/>
    <x v="5"/>
    <x v="23"/>
    <x v="3735"/>
    <d v="2011-06-11T03:02:21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x v="0"/>
    <s v="USD"/>
    <n v="1341978665"/>
    <n v="1336795283"/>
    <b v="0"/>
    <n v="0"/>
    <b v="0"/>
    <s v="film &amp; video/animation"/>
    <n v="0"/>
    <e v="#DIV/0!"/>
    <x v="5"/>
    <x v="23"/>
    <x v="3736"/>
    <d v="2012-05-12T04:01:23"/>
  </r>
  <r>
    <n v="469"/>
    <s v="Dreamland PERSONALISED Animated Shorts Film"/>
    <s v="Create a personalised animation film using your child's name and photo."/>
    <x v="70"/>
    <n v="0"/>
    <x v="2"/>
    <x v="1"/>
    <s v="GBP"/>
    <n v="1409960724"/>
    <n v="1404776724"/>
    <b v="0"/>
    <n v="0"/>
    <b v="0"/>
    <s v="film &amp; video/animation"/>
    <n v="0"/>
    <e v="#DIV/0!"/>
    <x v="5"/>
    <x v="23"/>
    <x v="3737"/>
    <d v="2014-07-07T23:45:24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x v="0"/>
    <s v="USD"/>
    <n v="1430877843"/>
    <n v="1428285843"/>
    <b v="0"/>
    <n v="0"/>
    <b v="0"/>
    <s v="film &amp; video/animation"/>
    <n v="0"/>
    <e v="#DIV/0!"/>
    <x v="5"/>
    <x v="23"/>
    <x v="3738"/>
    <d v="2015-04-06T02:04:03"/>
  </r>
  <r>
    <n v="477"/>
    <s v="Hymn of Unity"/>
    <s v="A Comedy-drama animation revolving around a man who finds a problematic pair of headphones that literally take over his whole life."/>
    <x v="186"/>
    <n v="0"/>
    <x v="2"/>
    <x v="0"/>
    <s v="USD"/>
    <n v="1337371334"/>
    <n v="1332187334"/>
    <b v="0"/>
    <n v="0"/>
    <b v="0"/>
    <s v="film &amp; video/animation"/>
    <n v="0"/>
    <e v="#DIV/0!"/>
    <x v="5"/>
    <x v="23"/>
    <x v="3739"/>
    <d v="2012-03-19T20:02:14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x v="0"/>
    <s v="USD"/>
    <n v="1427921509"/>
    <n v="1425333109"/>
    <b v="0"/>
    <n v="0"/>
    <b v="0"/>
    <s v="film &amp; video/animation"/>
    <n v="0"/>
    <e v="#DIV/0!"/>
    <x v="5"/>
    <x v="23"/>
    <x v="3740"/>
    <d v="2015-03-02T21:51:49"/>
  </r>
  <r>
    <n v="487"/>
    <s v="The Adventures of Daryl and Straight Man"/>
    <s v="Hey everyone we are producing a new show called The Adventures of Daryl and Straight Man. It is an animated comedy web series."/>
    <x v="6"/>
    <n v="0"/>
    <x v="2"/>
    <x v="11"/>
    <s v="CAD"/>
    <n v="1482678994"/>
    <n v="1477491394"/>
    <b v="0"/>
    <n v="0"/>
    <b v="0"/>
    <s v="film &amp; video/animation"/>
    <n v="0"/>
    <e v="#DIV/0!"/>
    <x v="5"/>
    <x v="23"/>
    <x v="3741"/>
    <d v="2016-10-26T14:16:34"/>
  </r>
  <r>
    <n v="488"/>
    <s v="City Animals independent cartoon series"/>
    <s v="When humans left the earth, the animals took over the city. What could go wrong? Well...everything!"/>
    <x v="32"/>
    <n v="0"/>
    <x v="2"/>
    <x v="0"/>
    <s v="USD"/>
    <n v="1483924700"/>
    <n v="1481332700"/>
    <b v="0"/>
    <n v="0"/>
    <b v="0"/>
    <s v="film &amp; video/animation"/>
    <n v="0"/>
    <e v="#DIV/0!"/>
    <x v="5"/>
    <x v="23"/>
    <x v="3742"/>
    <d v="2016-12-10T01:18:20"/>
  </r>
  <r>
    <n v="490"/>
    <s v="PROJECT IS CANCELLED"/>
    <s v="Cancelled"/>
    <x v="114"/>
    <n v="0"/>
    <x v="2"/>
    <x v="0"/>
    <s v="USD"/>
    <n v="1345677285"/>
    <n v="1343085285"/>
    <b v="0"/>
    <n v="0"/>
    <b v="0"/>
    <s v="film &amp; video/animation"/>
    <n v="0"/>
    <e v="#DIV/0!"/>
    <x v="5"/>
    <x v="23"/>
    <x v="3743"/>
    <d v="2012-07-23T23:14:45"/>
  </r>
  <r>
    <n v="491"/>
    <s v="Guess What? Gus"/>
    <s v="&quot;Guess What? Gus&quot; is a magical animated comedy that follow a new kid who playful antics for attention make the news."/>
    <x v="26"/>
    <n v="0"/>
    <x v="2"/>
    <x v="0"/>
    <s v="USD"/>
    <n v="1453937699"/>
    <n v="1451345699"/>
    <b v="0"/>
    <n v="0"/>
    <b v="0"/>
    <s v="film &amp; video/animation"/>
    <n v="0"/>
    <e v="#DIV/0!"/>
    <x v="5"/>
    <x v="23"/>
    <x v="3744"/>
    <d v="2015-12-28T23:34:59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x v="10"/>
    <s v="SEK"/>
    <n v="1476319830"/>
    <n v="1471135830"/>
    <b v="0"/>
    <n v="0"/>
    <b v="0"/>
    <s v="film &amp; video/animation"/>
    <n v="0"/>
    <e v="#DIV/0!"/>
    <x v="5"/>
    <x v="23"/>
    <x v="3745"/>
    <d v="2016-08-14T00:50:30"/>
  </r>
  <r>
    <n v="493"/>
    <s v="Joc Barrera The Chupacabra Hunter"/>
    <s v="The Chupacabra is not a myth and one man is on a mission to prove its existence no matter what, his name is Joc Barrera."/>
    <x v="0"/>
    <n v="0"/>
    <x v="2"/>
    <x v="1"/>
    <s v="GBP"/>
    <n v="1432142738"/>
    <n v="1429550738"/>
    <b v="0"/>
    <n v="0"/>
    <b v="0"/>
    <s v="film &amp; video/animation"/>
    <n v="0"/>
    <e v="#DIV/0!"/>
    <x v="5"/>
    <x v="23"/>
    <x v="3746"/>
    <d v="2015-04-20T17:25:38"/>
  </r>
  <r>
    <n v="495"/>
    <s v="Average Heroes pilot"/>
    <s v="two friends set out to conquer and reach the level cap of the quest watch, how will they do it when they're 2 teenage idiots"/>
    <x v="40"/>
    <n v="0"/>
    <x v="2"/>
    <x v="0"/>
    <s v="USD"/>
    <n v="1437076305"/>
    <n v="1434484305"/>
    <b v="0"/>
    <n v="0"/>
    <b v="0"/>
    <s v="film &amp; video/animation"/>
    <n v="0"/>
    <e v="#DIV/0!"/>
    <x v="5"/>
    <x v="23"/>
    <x v="3747"/>
    <d v="2015-06-16T19:51:45"/>
  </r>
  <r>
    <n v="501"/>
    <s v="World War 4"/>
    <s v="Based on the invention portfolio of a patented inventor World War Four is a look into the future of warfare and humanity as a whole"/>
    <x v="26"/>
    <n v="0"/>
    <x v="2"/>
    <x v="0"/>
    <s v="USD"/>
    <n v="1310189851"/>
    <n v="1307597851"/>
    <b v="0"/>
    <n v="0"/>
    <b v="0"/>
    <s v="film &amp; video/animation"/>
    <n v="0"/>
    <e v="#DIV/0!"/>
    <x v="5"/>
    <x v="23"/>
    <x v="3748"/>
    <d v="2011-06-09T05:37:31"/>
  </r>
  <r>
    <n v="510"/>
    <s v="TPI Episode 2: Doomsday Dean"/>
    <s v="A mile below the Franco-Swiss border Dean manages to break the Large Hadron Collider and triggers the end of the world."/>
    <x v="80"/>
    <n v="0"/>
    <x v="2"/>
    <x v="0"/>
    <s v="USD"/>
    <n v="1456805639"/>
    <n v="1454213639"/>
    <b v="0"/>
    <n v="0"/>
    <b v="0"/>
    <s v="film &amp; video/animation"/>
    <n v="0"/>
    <e v="#DIV/0!"/>
    <x v="5"/>
    <x v="23"/>
    <x v="3749"/>
    <d v="2016-01-31T04:13:59"/>
  </r>
  <r>
    <n v="516"/>
    <s v="Shipmates"/>
    <s v="A big brother style comedy animation series starring famous seafarers"/>
    <x v="1"/>
    <n v="0"/>
    <x v="2"/>
    <x v="1"/>
    <s v="GBP"/>
    <n v="1432752080"/>
    <n v="1427568080"/>
    <b v="0"/>
    <n v="0"/>
    <b v="0"/>
    <s v="film &amp; video/animation"/>
    <n v="0"/>
    <e v="#DIV/0!"/>
    <x v="5"/>
    <x v="23"/>
    <x v="3750"/>
    <d v="2015-03-28T18:41:20"/>
  </r>
  <r>
    <n v="518"/>
    <s v="Somorrah"/>
    <s v="The community of Somorrah is peaceful and unblemished until &quot;The Boss&quot; power and money starts to diminish &amp; plans to gain it all back!"/>
    <x v="409"/>
    <n v="0"/>
    <x v="2"/>
    <x v="0"/>
    <s v="USD"/>
    <n v="1441550760"/>
    <n v="1438958824"/>
    <b v="0"/>
    <n v="0"/>
    <b v="0"/>
    <s v="film &amp; video/animation"/>
    <n v="0"/>
    <e v="#DIV/0!"/>
    <x v="5"/>
    <x v="23"/>
    <x v="3751"/>
    <d v="2015-08-07T14:47:04"/>
  </r>
  <r>
    <n v="547"/>
    <s v="Secure Email and Document sharing"/>
    <s v="We are looking to build a secure email / document sharing system for companies needing to send sensitive information to clients."/>
    <x v="82"/>
    <n v="0"/>
    <x v="2"/>
    <x v="1"/>
    <s v="GBP"/>
    <n v="1455122564"/>
    <n v="1452530564"/>
    <b v="0"/>
    <n v="0"/>
    <b v="0"/>
    <s v="technology/web"/>
    <n v="0"/>
    <e v="#DIV/0!"/>
    <x v="0"/>
    <x v="26"/>
    <x v="3752"/>
    <d v="2016-01-11T16:42:44"/>
  </r>
  <r>
    <n v="552"/>
    <s v="Spinnable Social Media"/>
    <s v="Axoral is a 3d interactive social media interface, with the potential to be so much more, but we need your help!"/>
    <x v="52"/>
    <n v="0"/>
    <x v="2"/>
    <x v="11"/>
    <s v="CAD"/>
    <n v="1452350896"/>
    <n v="1447166896"/>
    <b v="0"/>
    <n v="0"/>
    <b v="0"/>
    <s v="technology/web"/>
    <n v="0"/>
    <e v="#DIV/0!"/>
    <x v="0"/>
    <x v="26"/>
    <x v="3753"/>
    <d v="2015-11-10T14:48:16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x v="1"/>
    <s v="GBP"/>
    <n v="1465720143"/>
    <n v="1463128143"/>
    <b v="0"/>
    <n v="0"/>
    <b v="0"/>
    <s v="technology/web"/>
    <n v="0"/>
    <e v="#DIV/0!"/>
    <x v="0"/>
    <x v="26"/>
    <x v="3754"/>
    <d v="2016-05-13T08:29:03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x v="0"/>
    <s v="USD"/>
    <n v="1427227905"/>
    <n v="1424639505"/>
    <b v="0"/>
    <n v="0"/>
    <b v="0"/>
    <s v="technology/web"/>
    <n v="0"/>
    <e v="#DIV/0!"/>
    <x v="0"/>
    <x v="26"/>
    <x v="3755"/>
    <d v="2015-02-22T21:11:45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x v="13"/>
    <s v="EUR"/>
    <n v="1482052815"/>
    <n v="1479460815"/>
    <b v="0"/>
    <n v="0"/>
    <b v="0"/>
    <s v="technology/web"/>
    <n v="0"/>
    <e v="#DIV/0!"/>
    <x v="0"/>
    <x v="26"/>
    <x v="3756"/>
    <d v="2016-11-18T09:20:15"/>
  </r>
  <r>
    <n v="565"/>
    <s v="EasyLearnings"/>
    <s v="Our objective is to provide a platform which helps teachers to provide courses to leaners in wide range of locations including Africa."/>
    <x v="17"/>
    <n v="0"/>
    <x v="2"/>
    <x v="1"/>
    <s v="GBP"/>
    <n v="1436554249"/>
    <n v="1433962249"/>
    <b v="0"/>
    <n v="0"/>
    <b v="0"/>
    <s v="technology/web"/>
    <n v="0"/>
    <e v="#DIV/0!"/>
    <x v="0"/>
    <x v="26"/>
    <x v="3757"/>
    <d v="2015-06-10T18:50:49"/>
  </r>
  <r>
    <n v="567"/>
    <s v="UnimeTV - Revolutionizing Anime"/>
    <s v="UnimeTV's goal to revolutionize the way anime lovers interact with one another. Connect with others around the globe like never before!"/>
    <x v="26"/>
    <n v="0"/>
    <x v="2"/>
    <x v="0"/>
    <s v="USD"/>
    <n v="1420143194"/>
    <n v="1417551194"/>
    <b v="0"/>
    <n v="0"/>
    <b v="0"/>
    <s v="technology/web"/>
    <n v="0"/>
    <e v="#DIV/0!"/>
    <x v="0"/>
    <x v="26"/>
    <x v="3758"/>
    <d v="2014-12-02T20:13:14"/>
  </r>
  <r>
    <n v="572"/>
    <s v="FairwayJockey.com Custom Golf Equipment"/>
    <s v="FairwayJockey.com is a web platform to make high quality custom tour golf equipment available at a lower cost to the consumer."/>
    <x v="60"/>
    <n v="0"/>
    <x v="2"/>
    <x v="0"/>
    <s v="USD"/>
    <n v="1446660688"/>
    <n v="1444065088"/>
    <b v="0"/>
    <n v="0"/>
    <b v="0"/>
    <s v="technology/web"/>
    <n v="0"/>
    <e v="#DIV/0!"/>
    <x v="0"/>
    <x v="26"/>
    <x v="3759"/>
    <d v="2015-10-05T17:11:28"/>
  </r>
  <r>
    <n v="581"/>
    <s v="A Poets Domain"/>
    <s v="Help me raise funds so that I can be able to give passionate young poets a chance to earn money weekly for their writing &amp; spoken word."/>
    <x v="272"/>
    <n v="0"/>
    <x v="2"/>
    <x v="0"/>
    <s v="USD"/>
    <n v="1438474704"/>
    <n v="1435882704"/>
    <b v="0"/>
    <n v="0"/>
    <b v="0"/>
    <s v="technology/web"/>
    <n v="0"/>
    <e v="#DIV/0!"/>
    <x v="0"/>
    <x v="26"/>
    <x v="3760"/>
    <d v="2015-07-03T00:18:24"/>
  </r>
  <r>
    <n v="582"/>
    <s v="&quot;We the People...&quot;"/>
    <s v="A community-driven online system which promotes self-governance.  Level up by adding content; civic agendas and private associations."/>
    <x v="4"/>
    <n v="0"/>
    <x v="2"/>
    <x v="0"/>
    <s v="USD"/>
    <n v="1426442400"/>
    <n v="1424454319"/>
    <b v="0"/>
    <n v="0"/>
    <b v="0"/>
    <s v="technology/web"/>
    <n v="0"/>
    <e v="#DIV/0!"/>
    <x v="0"/>
    <x v="26"/>
    <x v="3761"/>
    <d v="2015-02-20T17:45:19"/>
  </r>
  <r>
    <n v="585"/>
    <s v="Link Card"/>
    <s v="SAVE UP TO 40% WHEN YOU SPEND!_x000a__x000a_PRE-ORDER YOUR LINK CARD TODAY"/>
    <x v="99"/>
    <n v="0"/>
    <x v="2"/>
    <x v="1"/>
    <s v="GBP"/>
    <n v="1448928000"/>
    <n v="1444123377"/>
    <b v="0"/>
    <n v="0"/>
    <b v="0"/>
    <s v="technology/web"/>
    <n v="0"/>
    <e v="#DIV/0!"/>
    <x v="0"/>
    <x v="26"/>
    <x v="3762"/>
    <d v="2015-10-06T09:22:57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x v="0"/>
    <s v="USD"/>
    <n v="1434654215"/>
    <n v="1432062215"/>
    <b v="0"/>
    <n v="0"/>
    <b v="0"/>
    <s v="technology/web"/>
    <n v="0"/>
    <e v="#DIV/0!"/>
    <x v="0"/>
    <x v="26"/>
    <x v="3763"/>
    <d v="2015-05-19T19:03:35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x v="0"/>
    <s v="USD"/>
    <n v="1409187056"/>
    <n v="1406595056"/>
    <b v="0"/>
    <n v="0"/>
    <b v="0"/>
    <s v="technology/web"/>
    <n v="0"/>
    <e v="#DIV/0!"/>
    <x v="0"/>
    <x v="26"/>
    <x v="3764"/>
    <d v="2014-07-29T00:50:56"/>
  </r>
  <r>
    <n v="607"/>
    <s v="An Online Music Venue Awaits (Canceled)"/>
    <s v="Gritty, upfront reality going the distance hard with a proven track record of insatiable artist. Broadcasted live on the Web."/>
    <x v="303"/>
    <n v="0"/>
    <x v="1"/>
    <x v="0"/>
    <s v="USD"/>
    <n v="1448225336"/>
    <n v="1445629736"/>
    <b v="0"/>
    <n v="0"/>
    <b v="0"/>
    <s v="technology/web"/>
    <n v="0"/>
    <e v="#DIV/0!"/>
    <x v="0"/>
    <x v="26"/>
    <x v="3765"/>
    <d v="2015-10-23T19:48:56"/>
  </r>
  <r>
    <n v="610"/>
    <s v="UniteChrist (Canceled)"/>
    <s v="We are creating a Christian social network to empower, educate, and connect Christians all over the world."/>
    <x v="410"/>
    <n v="0"/>
    <x v="1"/>
    <x v="0"/>
    <s v="USD"/>
    <n v="1429732586"/>
    <n v="1427140586"/>
    <b v="0"/>
    <n v="0"/>
    <b v="0"/>
    <s v="technology/web"/>
    <n v="0"/>
    <e v="#DIV/0!"/>
    <x v="0"/>
    <x v="26"/>
    <x v="3766"/>
    <d v="2015-03-23T19:56:26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x v="16"/>
    <s v="EUR"/>
    <n v="1453210037"/>
    <n v="1448026037"/>
    <b v="0"/>
    <n v="0"/>
    <b v="0"/>
    <s v="technology/web"/>
    <n v="0"/>
    <e v="#DIV/0!"/>
    <x v="0"/>
    <x v="26"/>
    <x v="3767"/>
    <d v="2015-11-20T13:27:17"/>
  </r>
  <r>
    <n v="612"/>
    <s v="Web Streaming 2.0 (Canceled)"/>
    <s v="A Fast and Reliable new Web platform to stream videos from Internet"/>
    <x v="26"/>
    <n v="0"/>
    <x v="1"/>
    <x v="6"/>
    <s v="EUR"/>
    <n v="1472777146"/>
    <n v="1470185146"/>
    <b v="0"/>
    <n v="0"/>
    <b v="0"/>
    <s v="technology/web"/>
    <n v="0"/>
    <e v="#DIV/0!"/>
    <x v="0"/>
    <x v="26"/>
    <x v="3768"/>
    <d v="2016-08-03T00:45:46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x v="0"/>
    <s v="USD"/>
    <n v="1466731740"/>
    <n v="1464139740"/>
    <b v="0"/>
    <n v="0"/>
    <b v="0"/>
    <s v="technology/web"/>
    <n v="0"/>
    <e v="#DIV/0!"/>
    <x v="0"/>
    <x v="26"/>
    <x v="3769"/>
    <d v="2016-05-25T01:29:00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x v="15"/>
    <s v="NZD"/>
    <n v="1443149759"/>
    <n v="1440557759"/>
    <b v="0"/>
    <n v="0"/>
    <b v="0"/>
    <s v="technology/web"/>
    <n v="0"/>
    <e v="#DIV/0!"/>
    <x v="0"/>
    <x v="26"/>
    <x v="3770"/>
    <d v="2015-08-26T02:55:59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x v="16"/>
    <s v="EUR"/>
    <n v="1488013307"/>
    <n v="1485421307"/>
    <b v="0"/>
    <n v="0"/>
    <b v="0"/>
    <s v="technology/web"/>
    <n v="0"/>
    <e v="#DIV/0!"/>
    <x v="0"/>
    <x v="26"/>
    <x v="3771"/>
    <d v="2017-01-26T09:01:47"/>
  </r>
  <r>
    <n v="618"/>
    <s v="Y2Y Tutors (Canceled)"/>
    <s v="With the cost of education seemingly always on the rise, Y2Y aims to ensure that no student will be left behind through peer tutoring."/>
    <x v="272"/>
    <n v="0"/>
    <x v="1"/>
    <x v="0"/>
    <s v="USD"/>
    <n v="1449689203"/>
    <n v="1447097203"/>
    <b v="0"/>
    <n v="0"/>
    <b v="0"/>
    <s v="technology/web"/>
    <n v="0"/>
    <e v="#DIV/0!"/>
    <x v="0"/>
    <x v="26"/>
    <x v="3772"/>
    <d v="2015-11-09T19:26:43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x v="8"/>
    <s v="AUD"/>
    <n v="1432771997"/>
    <n v="1430179997"/>
    <b v="0"/>
    <n v="0"/>
    <b v="0"/>
    <s v="technology/web"/>
    <n v="0"/>
    <e v="#DIV/0!"/>
    <x v="0"/>
    <x v="26"/>
    <x v="3773"/>
    <d v="2015-04-28T00:13:17"/>
  </r>
  <r>
    <n v="624"/>
    <s v="NeedSomeLoven.com (Canceled)"/>
    <s v="I am designing a fun, high tech dating website, with over 25 cool features. It is innovate as well as user friendly."/>
    <x v="1"/>
    <n v="0"/>
    <x v="1"/>
    <x v="0"/>
    <s v="USD"/>
    <n v="1431647041"/>
    <n v="1429055041"/>
    <b v="0"/>
    <n v="0"/>
    <b v="0"/>
    <s v="technology/web"/>
    <n v="0"/>
    <e v="#DIV/0!"/>
    <x v="0"/>
    <x v="26"/>
    <x v="3774"/>
    <d v="2015-04-14T23:44:01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x v="11"/>
    <s v="CAD"/>
    <n v="1490560177"/>
    <n v="1487971777"/>
    <b v="0"/>
    <n v="0"/>
    <b v="0"/>
    <s v="technology/web"/>
    <n v="0"/>
    <e v="#DIV/0!"/>
    <x v="0"/>
    <x v="26"/>
    <x v="3775"/>
    <d v="2017-02-24T21:29:37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x v="0"/>
    <s v="USD"/>
    <n v="1405269457"/>
    <n v="1402677457"/>
    <b v="0"/>
    <n v="0"/>
    <b v="0"/>
    <s v="technology/web"/>
    <n v="0"/>
    <e v="#DIV/0!"/>
    <x v="0"/>
    <x v="26"/>
    <x v="3776"/>
    <d v="2014-06-13T16:37:37"/>
  </r>
  <r>
    <n v="632"/>
    <s v="UniWherse.com - Bring students future (Canceled)"/>
    <s v="Our goal is to create a system, students can find universities that best match their interests."/>
    <x v="16"/>
    <n v="0"/>
    <x v="1"/>
    <x v="13"/>
    <s v="EUR"/>
    <n v="1448470165"/>
    <n v="1445874565"/>
    <b v="0"/>
    <n v="0"/>
    <b v="0"/>
    <s v="technology/web"/>
    <n v="0"/>
    <e v="#DIV/0!"/>
    <x v="0"/>
    <x v="26"/>
    <x v="3777"/>
    <d v="2015-10-26T15:49:25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x v="1"/>
    <s v="GBP"/>
    <n v="1488063840"/>
    <n v="1485558318"/>
    <b v="0"/>
    <n v="0"/>
    <b v="0"/>
    <s v="technology/web"/>
    <n v="0"/>
    <e v="#DIV/0!"/>
    <x v="0"/>
    <x v="26"/>
    <x v="3778"/>
    <d v="2017-01-27T23:05:18"/>
  </r>
  <r>
    <n v="686"/>
    <s v="Vivi di Cuore - Heart Rate Watch"/>
    <s v="La tua giornata sportiva monitorata nel tuo polso??!!!_x000a_Rendiamolo possibile... VIVI DI CUORE --- All MADE in ITALY"/>
    <x v="62"/>
    <n v="0"/>
    <x v="2"/>
    <x v="6"/>
    <s v="EUR"/>
    <n v="1438618170"/>
    <n v="1436026170"/>
    <b v="0"/>
    <n v="0"/>
    <b v="0"/>
    <s v="technology/wearables"/>
    <n v="0"/>
    <e v="#DIV/0!"/>
    <x v="0"/>
    <x v="1"/>
    <x v="3779"/>
    <d v="2015-07-04T16:09:30"/>
  </r>
  <r>
    <n v="706"/>
    <s v="Driver Alert System"/>
    <s v="Driver Alert System es un sistema de seguridad para el conductor, que le avisa en caso de perder la posicion vertical mientras conduce."/>
    <x v="4"/>
    <n v="0"/>
    <x v="2"/>
    <x v="5"/>
    <s v="EUR"/>
    <n v="1481740740"/>
    <n v="1478130783"/>
    <b v="0"/>
    <n v="0"/>
    <b v="0"/>
    <s v="technology/wearables"/>
    <n v="0"/>
    <e v="#DIV/0!"/>
    <x v="0"/>
    <x v="1"/>
    <x v="3780"/>
    <d v="2016-11-02T23:53:03"/>
  </r>
  <r>
    <n v="710"/>
    <s v="Hate York Shirt 2.0"/>
    <s v="Shirts, so technologically advanced, they connect mentally to their audience upon sight."/>
    <x v="181"/>
    <n v="0"/>
    <x v="2"/>
    <x v="11"/>
    <s v="CAD"/>
    <n v="1408495440"/>
    <n v="1405640302"/>
    <b v="0"/>
    <n v="0"/>
    <b v="0"/>
    <s v="technology/wearables"/>
    <n v="0"/>
    <e v="#DIV/0!"/>
    <x v="0"/>
    <x v="1"/>
    <x v="3781"/>
    <d v="2014-07-17T23:38:22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x v="0"/>
    <s v="USD"/>
    <n v="1480188013"/>
    <n v="1477592413"/>
    <b v="0"/>
    <n v="0"/>
    <b v="0"/>
    <s v="publishing/fiction"/>
    <n v="0"/>
    <e v="#DIV/0!"/>
    <x v="1"/>
    <x v="35"/>
    <x v="3782"/>
    <d v="2016-10-27T18:20:13"/>
  </r>
  <r>
    <n v="762"/>
    <s v="Where we used to live - eBook (PROJECT 80%)"/>
    <s v="An original-well-done eBook. Mainly about fiction, action, adventure, and mystery. A story that you've never read!"/>
    <x v="113"/>
    <n v="0"/>
    <x v="2"/>
    <x v="14"/>
    <s v="MXN"/>
    <n v="1480831200"/>
    <n v="1479328570"/>
    <b v="0"/>
    <n v="0"/>
    <b v="0"/>
    <s v="publishing/fiction"/>
    <n v="0"/>
    <e v="#DIV/0!"/>
    <x v="1"/>
    <x v="35"/>
    <x v="3783"/>
    <d v="2016-11-16T20:36:10"/>
  </r>
  <r>
    <n v="764"/>
    <s v="[JOE]KES"/>
    <s v="[JOE]KES is a book full of over 200 original, sometimes funny, pun-ish Joekes. If you hate the book, use it as a coster!"/>
    <x v="1"/>
    <n v="0"/>
    <x v="2"/>
    <x v="0"/>
    <s v="USD"/>
    <n v="1441858161"/>
    <n v="1439266161"/>
    <b v="0"/>
    <n v="0"/>
    <b v="0"/>
    <s v="publishing/fiction"/>
    <n v="0"/>
    <e v="#DIV/0!"/>
    <x v="1"/>
    <x v="35"/>
    <x v="3784"/>
    <d v="2015-08-11T04:09:21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x v="11"/>
    <s v="CAD"/>
    <n v="1424112483"/>
    <n v="1421520483"/>
    <b v="0"/>
    <n v="0"/>
    <b v="0"/>
    <s v="publishing/fiction"/>
    <n v="0"/>
    <e v="#DIV/0!"/>
    <x v="1"/>
    <x v="35"/>
    <x v="3785"/>
    <d v="2015-01-17T18:48:03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x v="0"/>
    <s v="USD"/>
    <n v="1387169890"/>
    <n v="1384577890"/>
    <b v="0"/>
    <n v="0"/>
    <b v="0"/>
    <s v="publishing/fiction"/>
    <n v="0"/>
    <e v="#DIV/0!"/>
    <x v="1"/>
    <x v="35"/>
    <x v="3786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x v="0"/>
    <s v="USD"/>
    <n v="1361750369"/>
    <n v="1358294369"/>
    <b v="0"/>
    <n v="0"/>
    <b v="0"/>
    <s v="publishing/fiction"/>
    <n v="0"/>
    <e v="#DIV/0!"/>
    <x v="1"/>
    <x v="35"/>
    <x v="3787"/>
    <d v="2013-01-15T23:59:29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x v="0"/>
    <s v="USD"/>
    <n v="1442856131"/>
    <n v="1441128131"/>
    <b v="0"/>
    <n v="0"/>
    <b v="0"/>
    <s v="music/jazz"/>
    <n v="0"/>
    <e v="#DIV/0!"/>
    <x v="7"/>
    <x v="33"/>
    <x v="3788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x v="0"/>
    <s v="USD"/>
    <n v="1338159655"/>
    <n v="1335567655"/>
    <b v="0"/>
    <n v="0"/>
    <b v="0"/>
    <s v="music/indie rock"/>
    <n v="0"/>
    <e v="#DIV/0!"/>
    <x v="7"/>
    <x v="12"/>
    <x v="3789"/>
    <d v="2012-04-27T23:00:55"/>
  </r>
  <r>
    <n v="897"/>
    <s v="Park XXVII Album Release"/>
    <s v="Park XXVII is putting together an album of up and coming Georgia bands. We need money to fund the recording/production costs of this cd"/>
    <x v="121"/>
    <n v="0"/>
    <x v="2"/>
    <x v="0"/>
    <s v="USD"/>
    <n v="1354123908"/>
    <n v="1351528308"/>
    <b v="0"/>
    <n v="0"/>
    <b v="0"/>
    <s v="music/indie rock"/>
    <n v="0"/>
    <e v="#DIV/0!"/>
    <x v="7"/>
    <x v="12"/>
    <x v="3790"/>
    <d v="2012-10-29T16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7"/>
    <x v="33"/>
    <x v="3791"/>
    <d v="2010-04-23T19:28:34"/>
  </r>
  <r>
    <n v="906"/>
    <s v="24th Music Presents Channeling Motown (Live)"/>
    <s v="The DMV's most respected saxophonist pay tribute to Motown."/>
    <x v="51"/>
    <n v="0"/>
    <x v="2"/>
    <x v="0"/>
    <s v="USD"/>
    <n v="1394681590"/>
    <n v="1392093190"/>
    <b v="0"/>
    <n v="0"/>
    <b v="0"/>
    <s v="music/jazz"/>
    <n v="0"/>
    <e v="#DIV/0!"/>
    <x v="7"/>
    <x v="33"/>
    <x v="3792"/>
    <d v="2014-02-11T04:33:10"/>
  </r>
  <r>
    <n v="907"/>
    <s v="Greg Chambers Saxophone CD"/>
    <s v="Greg Chambers' self-titled CD needs support for post production, replication, and promotion."/>
    <x v="230"/>
    <n v="0"/>
    <x v="2"/>
    <x v="0"/>
    <s v="USD"/>
    <n v="1315715823"/>
    <n v="1313123823"/>
    <b v="0"/>
    <n v="0"/>
    <b v="0"/>
    <s v="music/jazz"/>
    <n v="0"/>
    <e v="#DIV/0!"/>
    <x v="7"/>
    <x v="33"/>
    <x v="3793"/>
    <d v="2011-08-12T04:37:03"/>
  </r>
  <r>
    <n v="908"/>
    <s v="Help Tony Copeland and get free cd's and mp3's"/>
    <s v="This project is designed to help protect the environment by using Eco-friendly product packaging."/>
    <x v="60"/>
    <n v="0"/>
    <x v="2"/>
    <x v="0"/>
    <s v="USD"/>
    <n v="1280206740"/>
    <n v="1276283655"/>
    <b v="0"/>
    <n v="0"/>
    <b v="0"/>
    <s v="music/jazz"/>
    <n v="0"/>
    <e v="#DIV/0!"/>
    <x v="7"/>
    <x v="33"/>
    <x v="3794"/>
    <d v="2010-06-11T19:14:15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x v="0"/>
    <s v="USD"/>
    <n v="1390522045"/>
    <n v="1388707645"/>
    <b v="0"/>
    <n v="0"/>
    <b v="0"/>
    <s v="music/jazz"/>
    <n v="0"/>
    <e v="#DIV/0!"/>
    <x v="7"/>
    <x v="33"/>
    <x v="3795"/>
    <d v="2014-01-03T00:07:25"/>
  </r>
  <r>
    <n v="914"/>
    <s v="Soul Of Man Video Project"/>
    <s v="This project is for the making of a music video. All funds will go towards production costs for this event only."/>
    <x v="186"/>
    <n v="0"/>
    <x v="2"/>
    <x v="0"/>
    <s v="USD"/>
    <n v="1345918747"/>
    <n v="1343326747"/>
    <b v="0"/>
    <n v="0"/>
    <b v="0"/>
    <s v="music/jazz"/>
    <n v="0"/>
    <e v="#DIV/0!"/>
    <x v="7"/>
    <x v="33"/>
    <x v="3796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x v="0"/>
    <s v="USD"/>
    <n v="1287723600"/>
    <n v="1284409734"/>
    <b v="0"/>
    <n v="0"/>
    <b v="0"/>
    <s v="music/jazz"/>
    <n v="0"/>
    <e v="#DIV/0!"/>
    <x v="7"/>
    <x v="33"/>
    <x v="3797"/>
    <d v="2010-09-13T20:28:54"/>
  </r>
  <r>
    <n v="920"/>
    <s v="MIAMI JAZZ PROJECT: TEST OF TIME RECORDING"/>
    <s v="Miami club band records powerhouse fusion album. You don't have to be a musician to understand the sound of jazz."/>
    <x v="120"/>
    <n v="0"/>
    <x v="2"/>
    <x v="0"/>
    <s v="USD"/>
    <n v="1384448822"/>
    <n v="1381853222"/>
    <b v="0"/>
    <n v="0"/>
    <b v="0"/>
    <s v="music/jazz"/>
    <n v="0"/>
    <e v="#DIV/0!"/>
    <x v="7"/>
    <x v="33"/>
    <x v="3798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x v="0"/>
    <s v="USD"/>
    <n v="1278628800"/>
    <n v="1276043330"/>
    <b v="0"/>
    <n v="0"/>
    <b v="0"/>
    <s v="music/jazz"/>
    <n v="0"/>
    <e v="#DIV/0!"/>
    <x v="7"/>
    <x v="33"/>
    <x v="3799"/>
    <d v="2010-06-09T00:28:50"/>
  </r>
  <r>
    <n v="927"/>
    <s v="JETRO DA SILVA FUNK PROJECT"/>
    <s v="Studio CD/DVD Solo project of Pianist &amp; Keyboardist Jetro da Silva"/>
    <x v="16"/>
    <n v="0"/>
    <x v="2"/>
    <x v="0"/>
    <s v="USD"/>
    <n v="1337024695"/>
    <n v="1334432695"/>
    <b v="0"/>
    <n v="0"/>
    <b v="0"/>
    <s v="music/jazz"/>
    <n v="0"/>
    <e v="#DIV/0!"/>
    <x v="7"/>
    <x v="33"/>
    <x v="3800"/>
    <d v="2012-04-14T19:44:55"/>
  </r>
  <r>
    <n v="929"/>
    <s v="EXPERIMENTAL JAZZ STUDIO RECORDING"/>
    <s v="I am searching for monetary funding to go into a good recording studio and record experimental intuitive improv jazz."/>
    <x v="207"/>
    <n v="0"/>
    <x v="2"/>
    <x v="0"/>
    <s v="USD"/>
    <n v="1333946569"/>
    <n v="1331358169"/>
    <b v="0"/>
    <n v="0"/>
    <b v="0"/>
    <s v="music/jazz"/>
    <n v="0"/>
    <e v="#DIV/0!"/>
    <x v="7"/>
    <x v="33"/>
    <x v="3801"/>
    <d v="2012-03-10T05:42:49"/>
  </r>
  <r>
    <n v="936"/>
    <s v="Jazz Singer, Marti Mendenhall Live Concert Recording"/>
    <s v="A CD of a live Jazz concert featuring Marti Mendenhall, George Mitchell, Scott Steed and Todd Strait."/>
    <x v="273"/>
    <n v="0"/>
    <x v="2"/>
    <x v="0"/>
    <s v="USD"/>
    <n v="1326916800"/>
    <n v="1323131689"/>
    <b v="0"/>
    <n v="0"/>
    <b v="0"/>
    <s v="music/jazz"/>
    <n v="0"/>
    <e v="#DIV/0!"/>
    <x v="7"/>
    <x v="33"/>
    <x v="3802"/>
    <d v="2011-12-06T00:34:49"/>
  </r>
  <r>
    <n v="947"/>
    <s v="PAKPOWER, The CCP Pack"/>
    <s v="The CCP Pack is a bag that charges your smartphones and tablets on the go! Also holds small important items. &quot;Never Without Power&quot;."/>
    <x v="233"/>
    <n v="0"/>
    <x v="2"/>
    <x v="0"/>
    <s v="USD"/>
    <n v="1467312306"/>
    <n v="1462128306"/>
    <b v="0"/>
    <n v="0"/>
    <b v="0"/>
    <s v="technology/wearables"/>
    <n v="0"/>
    <e v="#DIV/0!"/>
    <x v="0"/>
    <x v="1"/>
    <x v="3803"/>
    <d v="2016-05-01T18:45:06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x v="6"/>
    <s v="EUR"/>
    <n v="1475310825"/>
    <n v="1472718825"/>
    <b v="0"/>
    <n v="0"/>
    <b v="0"/>
    <s v="technology/wearables"/>
    <n v="0"/>
    <e v="#DIV/0!"/>
    <x v="0"/>
    <x v="1"/>
    <x v="3804"/>
    <d v="2016-09-01T08:33:45"/>
  </r>
  <r>
    <n v="1041"/>
    <s v="Industry Success Project (Canceled)"/>
    <s v="I am trying to document what it is like to plunge head first into the music/audio industry as an intern."/>
    <x v="286"/>
    <n v="0"/>
    <x v="1"/>
    <x v="0"/>
    <s v="USD"/>
    <n v="1406769992"/>
    <n v="1405041992"/>
    <b v="0"/>
    <n v="0"/>
    <b v="0"/>
    <s v="journalism/audio"/>
    <n v="0"/>
    <e v="#DIV/0!"/>
    <x v="8"/>
    <x v="30"/>
    <x v="3805"/>
    <d v="2014-07-11T01:26:3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x v="4"/>
    <s v="EUR"/>
    <n v="1451161560"/>
    <n v="1447273560"/>
    <b v="0"/>
    <n v="0"/>
    <b v="0"/>
    <s v="journalism/audio"/>
    <n v="0"/>
    <e v="#DIV/0!"/>
    <x v="8"/>
    <x v="30"/>
    <x v="3806"/>
    <d v="2015-11-11T20:26:00"/>
  </r>
  <r>
    <n v="1049"/>
    <s v="J1 (Canceled)"/>
    <s v="------"/>
    <x v="32"/>
    <n v="0"/>
    <x v="1"/>
    <x v="0"/>
    <s v="USD"/>
    <n v="1455272445"/>
    <n v="1452680445"/>
    <b v="0"/>
    <n v="0"/>
    <b v="0"/>
    <s v="journalism/audio"/>
    <n v="0"/>
    <e v="#DIV/0!"/>
    <x v="8"/>
    <x v="30"/>
    <x v="3807"/>
    <d v="2016-01-13T10:20:45"/>
  </r>
  <r>
    <n v="1050"/>
    <s v="The (Secular) Barbershop Podcast (Canceled)"/>
    <s v="Secularism is on the rise and I hear you.Talk to me."/>
    <x v="60"/>
    <n v="0"/>
    <x v="1"/>
    <x v="0"/>
    <s v="USD"/>
    <n v="1442257677"/>
    <n v="1439665677"/>
    <b v="0"/>
    <n v="0"/>
    <b v="0"/>
    <s v="journalism/audio"/>
    <n v="0"/>
    <e v="#DIV/0!"/>
    <x v="8"/>
    <x v="30"/>
    <x v="3808"/>
    <d v="2015-08-15T19:07:57"/>
  </r>
  <r>
    <n v="1051"/>
    <s v="Now You Know Podcast (Canceled)"/>
    <s v="Inspired by some great podcasters as well as my desire to learn from many people about many topics, plus just to inform people."/>
    <x v="207"/>
    <n v="0"/>
    <x v="1"/>
    <x v="0"/>
    <s v="USD"/>
    <n v="1409098825"/>
    <n v="1406679625"/>
    <b v="0"/>
    <n v="0"/>
    <b v="0"/>
    <s v="journalism/audio"/>
    <n v="0"/>
    <e v="#DIV/0!"/>
    <x v="8"/>
    <x v="30"/>
    <x v="3809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n v="1465243740"/>
    <n v="1461438495"/>
    <b v="0"/>
    <n v="0"/>
    <b v="0"/>
    <s v="journalism/audio"/>
    <n v="0"/>
    <e v="#DIV/0!"/>
    <x v="8"/>
    <x v="30"/>
    <x v="3810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x v="0"/>
    <s v="USD"/>
    <n v="1407708000"/>
    <n v="1405110399"/>
    <b v="0"/>
    <n v="0"/>
    <b v="0"/>
    <s v="journalism/audio"/>
    <n v="0"/>
    <e v="#DIV/0!"/>
    <x v="8"/>
    <x v="30"/>
    <x v="3811"/>
    <d v="2014-07-11T20:26:39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x v="0"/>
    <s v="USD"/>
    <n v="1457394545"/>
    <n v="1454802545"/>
    <b v="0"/>
    <n v="0"/>
    <b v="0"/>
    <s v="journalism/audio"/>
    <n v="0"/>
    <e v="#DIV/0!"/>
    <x v="8"/>
    <x v="30"/>
    <x v="3812"/>
    <d v="2016-02-06T23:49:05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x v="0"/>
    <s v="USD"/>
    <n v="1429892177"/>
    <n v="1424711777"/>
    <b v="0"/>
    <n v="0"/>
    <b v="0"/>
    <s v="journalism/audio"/>
    <n v="0"/>
    <e v="#DIV/0!"/>
    <x v="8"/>
    <x v="30"/>
    <x v="3813"/>
    <d v="2015-02-23T17:16:17"/>
  </r>
  <r>
    <n v="1057"/>
    <s v="Support Independent Media (Canceled)"/>
    <s v="Sayin it Plain is a Independent Radio Show created to inform the public and empower the community."/>
    <x v="26"/>
    <n v="0"/>
    <x v="1"/>
    <x v="0"/>
    <s v="USD"/>
    <n v="1480888483"/>
    <n v="1478292883"/>
    <b v="0"/>
    <n v="0"/>
    <b v="0"/>
    <s v="journalism/audio"/>
    <n v="0"/>
    <e v="#DIV/0!"/>
    <x v="8"/>
    <x v="30"/>
    <x v="3814"/>
    <d v="2016-11-04T20:54:43"/>
  </r>
  <r>
    <n v="1058"/>
    <s v="The Body Politic Radio (Canceled)"/>
    <s v="An investigative series on 790 KABC Radio on the ravages of addiction and what options millions of people have for hopeful recovery."/>
    <x v="13"/>
    <n v="0"/>
    <x v="1"/>
    <x v="0"/>
    <s v="USD"/>
    <n v="1427328000"/>
    <n v="1423777043"/>
    <b v="0"/>
    <n v="0"/>
    <b v="0"/>
    <s v="journalism/audio"/>
    <n v="0"/>
    <e v="#DIV/0!"/>
    <x v="8"/>
    <x v="30"/>
    <x v="3815"/>
    <d v="2015-02-12T21:37:23"/>
  </r>
  <r>
    <n v="1059"/>
    <s v="Voice Over Artist (Canceled)"/>
    <s v="Turning myself into a vocal artist."/>
    <x v="209"/>
    <n v="0"/>
    <x v="1"/>
    <x v="0"/>
    <s v="USD"/>
    <n v="1426269456"/>
    <n v="1423681056"/>
    <b v="0"/>
    <n v="0"/>
    <b v="0"/>
    <s v="journalism/audio"/>
    <n v="0"/>
    <e v="#DIV/0!"/>
    <x v="8"/>
    <x v="30"/>
    <x v="3816"/>
    <d v="2015-02-11T18:57:36"/>
  </r>
  <r>
    <n v="1061"/>
    <s v="Chat Box 23 (Canceled)"/>
    <s v="T.O., Adi &amp; Mercedes discuss their point of views, women's issues &amp; Hollywood Hotties."/>
    <x v="38"/>
    <n v="0"/>
    <x v="1"/>
    <x v="0"/>
    <s v="USD"/>
    <n v="1462150800"/>
    <n v="1456987108"/>
    <b v="0"/>
    <n v="0"/>
    <b v="0"/>
    <s v="journalism/audio"/>
    <n v="0"/>
    <e v="#DIV/0!"/>
    <x v="8"/>
    <x v="30"/>
    <x v="3817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x v="0"/>
    <s v="USD"/>
    <n v="1472604262"/>
    <n v="1470012262"/>
    <b v="0"/>
    <n v="0"/>
    <b v="0"/>
    <s v="journalism/audio"/>
    <n v="0"/>
    <e v="#DIV/0!"/>
    <x v="8"/>
    <x v="30"/>
    <x v="3818"/>
    <d v="2016-08-01T00:44:22"/>
  </r>
  <r>
    <n v="1071"/>
    <s v="DJ's Bane"/>
    <s v="I'm making a game where you choose how you want to kill the DJ, so you yourself can decide what music will be played at the party."/>
    <x v="292"/>
    <n v="0"/>
    <x v="2"/>
    <x v="2"/>
    <s v="NOK"/>
    <n v="1447787093"/>
    <n v="1445191493"/>
    <b v="0"/>
    <n v="0"/>
    <b v="0"/>
    <s v="games/video games"/>
    <n v="0"/>
    <e v="#DIV/0!"/>
    <x v="3"/>
    <x v="18"/>
    <x v="3819"/>
    <d v="2015-10-18T18:04:53"/>
  </r>
  <r>
    <n v="1084"/>
    <s v="My own channel"/>
    <s v="I want to start my own channel for gaming"/>
    <x v="302"/>
    <n v="0"/>
    <x v="2"/>
    <x v="0"/>
    <s v="USD"/>
    <n v="1407534804"/>
    <n v="1404942804"/>
    <b v="0"/>
    <n v="0"/>
    <b v="0"/>
    <s v="games/video games"/>
    <n v="0"/>
    <e v="#DIV/0!"/>
    <x v="3"/>
    <x v="18"/>
    <x v="3820"/>
    <d v="2014-07-09T21:53:24"/>
  </r>
  <r>
    <n v="1087"/>
    <s v="Idle Gamers"/>
    <s v="Idle gamers are the group of gamers worth watching play video games. We have a back log of video ideas and want to entertain you."/>
    <x v="209"/>
    <n v="0"/>
    <x v="2"/>
    <x v="0"/>
    <s v="USD"/>
    <n v="1402852087"/>
    <n v="1400260087"/>
    <b v="0"/>
    <n v="0"/>
    <b v="0"/>
    <s v="games/video games"/>
    <n v="0"/>
    <e v="#DIV/0!"/>
    <x v="3"/>
    <x v="18"/>
    <x v="3821"/>
    <d v="2014-05-16T17:08:07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x v="0"/>
    <s v="USD"/>
    <n v="1406148024"/>
    <n v="1403556024"/>
    <b v="0"/>
    <n v="0"/>
    <b v="0"/>
    <s v="games/video games"/>
    <n v="0"/>
    <e v="#DIV/0!"/>
    <x v="3"/>
    <x v="18"/>
    <x v="3822"/>
    <d v="2014-06-23T20:40:24"/>
  </r>
  <r>
    <n v="1120"/>
    <s v="PlanEt Ninjahwah"/>
    <s v="Planet Ninjahwah is a highly anticipated futuristic action adventure game that will blow your mind!!"/>
    <x v="17"/>
    <n v="0"/>
    <x v="2"/>
    <x v="0"/>
    <s v="USD"/>
    <n v="1319835400"/>
    <n v="1315947400"/>
    <b v="0"/>
    <n v="0"/>
    <b v="0"/>
    <s v="games/video games"/>
    <n v="0"/>
    <e v="#DIV/0!"/>
    <x v="3"/>
    <x v="18"/>
    <x v="3823"/>
    <d v="2011-09-13T20:56:40"/>
  </r>
  <r>
    <n v="1122"/>
    <s v="Funny Monsters (Mobile Game)"/>
    <s v="Mobile game featuring lots of funny little monsters on the run from their mad creator. Lots of gameplay elements will keep user bussy."/>
    <x v="220"/>
    <n v="0"/>
    <x v="2"/>
    <x v="1"/>
    <s v="GBP"/>
    <n v="1369932825"/>
    <n v="1368723225"/>
    <b v="0"/>
    <n v="0"/>
    <b v="0"/>
    <s v="games/video games"/>
    <n v="0"/>
    <e v="#DIV/0!"/>
    <x v="3"/>
    <x v="18"/>
    <x v="3824"/>
    <d v="2013-05-16T16:53:45"/>
  </r>
  <r>
    <n v="1125"/>
    <s v="Ultimate Supremacy"/>
    <s v="Ultimate Supremacy will be the ultimate in mobile gaming, if you love fighting and strategy games, you will love Ultimate Supremacy."/>
    <x v="121"/>
    <n v="0"/>
    <x v="2"/>
    <x v="1"/>
    <s v="GBP"/>
    <n v="1443193130"/>
    <n v="1438009130"/>
    <b v="0"/>
    <n v="0"/>
    <b v="0"/>
    <s v="games/mobile games"/>
    <n v="0"/>
    <e v="#DIV/0!"/>
    <x v="3"/>
    <x v="28"/>
    <x v="3825"/>
    <d v="2015-07-27T14:58:50"/>
  </r>
  <r>
    <n v="1131"/>
    <s v="Hot Potato - The App"/>
    <s v="Don't drop it like it's hot..Hot Potato is a battle between friends. Compete to keep Mr Potato off the ground. Who will drop him first?"/>
    <x v="13"/>
    <n v="0"/>
    <x v="2"/>
    <x v="8"/>
    <s v="AUD"/>
    <n v="1450993668"/>
    <n v="1448401668"/>
    <b v="0"/>
    <n v="0"/>
    <b v="0"/>
    <s v="games/mobile games"/>
    <n v="0"/>
    <e v="#DIV/0!"/>
    <x v="3"/>
    <x v="28"/>
    <x v="3826"/>
    <d v="2015-11-24T21:47:48"/>
  </r>
  <r>
    <n v="1140"/>
    <s v="Medieval Empire by Bear Games"/>
    <s v="We are creating the next epic Massive Multiplayer Online-Real Time Strategy game and we want you to be a part of it!"/>
    <x v="1"/>
    <n v="0"/>
    <x v="2"/>
    <x v="1"/>
    <s v="GBP"/>
    <n v="1438859121"/>
    <n v="1436267121"/>
    <b v="0"/>
    <n v="0"/>
    <b v="0"/>
    <s v="games/mobile games"/>
    <n v="0"/>
    <e v="#DIV/0!"/>
    <x v="3"/>
    <x v="28"/>
    <x v="3827"/>
    <d v="2015-07-07T11:05:21"/>
  </r>
  <r>
    <n v="1141"/>
    <s v="Arena Z - Zombie Survival"/>
    <s v="I think this will be a great game!"/>
    <x v="207"/>
    <n v="0"/>
    <x v="2"/>
    <x v="4"/>
    <s v="EUR"/>
    <n v="1436460450"/>
    <n v="1433868450"/>
    <b v="0"/>
    <n v="0"/>
    <b v="0"/>
    <s v="games/mobile games"/>
    <n v="0"/>
    <e v="#DIV/0!"/>
    <x v="3"/>
    <x v="28"/>
    <x v="3828"/>
    <d v="2015-06-09T16:47:30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x v="0"/>
    <s v="USD"/>
    <n v="1424131727"/>
    <n v="1421539727"/>
    <b v="0"/>
    <n v="0"/>
    <b v="0"/>
    <s v="games/mobile games"/>
    <n v="0"/>
    <e v="#DIV/0!"/>
    <x v="3"/>
    <x v="28"/>
    <x v="3829"/>
    <d v="2015-01-18T00:08:47"/>
  </r>
  <r>
    <n v="1144"/>
    <s v="We Need Your Help to Finish Our BBQ Food Truck"/>
    <s v="We need your help to finish our food truck. We are building a BBQ Food Truck to serve competition style BBQ."/>
    <x v="413"/>
    <n v="0"/>
    <x v="2"/>
    <x v="0"/>
    <s v="USD"/>
    <n v="1430281320"/>
    <n v="1427689320"/>
    <b v="0"/>
    <n v="0"/>
    <b v="0"/>
    <s v="food/food trucks"/>
    <n v="0"/>
    <e v="#DIV/0!"/>
    <x v="4"/>
    <x v="29"/>
    <x v="3830"/>
    <d v="2015-03-30T04:22:00"/>
  </r>
  <r>
    <n v="1147"/>
    <s v="baked pugtato"/>
    <s v="amazing gourmet baked potato truck with variable options for everyone, its always been my dream, help me make it come true :)."/>
    <x v="17"/>
    <n v="0"/>
    <x v="2"/>
    <x v="11"/>
    <s v="CAD"/>
    <n v="1413760783"/>
    <n v="1408576783"/>
    <b v="0"/>
    <n v="0"/>
    <b v="0"/>
    <s v="food/food trucks"/>
    <n v="0"/>
    <e v="#DIV/0!"/>
    <x v="4"/>
    <x v="29"/>
    <x v="3831"/>
    <d v="2014-08-20T23:19:43"/>
  </r>
  <r>
    <n v="1151"/>
    <s v="Blaze'n Pontiac Grill"/>
    <s v="Basically home style foods as huge sandwiches, burgers, and apps. Limitited to NOTHING. Irish,Mexican, cajÃ£n, southern bqq even veggies"/>
    <x v="17"/>
    <n v="0"/>
    <x v="2"/>
    <x v="0"/>
    <s v="USD"/>
    <n v="1441592863"/>
    <n v="1439000863"/>
    <b v="0"/>
    <n v="0"/>
    <b v="0"/>
    <s v="food/food trucks"/>
    <n v="0"/>
    <e v="#DIV/0!"/>
    <x v="4"/>
    <x v="29"/>
    <x v="3832"/>
    <d v="2015-08-08T02:27:43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4"/>
    <x v="29"/>
    <x v="3833"/>
    <d v="2015-01-25T01:42:42"/>
  </r>
  <r>
    <n v="1159"/>
    <s v="Skewed Up Food Truck"/>
    <s v="Skewed Up food truck is my dream and need help getting it started, presenting some to the bank for my loan, spice up logo, etc."/>
    <x v="414"/>
    <n v="0"/>
    <x v="2"/>
    <x v="0"/>
    <s v="USD"/>
    <n v="1435679100"/>
    <n v="1433006765"/>
    <b v="0"/>
    <n v="0"/>
    <b v="0"/>
    <s v="food/food trucks"/>
    <n v="0"/>
    <e v="#DIV/0!"/>
    <x v="4"/>
    <x v="29"/>
    <x v="3834"/>
    <d v="2015-05-30T17:26:05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x v="0"/>
    <s v="USD"/>
    <n v="1432047989"/>
    <n v="1430233589"/>
    <b v="0"/>
    <n v="0"/>
    <b v="0"/>
    <s v="food/food trucks"/>
    <n v="0"/>
    <e v="#DIV/0!"/>
    <x v="4"/>
    <x v="29"/>
    <x v="3835"/>
    <d v="2015-04-28T15:06:29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x v="0"/>
    <s v="USD"/>
    <n v="1407604920"/>
    <n v="1405012920"/>
    <b v="0"/>
    <n v="0"/>
    <b v="0"/>
    <s v="food/food trucks"/>
    <n v="0"/>
    <e v="#DIV/0!"/>
    <x v="4"/>
    <x v="29"/>
    <x v="3836"/>
    <d v="2014-07-10T17:22:00"/>
  </r>
  <r>
    <n v="1164"/>
    <s v="Bayou Classic BBQ"/>
    <s v="Bayou Classic BBQ will be  Mansura,LA _x000a_newest and best mobile food truck_x000a_serving delicious BBQ Georgia style slow_x000a_smoke BBQ!"/>
    <x v="26"/>
    <n v="0"/>
    <x v="2"/>
    <x v="0"/>
    <s v="USD"/>
    <n v="1466270582"/>
    <n v="1463678582"/>
    <b v="0"/>
    <n v="0"/>
    <b v="0"/>
    <s v="food/food trucks"/>
    <n v="0"/>
    <e v="#DIV/0!"/>
    <x v="4"/>
    <x v="29"/>
    <x v="3837"/>
    <d v="2016-05-19T17:23:02"/>
  </r>
  <r>
    <n v="1172"/>
    <s v="let your dayz take you to the dogs."/>
    <s v="Bringing YOUR favorite dog recipes to the streets."/>
    <x v="99"/>
    <n v="0"/>
    <x v="2"/>
    <x v="0"/>
    <s v="USD"/>
    <n v="1408551752"/>
    <n v="1405959752"/>
    <b v="0"/>
    <n v="0"/>
    <b v="0"/>
    <s v="food/food trucks"/>
    <n v="0"/>
    <e v="#DIV/0!"/>
    <x v="4"/>
    <x v="29"/>
    <x v="3838"/>
    <d v="2014-07-21T16:22:32"/>
  </r>
  <r>
    <n v="1177"/>
    <s v="Funnel Cakes come to the UK!"/>
    <s v="Its CRAZY the UK is still in the dark about funnel cakes! We want to convert a trailer and show the country what they've been missing!"/>
    <x v="70"/>
    <n v="0"/>
    <x v="2"/>
    <x v="1"/>
    <s v="GBP"/>
    <n v="1413388296"/>
    <n v="1410796296"/>
    <b v="0"/>
    <n v="0"/>
    <b v="0"/>
    <s v="food/food trucks"/>
    <n v="0"/>
    <e v="#DIV/0!"/>
    <x v="4"/>
    <x v="29"/>
    <x v="3839"/>
    <d v="2014-09-15T15:51:36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x v="0"/>
    <s v="USD"/>
    <n v="1407394800"/>
    <n v="1404770616"/>
    <b v="0"/>
    <n v="0"/>
    <b v="0"/>
    <s v="music/world music"/>
    <n v="0"/>
    <e v="#DIV/0!"/>
    <x v="7"/>
    <x v="37"/>
    <x v="3840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x v="0"/>
    <s v="USD"/>
    <n v="1298589630"/>
    <n v="1295997630"/>
    <b v="0"/>
    <n v="0"/>
    <b v="0"/>
    <s v="music/world music"/>
    <n v="0"/>
    <e v="#DIV/0!"/>
    <x v="7"/>
    <x v="37"/>
    <x v="384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x v="0"/>
    <s v="USD"/>
    <n v="1440723600"/>
    <n v="1436394968"/>
    <b v="0"/>
    <n v="0"/>
    <b v="0"/>
    <s v="music/world music"/>
    <n v="0"/>
    <e v="#DIV/0!"/>
    <x v="7"/>
    <x v="37"/>
    <x v="3842"/>
    <d v="2015-07-08T22:36:08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x v="1"/>
    <s v="GBP"/>
    <n v="1422903342"/>
    <n v="1420311342"/>
    <b v="0"/>
    <n v="0"/>
    <b v="0"/>
    <s v="music/world music"/>
    <n v="0"/>
    <e v="#DIV/0!"/>
    <x v="7"/>
    <x v="37"/>
    <x v="3843"/>
    <d v="2015-01-03T18:55:42"/>
  </r>
  <r>
    <n v="1236"/>
    <s v="&quot;Volando&quot; CD Release (Canceled)"/>
    <s v="Raising money to give the musicians their due."/>
    <x v="60"/>
    <n v="0"/>
    <x v="1"/>
    <x v="0"/>
    <s v="USD"/>
    <n v="1343491200"/>
    <n v="1342801164"/>
    <b v="0"/>
    <n v="0"/>
    <b v="0"/>
    <s v="music/world music"/>
    <n v="0"/>
    <e v="#DIV/0!"/>
    <x v="7"/>
    <x v="37"/>
    <x v="3844"/>
    <d v="2012-07-20T16:19:24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x v="0"/>
    <s v="USD"/>
    <n v="1345790865"/>
    <n v="1344062865"/>
    <b v="0"/>
    <n v="0"/>
    <b v="0"/>
    <s v="music/world music"/>
    <n v="0"/>
    <e v="#DIV/0!"/>
    <x v="7"/>
    <x v="37"/>
    <x v="3845"/>
    <d v="2012-08-04T06:47:45"/>
  </r>
  <r>
    <n v="1239"/>
    <s v="Help Calmenco! finance new CD and Tour (Canceled)"/>
    <s v="Please consider helping us with our new CD and Riverdance Tour"/>
    <x v="60"/>
    <n v="0"/>
    <x v="1"/>
    <x v="0"/>
    <s v="USD"/>
    <n v="1325804767"/>
    <n v="1323212767"/>
    <b v="0"/>
    <n v="0"/>
    <b v="0"/>
    <s v="music/world music"/>
    <n v="0"/>
    <e v="#DIV/0!"/>
    <x v="7"/>
    <x v="37"/>
    <x v="3846"/>
    <d v="2011-12-06T23:06:07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x v="19"/>
    <s v="CHF"/>
    <n v="1485480408"/>
    <n v="1482888408"/>
    <b v="0"/>
    <n v="0"/>
    <b v="0"/>
    <s v="technology/wearables"/>
    <n v="0"/>
    <e v="#DIV/0!"/>
    <x v="0"/>
    <x v="1"/>
    <x v="3847"/>
    <d v="2016-12-28T01:26:48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x v="8"/>
    <s v="AUD"/>
    <n v="1405478025"/>
    <n v="1402886025"/>
    <b v="0"/>
    <n v="0"/>
    <b v="0"/>
    <s v="technology/wearables"/>
    <n v="0"/>
    <e v="#DIV/0!"/>
    <x v="0"/>
    <x v="1"/>
    <x v="3848"/>
    <d v="2014-06-16T02:33:45"/>
  </r>
  <r>
    <n v="1340"/>
    <s v="Glass Designs (Canceled)"/>
    <s v="I would like to make nicer, more stylish looking frames for the Google Glass using 3D printing technology."/>
    <x v="417"/>
    <n v="0"/>
    <x v="1"/>
    <x v="0"/>
    <s v="USD"/>
    <n v="1408112253"/>
    <n v="1405520253"/>
    <b v="0"/>
    <n v="0"/>
    <b v="0"/>
    <s v="technology/wearables"/>
    <n v="0"/>
    <e v="#DIV/0!"/>
    <x v="0"/>
    <x v="1"/>
    <x v="3849"/>
    <d v="2014-07-16T14:17:33"/>
  </r>
  <r>
    <n v="1409"/>
    <s v="Modern Literal Torah Translation: Genesis"/>
    <s v="Modern Literal Translation of the 1st Book of the Torah in English and Russian with sub-linear and interlinear layout."/>
    <x v="38"/>
    <n v="0"/>
    <x v="2"/>
    <x v="0"/>
    <s v="USD"/>
    <n v="1420085535"/>
    <n v="1414897935"/>
    <b v="0"/>
    <n v="0"/>
    <b v="0"/>
    <s v="publishing/translations"/>
    <n v="0"/>
    <e v="#DIV/0!"/>
    <x v="1"/>
    <x v="31"/>
    <x v="3850"/>
    <d v="2014-11-02T03:12:15"/>
  </r>
  <r>
    <n v="1416"/>
    <s v="Glenn's  little book of  quotes"/>
    <s v="glenn's  book of quotes is designed to give the readers a thought for the day , lighten the mood  and put a smile  on their faces."/>
    <x v="6"/>
    <n v="0"/>
    <x v="2"/>
    <x v="0"/>
    <s v="USD"/>
    <n v="1448147619"/>
    <n v="1445552019"/>
    <b v="0"/>
    <n v="0"/>
    <b v="0"/>
    <s v="publishing/translations"/>
    <n v="0"/>
    <e v="#DIV/0!"/>
    <x v="1"/>
    <x v="31"/>
    <x v="3851"/>
    <d v="2015-10-22T22:13:39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x v="0"/>
    <s v="USD"/>
    <n v="1430276959"/>
    <n v="1427684959"/>
    <b v="0"/>
    <n v="0"/>
    <b v="0"/>
    <s v="publishing/translations"/>
    <n v="0"/>
    <e v="#DIV/0!"/>
    <x v="1"/>
    <x v="31"/>
    <x v="385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x v="4"/>
    <s v="EUR"/>
    <n v="1440408120"/>
    <n v="1435224120"/>
    <b v="0"/>
    <n v="0"/>
    <b v="0"/>
    <s v="publishing/translations"/>
    <n v="0"/>
    <e v="#DIV/0!"/>
    <x v="1"/>
    <x v="31"/>
    <x v="3853"/>
    <d v="2015-06-25T09:22:00"/>
  </r>
  <r>
    <n v="1429"/>
    <s v="10 P.M."/>
    <s v="A guy in his 30's tries to live his &quot;American Dream&quot;, but quickly it turns into a nightmare. (A Novel)"/>
    <x v="26"/>
    <n v="0"/>
    <x v="2"/>
    <x v="0"/>
    <s v="USD"/>
    <n v="1428629242"/>
    <n v="1426037242"/>
    <b v="0"/>
    <n v="0"/>
    <b v="0"/>
    <s v="publishing/translations"/>
    <n v="0"/>
    <e v="#DIV/0!"/>
    <x v="1"/>
    <x v="31"/>
    <x v="3854"/>
    <d v="2015-03-11T01:27:22"/>
  </r>
  <r>
    <n v="1432"/>
    <s v="The Holy Bib-el"/>
    <s v="THE HOLY BIB-EL Translated By Leon Cook. The Creation: CHAPTER 1.  1* In the beginning Gods created The Heavens and The Planet Earth."/>
    <x v="13"/>
    <n v="0"/>
    <x v="2"/>
    <x v="0"/>
    <s v="USD"/>
    <n v="1437417828"/>
    <n v="1434825828"/>
    <b v="0"/>
    <n v="0"/>
    <b v="0"/>
    <s v="publishing/translations"/>
    <n v="0"/>
    <e v="#DIV/0!"/>
    <x v="1"/>
    <x v="31"/>
    <x v="3855"/>
    <d v="2015-06-20T18:43:48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x v="0"/>
    <s v="USD"/>
    <n v="1464190158"/>
    <n v="1461598158"/>
    <b v="0"/>
    <n v="0"/>
    <b v="0"/>
    <s v="publishing/translations"/>
    <n v="0"/>
    <e v="#DIV/0!"/>
    <x v="1"/>
    <x v="31"/>
    <x v="3856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x v="16"/>
    <s v="EUR"/>
    <n v="1483395209"/>
    <n v="1480803209"/>
    <b v="0"/>
    <n v="0"/>
    <b v="0"/>
    <s v="publishing/translations"/>
    <n v="0"/>
    <e v="#DIV/0!"/>
    <x v="1"/>
    <x v="31"/>
    <x v="3857"/>
    <d v="2016-12-03T22:13:29"/>
  </r>
  <r>
    <n v="1444"/>
    <s v="Expand the MillionairesLetter in the US Market!"/>
    <s v="We as a successfull german stock market newsletter publisher want expand in the US market!"/>
    <x v="418"/>
    <n v="0"/>
    <x v="2"/>
    <x v="4"/>
    <s v="EUR"/>
    <n v="1442091462"/>
    <n v="1436907462"/>
    <b v="0"/>
    <n v="0"/>
    <b v="0"/>
    <s v="publishing/translations"/>
    <n v="0"/>
    <e v="#DIV/0!"/>
    <x v="1"/>
    <x v="31"/>
    <x v="3858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x v="4"/>
    <s v="EUR"/>
    <n v="1434286855"/>
    <n v="1431694855"/>
    <b v="0"/>
    <n v="0"/>
    <b v="0"/>
    <s v="publishing/translations"/>
    <n v="0"/>
    <e v="#DIV/0!"/>
    <x v="1"/>
    <x v="31"/>
    <x v="3859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x v="6"/>
    <s v="EUR"/>
    <n v="1461235478"/>
    <n v="1459507478"/>
    <b v="0"/>
    <n v="0"/>
    <b v="0"/>
    <s v="publishing/translations"/>
    <n v="0"/>
    <e v="#DIV/0!"/>
    <x v="1"/>
    <x v="31"/>
    <x v="3860"/>
    <d v="2016-04-01T10:44:38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x v="8"/>
    <s v="AUD"/>
    <n v="1432272300"/>
    <n v="1429655318"/>
    <b v="0"/>
    <n v="0"/>
    <b v="0"/>
    <s v="publishing/translations"/>
    <n v="0"/>
    <e v="#DIV/0!"/>
    <x v="1"/>
    <x v="31"/>
    <x v="3861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x v="0"/>
    <s v="USD"/>
    <n v="1431286105"/>
    <n v="1427138905"/>
    <b v="0"/>
    <n v="0"/>
    <b v="0"/>
    <s v="publishing/translations"/>
    <n v="0"/>
    <e v="#DIV/0!"/>
    <x v="1"/>
    <x v="31"/>
    <x v="3862"/>
    <d v="2015-03-23T19:28:25"/>
  </r>
  <r>
    <n v="1452"/>
    <s v="The Judo Preservation Project (Canceled)"/>
    <s v="I am gathering rare, out-of-print Judo books for preservation, translation and sharing."/>
    <x v="80"/>
    <n v="0"/>
    <x v="1"/>
    <x v="0"/>
    <s v="USD"/>
    <n v="1406566363"/>
    <n v="1403974363"/>
    <b v="0"/>
    <n v="0"/>
    <b v="0"/>
    <s v="publishing/translations"/>
    <n v="0"/>
    <e v="#DIV/0!"/>
    <x v="1"/>
    <x v="31"/>
    <x v="386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x v="16"/>
    <s v="EUR"/>
    <n v="1492270947"/>
    <n v="1488386547"/>
    <b v="0"/>
    <n v="0"/>
    <b v="0"/>
    <s v="publishing/translations"/>
    <n v="0"/>
    <e v="#DIV/0!"/>
    <x v="1"/>
    <x v="31"/>
    <x v="3864"/>
    <d v="2017-03-01T16:42:27"/>
  </r>
  <r>
    <n v="1457"/>
    <s v="Hey! I&quot;m not invisable, I am Just Old (Canceled)"/>
    <s v="Age is more than just a number, I hope your younger than you feel."/>
    <x v="70"/>
    <n v="0"/>
    <x v="1"/>
    <x v="0"/>
    <s v="USD"/>
    <n v="1447281044"/>
    <n v="1444685444"/>
    <b v="0"/>
    <n v="0"/>
    <b v="0"/>
    <s v="publishing/translations"/>
    <n v="0"/>
    <e v="#DIV/0!"/>
    <x v="1"/>
    <x v="31"/>
    <x v="3865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x v="0"/>
    <s v="USD"/>
    <n v="1407729600"/>
    <n v="1405097760"/>
    <b v="0"/>
    <n v="0"/>
    <b v="0"/>
    <s v="publishing/translations"/>
    <n v="0"/>
    <e v="#DIV/0!"/>
    <x v="1"/>
    <x v="31"/>
    <x v="3866"/>
    <d v="2014-07-11T16:56:00"/>
  </r>
  <r>
    <n v="1459"/>
    <s v="Like all the others (Canceled)"/>
    <s v="What if you suddenly found out, that your life wasnÂ´t the life you thought you had? What if you were like all the others!"/>
    <x v="321"/>
    <n v="0"/>
    <x v="1"/>
    <x v="9"/>
    <s v="DKK"/>
    <n v="1449077100"/>
    <n v="1446612896"/>
    <b v="0"/>
    <n v="0"/>
    <b v="0"/>
    <s v="publishing/translations"/>
    <n v="0"/>
    <e v="#DIV/0!"/>
    <x v="1"/>
    <x v="31"/>
    <x v="3867"/>
    <d v="2015-11-04T04:54:56"/>
  </r>
  <r>
    <n v="1460"/>
    <s v="KJV2015 (Canceled)"/>
    <s v="KJV2015 Easier to understand for our kids and family not leaving out one verse or changing a meaning one bit."/>
    <x v="419"/>
    <n v="0"/>
    <x v="1"/>
    <x v="0"/>
    <s v="USD"/>
    <n v="1417391100"/>
    <n v="1412371898"/>
    <b v="0"/>
    <n v="0"/>
    <b v="0"/>
    <s v="publishing/translations"/>
    <n v="0"/>
    <e v="#DIV/0!"/>
    <x v="1"/>
    <x v="31"/>
    <x v="3868"/>
    <d v="2014-10-03T21:31:38"/>
  </r>
  <r>
    <n v="1484"/>
    <s v="a book called filtered down thru the stars"/>
    <s v="The mussings of an old wizard"/>
    <x v="151"/>
    <n v="0"/>
    <x v="2"/>
    <x v="0"/>
    <s v="USD"/>
    <n v="1342882260"/>
    <n v="1337834963"/>
    <b v="0"/>
    <n v="0"/>
    <b v="0"/>
    <s v="publishing/fiction"/>
    <n v="0"/>
    <e v="#DIV/0!"/>
    <x v="1"/>
    <x v="35"/>
    <x v="3869"/>
    <d v="2012-05-24T04:49:23"/>
  </r>
  <r>
    <n v="1487"/>
    <s v="You Killed Me First"/>
    <s v="A lover becomes an enemy when a line has been crossed. Torn between memories and reality, his mask of sanity is slipping."/>
    <x v="26"/>
    <n v="0"/>
    <x v="2"/>
    <x v="0"/>
    <s v="USD"/>
    <n v="1470175271"/>
    <n v="1467583271"/>
    <b v="0"/>
    <n v="0"/>
    <b v="0"/>
    <s v="publishing/fiction"/>
    <n v="0"/>
    <e v="#DIV/0!"/>
    <x v="1"/>
    <x v="35"/>
    <x v="3870"/>
    <d v="2016-07-03T22:01:1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x v="0"/>
    <s v="USD"/>
    <n v="1352994052"/>
    <n v="1350398452"/>
    <b v="0"/>
    <n v="0"/>
    <b v="0"/>
    <s v="publishing/fiction"/>
    <n v="0"/>
    <e v="#DIV/0!"/>
    <x v="1"/>
    <x v="35"/>
    <x v="3871"/>
    <d v="2012-10-16T14:40:52"/>
  </r>
  <r>
    <n v="1493"/>
    <s v="The Great Grand Zeppelin Chase"/>
    <s v="Help illustrate the sequel to the bestselling _x000a_The Transylvania Flying Squad of Detectives"/>
    <x v="243"/>
    <n v="0"/>
    <x v="2"/>
    <x v="0"/>
    <s v="USD"/>
    <n v="1371415675"/>
    <n v="1368823675"/>
    <b v="0"/>
    <n v="0"/>
    <b v="0"/>
    <s v="publishing/fiction"/>
    <n v="0"/>
    <e v="#DIV/0!"/>
    <x v="1"/>
    <x v="35"/>
    <x v="3872"/>
    <d v="2013-05-17T20:47:55"/>
  </r>
  <r>
    <n v="1495"/>
    <s v="A Magical Bildungsroman with a Female Heroine"/>
    <s v="The Adventures of Penelope Hawthorne. Part One: The Spellbook of Dracone."/>
    <x v="151"/>
    <n v="0"/>
    <x v="2"/>
    <x v="0"/>
    <s v="USD"/>
    <n v="1314471431"/>
    <n v="1311879431"/>
    <b v="0"/>
    <n v="0"/>
    <b v="0"/>
    <s v="publishing/fiction"/>
    <n v="0"/>
    <e v="#DIV/0!"/>
    <x v="1"/>
    <x v="35"/>
    <x v="3873"/>
    <d v="2011-07-28T18:57:11"/>
  </r>
  <r>
    <n v="1496"/>
    <s v="Tainted Steel (Series 1 - 4)"/>
    <s v="Capturing the awe-inspiring magic of the likes of LoTR, Tainted Steel tells the story of one mans' struggle against Destiny."/>
    <x v="186"/>
    <n v="0"/>
    <x v="2"/>
    <x v="0"/>
    <s v="USD"/>
    <n v="1410866659"/>
    <n v="1405682659"/>
    <b v="0"/>
    <n v="0"/>
    <b v="0"/>
    <s v="publishing/fiction"/>
    <n v="0"/>
    <e v="#DIV/0!"/>
    <x v="1"/>
    <x v="35"/>
    <x v="3874"/>
    <d v="2014-07-18T11:24:19"/>
  </r>
  <r>
    <n v="1544"/>
    <s v="LaFee Photography"/>
    <s v="My name is Travis LaFee, I live in beautiful McCall, Idaho. I wish to display the beauty of valley county by taking pics outdoors."/>
    <x v="114"/>
    <n v="0"/>
    <x v="2"/>
    <x v="0"/>
    <s v="USD"/>
    <n v="1427847480"/>
    <n v="1424222024"/>
    <b v="0"/>
    <n v="0"/>
    <b v="0"/>
    <s v="photography/nature"/>
    <n v="0"/>
    <e v="#DIV/0!"/>
    <x v="2"/>
    <x v="38"/>
    <x v="3875"/>
    <d v="2015-02-18T01:13:44"/>
  </r>
  <r>
    <n v="1547"/>
    <s v="Sound Photography"/>
    <s v="I have produced a limited number (100) of five 8x10 prints of mixed photography I would like to share with you."/>
    <x v="420"/>
    <n v="0"/>
    <x v="2"/>
    <x v="0"/>
    <s v="USD"/>
    <n v="1487844882"/>
    <n v="1487240082"/>
    <b v="0"/>
    <n v="0"/>
    <b v="0"/>
    <s v="photography/nature"/>
    <n v="0"/>
    <e v="#DIV/0!"/>
    <x v="2"/>
    <x v="38"/>
    <x v="3876"/>
    <d v="2017-02-16T10:14:42"/>
  </r>
  <r>
    <n v="1551"/>
    <s v="Randy Hoffman Photography"/>
    <s v="I can do it but help can't hurt. Sweet Montana photos like never seen before. Be a part of Randy Hoffman Photography and our activities"/>
    <x v="113"/>
    <n v="0"/>
    <x v="2"/>
    <x v="0"/>
    <s v="USD"/>
    <n v="1432756039"/>
    <n v="1430164039"/>
    <b v="0"/>
    <n v="0"/>
    <b v="0"/>
    <s v="photography/nature"/>
    <n v="0"/>
    <e v="#DIV/0!"/>
    <x v="2"/>
    <x v="38"/>
    <x v="3877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x v="0"/>
    <s v="USD"/>
    <n v="1441176447"/>
    <n v="1438584447"/>
    <b v="0"/>
    <n v="0"/>
    <b v="0"/>
    <s v="photography/nature"/>
    <n v="0"/>
    <e v="#DIV/0!"/>
    <x v="2"/>
    <x v="38"/>
    <x v="3878"/>
    <d v="2015-08-03T06:47:27"/>
  </r>
  <r>
    <n v="1554"/>
    <s v="Barbara O'Donovan Designs"/>
    <s v="I create art by photographing flowers/seeds i would love to buy my own camera/computer/Photoshop and restore my old shed into my studio"/>
    <x v="16"/>
    <n v="0"/>
    <x v="2"/>
    <x v="8"/>
    <s v="AUD"/>
    <n v="1438495390"/>
    <n v="1435903390"/>
    <b v="0"/>
    <n v="0"/>
    <b v="0"/>
    <s v="photography/nature"/>
    <n v="0"/>
    <e v="#DIV/0!"/>
    <x v="2"/>
    <x v="38"/>
    <x v="3879"/>
    <d v="2015-07-03T06:03:10"/>
  </r>
  <r>
    <n v="1555"/>
    <s v="Coffee Table Book of Maine"/>
    <s v="I am traveling the coastline of Maine and will be taking pictures of all the scenery and lighthouses in the area."/>
    <x v="150"/>
    <n v="0"/>
    <x v="2"/>
    <x v="0"/>
    <s v="USD"/>
    <n v="1442509200"/>
    <n v="1440513832"/>
    <b v="0"/>
    <n v="0"/>
    <b v="0"/>
    <s v="photography/nature"/>
    <n v="0"/>
    <e v="#DIV/0!"/>
    <x v="2"/>
    <x v="38"/>
    <x v="3880"/>
    <d v="2015-08-25T14:43: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x v="0"/>
    <s v="USD"/>
    <n v="1259715000"/>
    <n v="1253712916"/>
    <b v="0"/>
    <n v="0"/>
    <b v="0"/>
    <s v="publishing/art books"/>
    <n v="0"/>
    <e v="#DIV/0!"/>
    <x v="1"/>
    <x v="32"/>
    <x v="3881"/>
    <d v="2009-09-23T13:35:16"/>
  </r>
  <r>
    <n v="1569"/>
    <s v="to be removed (Canceled)"/>
    <s v="to be removed"/>
    <x v="0"/>
    <n v="0"/>
    <x v="1"/>
    <x v="0"/>
    <s v="USD"/>
    <n v="1369498714"/>
    <n v="1366906714"/>
    <b v="0"/>
    <n v="0"/>
    <b v="0"/>
    <s v="publishing/art books"/>
    <n v="0"/>
    <e v="#DIV/0!"/>
    <x v="1"/>
    <x v="32"/>
    <x v="3882"/>
    <d v="2013-04-25T16:18:34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x v="0"/>
    <s v="USD"/>
    <n v="1337562726"/>
    <n v="1332378726"/>
    <b v="0"/>
    <n v="0"/>
    <b v="0"/>
    <s v="publishing/art books"/>
    <n v="0"/>
    <e v="#DIV/0!"/>
    <x v="1"/>
    <x v="32"/>
    <x v="3883"/>
    <d v="2012-03-22T01:12:06"/>
  </r>
  <r>
    <n v="1584"/>
    <s v="Lets see Kansas together!"/>
    <s v="25 Kansas State Parks in the next year. What a great adventure to take together. Join me. Together we can photo this beautiful state."/>
    <x v="181"/>
    <n v="0"/>
    <x v="2"/>
    <x v="0"/>
    <s v="USD"/>
    <n v="1401464101"/>
    <n v="1400600101"/>
    <b v="0"/>
    <n v="0"/>
    <b v="0"/>
    <s v="photography/places"/>
    <n v="0"/>
    <e v="#DIV/0!"/>
    <x v="2"/>
    <x v="34"/>
    <x v="3884"/>
    <d v="2014-05-20T15:35:01"/>
  </r>
  <r>
    <n v="1586"/>
    <s v="Missouri In Pictures"/>
    <s v="Show the world the beauty that is in all of our back yards!"/>
    <x v="186"/>
    <n v="0"/>
    <x v="2"/>
    <x v="0"/>
    <s v="USD"/>
    <n v="1428197422"/>
    <n v="1425609022"/>
    <b v="0"/>
    <n v="0"/>
    <b v="0"/>
    <s v="photography/places"/>
    <n v="0"/>
    <e v="#DIV/0!"/>
    <x v="2"/>
    <x v="34"/>
    <x v="3885"/>
    <d v="2015-03-06T02:30:22"/>
  </r>
  <r>
    <n v="1588"/>
    <s v="The Right Side of Texas"/>
    <s v="Southeast Texas as seen through the lens of a cell phone camera"/>
    <x v="421"/>
    <n v="0"/>
    <x v="2"/>
    <x v="0"/>
    <s v="USD"/>
    <n v="1422735120"/>
    <n v="1420091999"/>
    <b v="0"/>
    <n v="0"/>
    <b v="0"/>
    <s v="photography/places"/>
    <n v="0"/>
    <e v="#DIV/0!"/>
    <x v="2"/>
    <x v="34"/>
    <x v="3886"/>
    <d v="2015-01-01T05:59:59"/>
  </r>
  <r>
    <n v="1589"/>
    <s v="A Side Of The World In Canvas"/>
    <s v="I want to be able to have my own photography inside a canvas and have it be displayed everywhere."/>
    <x v="181"/>
    <n v="0"/>
    <x v="2"/>
    <x v="0"/>
    <s v="USD"/>
    <n v="1444433886"/>
    <n v="1441841886"/>
    <b v="0"/>
    <n v="0"/>
    <b v="0"/>
    <s v="photography/places"/>
    <n v="0"/>
    <e v="#DIV/0!"/>
    <x v="2"/>
    <x v="34"/>
    <x v="3887"/>
    <d v="2015-09-09T23:38:06"/>
  </r>
  <r>
    <n v="1592"/>
    <s v="The Views of Pittsburgh"/>
    <s v="A portfolio collage of beautiful pictures of authentic Pittsburgh locations and scenery."/>
    <x v="360"/>
    <n v="0"/>
    <x v="2"/>
    <x v="0"/>
    <s v="USD"/>
    <n v="1427503485"/>
    <n v="1423619085"/>
    <b v="0"/>
    <n v="0"/>
    <b v="0"/>
    <s v="photography/places"/>
    <n v="0"/>
    <e v="#DIV/0!"/>
    <x v="2"/>
    <x v="34"/>
    <x v="3888"/>
    <d v="2015-02-11T01:44:45"/>
  </r>
  <r>
    <n v="1597"/>
    <s v="Vacation Days in Big Bear"/>
    <s v="We're starting up a new an improved way to do vacation rental management, but we need some funding to kick start it!"/>
    <x v="51"/>
    <n v="0"/>
    <x v="2"/>
    <x v="0"/>
    <s v="USD"/>
    <n v="1474360197"/>
    <n v="1471768197"/>
    <b v="0"/>
    <n v="0"/>
    <b v="0"/>
    <s v="photography/places"/>
    <n v="0"/>
    <e v="#DIV/0!"/>
    <x v="2"/>
    <x v="34"/>
    <x v="3889"/>
    <d v="2016-08-21T08:29:57"/>
  </r>
  <r>
    <n v="1599"/>
    <s v="The Londoner: Prints &amp; Canvas"/>
    <s v="A London photographer trekking 5,895m up Africa's Mount Kilimanjaro to pursue and enrich a career."/>
    <x v="207"/>
    <n v="0"/>
    <x v="2"/>
    <x v="1"/>
    <s v="GBP"/>
    <n v="1460116576"/>
    <n v="1457528176"/>
    <b v="0"/>
    <n v="0"/>
    <b v="0"/>
    <s v="photography/places"/>
    <n v="0"/>
    <e v="#DIV/0!"/>
    <x v="2"/>
    <x v="34"/>
    <x v="3890"/>
    <d v="2016-03-09T12:56:16"/>
  </r>
  <r>
    <n v="1682"/>
    <s v="Looking Up &amp; Holding On CD Project - Christian songwriter"/>
    <s v="Christian singer-wongerwriter searching for funding to record CD of original Christian music."/>
    <x v="70"/>
    <n v="0"/>
    <x v="3"/>
    <x v="0"/>
    <s v="USD"/>
    <n v="1492142860"/>
    <n v="1486962460"/>
    <b v="0"/>
    <n v="0"/>
    <b v="0"/>
    <s v="music/faith"/>
    <n v="0"/>
    <e v="#DIV/0!"/>
    <x v="7"/>
    <x v="14"/>
    <x v="3891"/>
    <d v="2017-02-13T05:07:40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x v="0"/>
    <s v="USD"/>
    <n v="1491007211"/>
    <n v="1488418811"/>
    <b v="0"/>
    <n v="0"/>
    <b v="0"/>
    <s v="music/faith"/>
    <n v="0"/>
    <e v="#DIV/0!"/>
    <x v="7"/>
    <x v="14"/>
    <x v="3892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x v="0"/>
    <s v="USD"/>
    <n v="1490499180"/>
    <n v="1488430760"/>
    <b v="0"/>
    <n v="0"/>
    <b v="0"/>
    <s v="music/faith"/>
    <n v="0"/>
    <e v="#DIV/0!"/>
    <x v="7"/>
    <x v="14"/>
    <x v="3893"/>
    <d v="2017-03-02T04:59:20"/>
  </r>
  <r>
    <n v="1705"/>
    <s v="Piano Prayer Album - Russ James"/>
    <s v="An instrumental album that ranges from hymns to contemporary music. All the music is recorded by myself."/>
    <x v="151"/>
    <n v="0"/>
    <x v="2"/>
    <x v="0"/>
    <s v="USD"/>
    <n v="1441814400"/>
    <n v="1440807846"/>
    <b v="0"/>
    <n v="0"/>
    <b v="0"/>
    <s v="music/faith"/>
    <n v="0"/>
    <e v="#DIV/0!"/>
    <x v="7"/>
    <x v="14"/>
    <x v="3894"/>
    <d v="2015-08-29T00:24:06"/>
  </r>
  <r>
    <n v="1706"/>
    <s v="Gemeinde in Bremen"/>
    <s v="Unsere &quot;Aufgabe&quot; ist es, fÃ¼r Christen da zu sein die keiner Gemeinde angehÃ¶ren. Zudem spielt Lobpreis eine Zentrale Rolle."/>
    <x v="120"/>
    <n v="0"/>
    <x v="2"/>
    <x v="4"/>
    <s v="EUR"/>
    <n v="1440314472"/>
    <n v="1435130472"/>
    <b v="0"/>
    <n v="0"/>
    <b v="0"/>
    <s v="music/faith"/>
    <n v="0"/>
    <e v="#DIV/0!"/>
    <x v="7"/>
    <x v="14"/>
    <x v="3895"/>
    <d v="2015-06-24T07:21:12"/>
  </r>
  <r>
    <n v="1708"/>
    <s v="Praise: It's what we do"/>
    <s v="A debut album for the New Gate Church's praise team; making a cd filled with original songs from a team of misfits with 1 goal in mind"/>
    <x v="40"/>
    <n v="0"/>
    <x v="2"/>
    <x v="0"/>
    <s v="USD"/>
    <n v="1462135706"/>
    <n v="1458679706"/>
    <b v="0"/>
    <n v="0"/>
    <b v="0"/>
    <s v="music/faith"/>
    <n v="0"/>
    <e v="#DIV/0!"/>
    <x v="7"/>
    <x v="14"/>
    <x v="3896"/>
    <d v="2016-03-22T20:48:26"/>
  </r>
  <r>
    <n v="1712"/>
    <s v="Midwest Cowboy Ministries"/>
    <s v="Recording/equipment for MCM - a team of musicians who will help your local musicians to hold your own Cowboy Church with Gospel Music"/>
    <x v="1"/>
    <n v="0"/>
    <x v="2"/>
    <x v="0"/>
    <s v="USD"/>
    <n v="1435701353"/>
    <n v="1430517353"/>
    <b v="0"/>
    <n v="0"/>
    <b v="0"/>
    <s v="music/faith"/>
    <n v="0"/>
    <e v="#DIV/0!"/>
    <x v="7"/>
    <x v="14"/>
    <x v="3897"/>
    <d v="2015-05-01T21:55:53"/>
  </r>
  <r>
    <n v="1721"/>
    <s v="&quot;HEAVEN'S CALLING&quot;"/>
    <s v="Heavens calling is an album for people all over the world in need of a healing for the soul, positive mindset and total prosperity"/>
    <x v="1"/>
    <n v="0"/>
    <x v="2"/>
    <x v="0"/>
    <s v="USD"/>
    <n v="1449831863"/>
    <n v="1447239863"/>
    <b v="0"/>
    <n v="0"/>
    <b v="0"/>
    <s v="music/faith"/>
    <n v="0"/>
    <e v="#DIV/0!"/>
    <x v="7"/>
    <x v="14"/>
    <x v="3898"/>
    <d v="2015-11-11T11:04:23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x v="0"/>
    <s v="USD"/>
    <n v="1465521306"/>
    <n v="1460337306"/>
    <b v="0"/>
    <n v="0"/>
    <b v="0"/>
    <s v="music/faith"/>
    <n v="0"/>
    <e v="#DIV/0!"/>
    <x v="7"/>
    <x v="14"/>
    <x v="3899"/>
    <d v="2016-04-11T01:15:06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x v="0"/>
    <s v="USD"/>
    <n v="1445738783"/>
    <n v="1443146783"/>
    <b v="0"/>
    <n v="0"/>
    <b v="0"/>
    <s v="music/faith"/>
    <n v="0"/>
    <e v="#DIV/0!"/>
    <x v="7"/>
    <x v="14"/>
    <x v="3900"/>
    <d v="2015-09-25T02:06:23"/>
  </r>
  <r>
    <n v="1731"/>
    <s v="Sam Cox Band First Christian Tour"/>
    <s v="We are a Christin Worship band looking to midwest tour. God Bless!"/>
    <x v="114"/>
    <n v="0"/>
    <x v="2"/>
    <x v="0"/>
    <s v="USD"/>
    <n v="1434034800"/>
    <n v="1432849552"/>
    <b v="0"/>
    <n v="0"/>
    <b v="0"/>
    <s v="music/faith"/>
    <n v="0"/>
    <e v="#DIV/0!"/>
    <x v="7"/>
    <x v="14"/>
    <x v="3901"/>
    <d v="2015-05-28T21:45:52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x v="0"/>
    <s v="USD"/>
    <n v="1452920400"/>
    <n v="1447777481"/>
    <b v="0"/>
    <n v="0"/>
    <b v="0"/>
    <s v="music/faith"/>
    <n v="0"/>
    <e v="#DIV/0!"/>
    <x v="7"/>
    <x v="14"/>
    <x v="3902"/>
    <d v="2015-11-17T16:24:41"/>
  </r>
  <r>
    <n v="1733"/>
    <s v="What Faith Is EP/Album"/>
    <s v="I am trying to share the music I am blessed to have written. https://www.johncox4.com or https://reverbnation.com/johncox4"/>
    <x v="26"/>
    <n v="0"/>
    <x v="2"/>
    <x v="0"/>
    <s v="USD"/>
    <n v="1473802200"/>
    <n v="1472746374"/>
    <b v="0"/>
    <n v="0"/>
    <b v="0"/>
    <s v="music/faith"/>
    <n v="0"/>
    <e v="#DIV/0!"/>
    <x v="7"/>
    <x v="14"/>
    <x v="3903"/>
    <d v="2016-09-01T16:12:54"/>
  </r>
  <r>
    <n v="1740"/>
    <s v="Recording Studio Time"/>
    <s v="I recently recorded a new single. With your help I can return to the studio. Would you like to be part of my next worship project?"/>
    <x v="121"/>
    <n v="0"/>
    <x v="2"/>
    <x v="0"/>
    <s v="USD"/>
    <n v="1437075422"/>
    <n v="1434483422"/>
    <b v="0"/>
    <n v="0"/>
    <b v="0"/>
    <s v="music/faith"/>
    <n v="0"/>
    <e v="#DIV/0!"/>
    <x v="7"/>
    <x v="14"/>
    <x v="3904"/>
    <d v="2015-06-16T19:37:02"/>
  </r>
  <r>
    <n v="1766"/>
    <s v="Photographic book on Melbourne's music scene"/>
    <s v="I want to create a beautiful book which documents the Melbourne music scene."/>
    <x v="186"/>
    <n v="0"/>
    <x v="2"/>
    <x v="8"/>
    <s v="AUD"/>
    <n v="1408999088"/>
    <n v="1407184688"/>
    <b v="1"/>
    <n v="0"/>
    <b v="0"/>
    <s v="photography/photobooks"/>
    <n v="0"/>
    <e v="#DIV/0!"/>
    <x v="2"/>
    <x v="3"/>
    <x v="3905"/>
    <d v="2014-08-04T20:38:08"/>
  </r>
  <r>
    <n v="1813"/>
    <s v="Libya : The Lost Days"/>
    <s v="This project aims to document, Libyan photographic history; through both print and artisan mediums ."/>
    <x v="130"/>
    <n v="0"/>
    <x v="2"/>
    <x v="1"/>
    <s v="GBP"/>
    <n v="1407532812"/>
    <n v="1404940812"/>
    <b v="0"/>
    <n v="0"/>
    <b v="0"/>
    <s v="photography/photobooks"/>
    <n v="0"/>
    <e v="#DIV/0!"/>
    <x v="2"/>
    <x v="3"/>
    <x v="3906"/>
    <d v="2014-07-09T21:20:12"/>
  </r>
  <r>
    <n v="1815"/>
    <s v="Texas to Florida"/>
    <s v="Photographic roadtrip from Dallas/Ft Worth, Texas to Florida's beaches. A summer photography roadtrip project to include 5 states."/>
    <x v="121"/>
    <n v="0"/>
    <x v="2"/>
    <x v="0"/>
    <s v="USD"/>
    <n v="1435787137"/>
    <n v="1434577537"/>
    <b v="0"/>
    <n v="0"/>
    <b v="0"/>
    <s v="photography/photobooks"/>
    <n v="0"/>
    <e v="#DIV/0!"/>
    <x v="2"/>
    <x v="3"/>
    <x v="3907"/>
    <d v="2015-06-17T21:45:37"/>
  </r>
  <r>
    <n v="1818"/>
    <s v="Give Me Your Goofy-ist"/>
    <s v="We are all different, this is a way to honor and celebrate the authenticity in being different."/>
    <x v="51"/>
    <n v="0"/>
    <x v="2"/>
    <x v="0"/>
    <s v="USD"/>
    <n v="1428035850"/>
    <n v="1425447450"/>
    <b v="0"/>
    <n v="0"/>
    <b v="0"/>
    <s v="photography/photobooks"/>
    <n v="0"/>
    <e v="#DIV/0!"/>
    <x v="2"/>
    <x v="3"/>
    <x v="3908"/>
    <d v="2015-03-04T05:37:30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x v="1"/>
    <s v="GBP"/>
    <n v="1422256341"/>
    <n v="1419664341"/>
    <b v="0"/>
    <n v="0"/>
    <b v="0"/>
    <s v="games/mobile games"/>
    <n v="0"/>
    <e v="#DIV/0!"/>
    <x v="3"/>
    <x v="28"/>
    <x v="3909"/>
    <d v="2014-12-27T07:12:21"/>
  </r>
  <r>
    <n v="1869"/>
    <s v="Castle Crawler RPG"/>
    <s v="CCRPG will be a 2D Pixel Art Game based on similar elements to the SNES game &quot;Zelda: A Link to the Past&quot; with RPG elements added in."/>
    <x v="26"/>
    <n v="0"/>
    <x v="2"/>
    <x v="0"/>
    <s v="USD"/>
    <n v="1483488249"/>
    <n v="1480896249"/>
    <b v="0"/>
    <n v="0"/>
    <b v="0"/>
    <s v="games/mobile games"/>
    <n v="0"/>
    <e v="#DIV/0!"/>
    <x v="3"/>
    <x v="28"/>
    <x v="3910"/>
    <d v="2016-12-05T00:04:09"/>
  </r>
  <r>
    <n v="1876"/>
    <s v="Migration Madness (Android)"/>
    <s v="An arcade styled side scroller. Help Bob the pilot steer his plane through hordes of migrating birds strapped with explosives."/>
    <x v="422"/>
    <n v="0"/>
    <x v="2"/>
    <x v="8"/>
    <s v="AUD"/>
    <n v="1402901405"/>
    <n v="1400309405"/>
    <b v="0"/>
    <n v="0"/>
    <b v="0"/>
    <s v="games/mobile games"/>
    <n v="0"/>
    <e v="#DIV/0!"/>
    <x v="3"/>
    <x v="28"/>
    <x v="3911"/>
    <d v="2014-05-17T06:50:05"/>
  </r>
  <r>
    <n v="1877"/>
    <s v="Chip Dip II: Son of Chip Dip! - A Terrible, Terrible Game"/>
    <s v="It's obvious you won't survive by your wits alone. Unfortunately that's all you've got, Chip. Run!"/>
    <x v="423"/>
    <n v="0"/>
    <x v="2"/>
    <x v="0"/>
    <s v="USD"/>
    <n v="1425170525"/>
    <n v="1422664925"/>
    <b v="0"/>
    <n v="0"/>
    <b v="0"/>
    <s v="games/mobile games"/>
    <n v="0"/>
    <e v="#DIV/0!"/>
    <x v="3"/>
    <x v="28"/>
    <x v="3912"/>
    <d v="2015-01-31T00:42:05"/>
  </r>
  <r>
    <n v="1878"/>
    <s v="Aussies versus Zombies"/>
    <s v="Action game now playable on Android/iOS platforms and PC browsers. Easy gameplay even for starters yet hard to be skilled. Multi-player"/>
    <x v="36"/>
    <n v="0"/>
    <x v="2"/>
    <x v="8"/>
    <s v="AUD"/>
    <n v="1402618355"/>
    <n v="1400026355"/>
    <b v="0"/>
    <n v="0"/>
    <b v="0"/>
    <s v="games/mobile games"/>
    <n v="0"/>
    <e v="#DIV/0!"/>
    <x v="3"/>
    <x v="28"/>
    <x v="3913"/>
    <d v="2014-05-14T00:12:35"/>
  </r>
  <r>
    <n v="1982"/>
    <s v="Lonely Boy: 55 male models 200s sensual expression"/>
    <s v="Express a very dark place in my childhood. Release my emotions through photography in a form of Art."/>
    <x v="256"/>
    <n v="0"/>
    <x v="2"/>
    <x v="7"/>
    <s v="HKD"/>
    <n v="1480863887"/>
    <n v="1478268287"/>
    <b v="0"/>
    <n v="0"/>
    <b v="0"/>
    <s v="photography/people"/>
    <n v="0"/>
    <e v="#DIV/0!"/>
    <x v="2"/>
    <x v="36"/>
    <x v="3914"/>
    <d v="2016-11-04T14:04:47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x v="1"/>
    <s v="GBP"/>
    <n v="1450706837"/>
    <n v="1448114837"/>
    <b v="0"/>
    <n v="0"/>
    <b v="0"/>
    <s v="photography/people"/>
    <n v="0"/>
    <e v="#DIV/0!"/>
    <x v="2"/>
    <x v="36"/>
    <x v="3915"/>
    <d v="2015-11-21T14:07:17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x v="0"/>
    <s v="USD"/>
    <n v="1481072942"/>
    <n v="1475885342"/>
    <b v="0"/>
    <n v="0"/>
    <b v="0"/>
    <s v="photography/people"/>
    <n v="0"/>
    <e v="#DIV/0!"/>
    <x v="2"/>
    <x v="36"/>
    <x v="3916"/>
    <d v="2016-10-08T00:09:02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x v="0"/>
    <s v="USD"/>
    <n v="1405021211"/>
    <n v="1402429211"/>
    <b v="0"/>
    <n v="0"/>
    <b v="0"/>
    <s v="photography/people"/>
    <n v="0"/>
    <e v="#DIV/0!"/>
    <x v="2"/>
    <x v="36"/>
    <x v="3917"/>
    <d v="2014-06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2"/>
    <x v="36"/>
    <x v="3918"/>
    <d v="2014-07-27T22:20:12"/>
  </r>
  <r>
    <n v="2141"/>
    <s v="King of Consoles"/>
    <s v="A place where people can test out the latest video games, for an hourly fee. It's cheaper than wasting money on a $60 game that sucked"/>
    <x v="51"/>
    <n v="0"/>
    <x v="2"/>
    <x v="0"/>
    <s v="USD"/>
    <n v="1415947159"/>
    <n v="1413351559"/>
    <b v="0"/>
    <n v="0"/>
    <b v="0"/>
    <s v="games/video games"/>
    <n v="0"/>
    <e v="#DIV/0!"/>
    <x v="3"/>
    <x v="18"/>
    <x v="3919"/>
    <d v="2014-10-15T05:39:19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x v="0"/>
    <s v="USD"/>
    <n v="1280534400"/>
    <n v="1277512556"/>
    <b v="0"/>
    <n v="0"/>
    <b v="0"/>
    <s v="games/video games"/>
    <n v="0"/>
    <e v="#DIV/0!"/>
    <x v="3"/>
    <x v="18"/>
    <x v="3920"/>
    <d v="2010-06-26T00:35:56"/>
  </r>
  <r>
    <n v="2341"/>
    <s v="Cutting Edge Fitness Website (Canceled)"/>
    <s v="This website will serve as an interface to change lives and have a community routing for your success!"/>
    <x v="1"/>
    <n v="0"/>
    <x v="1"/>
    <x v="0"/>
    <s v="USD"/>
    <n v="1436729504"/>
    <n v="1434137504"/>
    <b v="0"/>
    <n v="0"/>
    <b v="0"/>
    <s v="technology/web"/>
    <n v="0"/>
    <e v="#DIV/0!"/>
    <x v="0"/>
    <x v="26"/>
    <x v="3921"/>
    <d v="2015-06-12T19:31:4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x v="0"/>
    <s v="USD"/>
    <n v="1412571600"/>
    <n v="1410799870"/>
    <b v="0"/>
    <n v="0"/>
    <b v="0"/>
    <s v="technology/web"/>
    <n v="0"/>
    <e v="#DIV/0!"/>
    <x v="0"/>
    <x v="26"/>
    <x v="3922"/>
    <d v="2014-09-15T16:51:10"/>
  </r>
  <r>
    <n v="2345"/>
    <s v="Social Media Website (Canceled)"/>
    <s v="My team and I are creating a social media website for pet lovers across the world! Fashion, animal shows, adoptions, and more."/>
    <x v="121"/>
    <n v="0"/>
    <x v="1"/>
    <x v="0"/>
    <s v="USD"/>
    <n v="1427845140"/>
    <n v="1424822556"/>
    <b v="0"/>
    <n v="0"/>
    <b v="0"/>
    <s v="technology/web"/>
    <n v="0"/>
    <e v="#DIV/0!"/>
    <x v="0"/>
    <x v="26"/>
    <x v="3923"/>
    <d v="2015-02-25T00:02:36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n v="1439318228"/>
    <n v="1436812628"/>
    <b v="0"/>
    <n v="0"/>
    <b v="0"/>
    <s v="technology/web"/>
    <n v="0"/>
    <e v="#DIV/0!"/>
    <x v="0"/>
    <x v="26"/>
    <x v="3924"/>
    <d v="2015-07-13T18:37:08"/>
  </r>
  <r>
    <n v="2350"/>
    <s v="HoxWi - Simple and reliable online customer services (Canceled)"/>
    <s v="HoxWi are the future for real time interaction with on-line customers via chat or video conference."/>
    <x v="6"/>
    <n v="0"/>
    <x v="1"/>
    <x v="12"/>
    <s v="EUR"/>
    <n v="1483474370"/>
    <n v="1480882370"/>
    <b v="0"/>
    <n v="0"/>
    <b v="0"/>
    <s v="technology/web"/>
    <n v="0"/>
    <e v="#DIV/0!"/>
    <x v="0"/>
    <x v="26"/>
    <x v="3925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x v="0"/>
    <s v="USD"/>
    <n v="1433603552"/>
    <n v="1428419552"/>
    <b v="0"/>
    <n v="0"/>
    <b v="0"/>
    <s v="technology/web"/>
    <n v="0"/>
    <e v="#DIV/0!"/>
    <x v="0"/>
    <x v="26"/>
    <x v="3926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x v="0"/>
    <s v="USD"/>
    <n v="1429632822"/>
    <n v="1428596022"/>
    <b v="0"/>
    <n v="0"/>
    <b v="0"/>
    <s v="technology/web"/>
    <n v="0"/>
    <e v="#DIV/0!"/>
    <x v="0"/>
    <x v="26"/>
    <x v="3927"/>
    <d v="2015-04-09T16:13:42"/>
  </r>
  <r>
    <n v="2356"/>
    <s v="HardstyleUnited.com (Canceled)"/>
    <s v="HardstyleUnited.com The Global Hardstyle community. Your Hardstyle community."/>
    <x v="26"/>
    <n v="0"/>
    <x v="1"/>
    <x v="13"/>
    <s v="EUR"/>
    <n v="1433530104"/>
    <n v="1430938104"/>
    <b v="0"/>
    <n v="0"/>
    <b v="0"/>
    <s v="technology/web"/>
    <n v="0"/>
    <e v="#DIV/0!"/>
    <x v="0"/>
    <x v="26"/>
    <x v="3928"/>
    <d v="2015-05-06T18:48:24"/>
  </r>
  <r>
    <n v="2357"/>
    <s v="Online therapist directory - Click For Therapy (Canceled)"/>
    <s v="Click For Therapy is a website that was created to connect consumers and therapists across the UK."/>
    <x v="59"/>
    <n v="0"/>
    <x v="1"/>
    <x v="1"/>
    <s v="GBP"/>
    <n v="1445093578"/>
    <n v="1442501578"/>
    <b v="0"/>
    <n v="0"/>
    <b v="0"/>
    <s v="technology/web"/>
    <n v="0"/>
    <e v="#DIV/0!"/>
    <x v="0"/>
    <x v="26"/>
    <x v="3929"/>
    <d v="2015-09-17T14:52:58"/>
  </r>
  <r>
    <n v="2358"/>
    <s v="Auction, Sell Swap without excessive fees, the next ebay."/>
    <s v="A website to auction, sell and swap items in the uk without a charge, without excess fees, the next ebay."/>
    <x v="186"/>
    <n v="0"/>
    <x v="1"/>
    <x v="1"/>
    <s v="GBP"/>
    <n v="1422664740"/>
    <n v="1417818036"/>
    <b v="0"/>
    <n v="0"/>
    <b v="0"/>
    <s v="technology/web"/>
    <n v="0"/>
    <e v="#DIV/0!"/>
    <x v="0"/>
    <x v="26"/>
    <x v="3930"/>
    <d v="2014-12-05T22:20:36"/>
  </r>
  <r>
    <n v="2361"/>
    <s v="Lemme Grab it (Canceled)"/>
    <s v="A website for email/sms alerts of your personal selection, comparison of prices,consolidated database, best deals around for clothing."/>
    <x v="317"/>
    <n v="0"/>
    <x v="1"/>
    <x v="11"/>
    <s v="CAD"/>
    <n v="1462053600"/>
    <n v="1459975008"/>
    <b v="0"/>
    <n v="0"/>
    <b v="0"/>
    <s v="technology/web"/>
    <n v="0"/>
    <e v="#DIV/0!"/>
    <x v="0"/>
    <x v="26"/>
    <x v="3931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x v="0"/>
    <s v="USD"/>
    <n v="1451348200"/>
    <n v="1447460200"/>
    <b v="0"/>
    <n v="0"/>
    <b v="0"/>
    <s v="technology/web"/>
    <n v="0"/>
    <e v="#DIV/0!"/>
    <x v="0"/>
    <x v="26"/>
    <x v="3932"/>
    <d v="2015-11-14T00:16:40"/>
  </r>
  <r>
    <n v="2364"/>
    <s v="Minecraft Server and Website Help (Name: Forge Realms)"/>
    <s v="Making a Minecraft server and Website and I need your help to fund it. Thanks in Advance!"/>
    <x v="426"/>
    <n v="0"/>
    <x v="1"/>
    <x v="0"/>
    <s v="USD"/>
    <n v="1445898356"/>
    <n v="1441146356"/>
    <b v="0"/>
    <n v="0"/>
    <b v="0"/>
    <s v="technology/web"/>
    <n v="0"/>
    <e v="#DIV/0!"/>
    <x v="0"/>
    <x v="26"/>
    <x v="3933"/>
    <d v="2015-09-01T22:25:56"/>
  </r>
  <r>
    <n v="2365"/>
    <s v="IMI - It's My Identity (Canceled)"/>
    <s v="A website that could group all your social 'identities' and online property together and find new followers or creators to follow"/>
    <x v="114"/>
    <n v="0"/>
    <x v="1"/>
    <x v="6"/>
    <s v="EUR"/>
    <n v="1453071600"/>
    <n v="1449596425"/>
    <b v="0"/>
    <n v="0"/>
    <b v="0"/>
    <s v="technology/web"/>
    <n v="0"/>
    <e v="#DIV/0!"/>
    <x v="0"/>
    <x v="26"/>
    <x v="3934"/>
    <d v="2015-12-08T17:40:25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x v="0"/>
    <s v="USD"/>
    <n v="1455132611"/>
    <n v="1452540611"/>
    <b v="0"/>
    <n v="0"/>
    <b v="0"/>
    <s v="technology/web"/>
    <n v="0"/>
    <e v="#DIV/0!"/>
    <x v="0"/>
    <x v="26"/>
    <x v="3935"/>
    <d v="2016-01-11T19:30:1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x v="0"/>
    <s v="USD"/>
    <n v="1435257596"/>
    <n v="1432665596"/>
    <b v="0"/>
    <n v="0"/>
    <b v="0"/>
    <s v="technology/web"/>
    <n v="0"/>
    <e v="#DIV/0!"/>
    <x v="0"/>
    <x v="26"/>
    <x v="3936"/>
    <d v="2015-05-26T18:39:56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x v="0"/>
    <s v="USD"/>
    <n v="1473451437"/>
    <n v="1470859437"/>
    <b v="0"/>
    <n v="0"/>
    <b v="0"/>
    <s v="technology/web"/>
    <n v="0"/>
    <e v="#DIV/0!"/>
    <x v="0"/>
    <x v="26"/>
    <x v="3937"/>
    <d v="2016-08-10T20:03:57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x v="11"/>
    <s v="CAD"/>
    <n v="1480110783"/>
    <n v="1477515183"/>
    <b v="0"/>
    <n v="0"/>
    <b v="0"/>
    <s v="technology/web"/>
    <n v="0"/>
    <e v="#DIV/0!"/>
    <x v="0"/>
    <x v="26"/>
    <x v="3938"/>
    <d v="2016-10-26T20:53:03"/>
  </r>
  <r>
    <n v="2378"/>
    <s v="KEEPUP INC (Canceled)"/>
    <s v="KEEPUP allows you to extend your social circle by introducing you to new people via your friends."/>
    <x v="50"/>
    <n v="0"/>
    <x v="1"/>
    <x v="0"/>
    <s v="USD"/>
    <n v="1440548330"/>
    <n v="1438042730"/>
    <b v="0"/>
    <n v="0"/>
    <b v="0"/>
    <s v="technology/web"/>
    <n v="0"/>
    <e v="#DIV/0!"/>
    <x v="0"/>
    <x v="26"/>
    <x v="3939"/>
    <d v="2015-07-28T00:18:50"/>
  </r>
  <r>
    <n v="2379"/>
    <s v="SelectCooks.com (Canceled)"/>
    <s v="Selectcooks.com is a community marketplace for people to list, find and hire chefs."/>
    <x v="0"/>
    <n v="0"/>
    <x v="1"/>
    <x v="0"/>
    <s v="USD"/>
    <n v="1444004616"/>
    <n v="1440116616"/>
    <b v="0"/>
    <n v="0"/>
    <b v="0"/>
    <s v="technology/web"/>
    <n v="0"/>
    <e v="#DIV/0!"/>
    <x v="0"/>
    <x v="26"/>
    <x v="3940"/>
    <d v="2015-08-21T00:23:36"/>
  </r>
  <r>
    <n v="2386"/>
    <s v="Realjobmatch.com (Canceled)"/>
    <s v="Realjobmatch is not just a job search site but a matching site , matching the right jobseekers with the best jobs."/>
    <x v="0"/>
    <n v="0"/>
    <x v="1"/>
    <x v="11"/>
    <s v="CAD"/>
    <n v="1420920424"/>
    <n v="1415736424"/>
    <b v="0"/>
    <n v="0"/>
    <b v="0"/>
    <s v="technology/web"/>
    <n v="0"/>
    <e v="#DIV/0!"/>
    <x v="0"/>
    <x v="26"/>
    <x v="3941"/>
    <d v="2014-11-11T20:07:04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x v="8"/>
    <s v="AUD"/>
    <n v="1420352264"/>
    <n v="1416896264"/>
    <b v="0"/>
    <n v="0"/>
    <b v="0"/>
    <s v="technology/web"/>
    <n v="0"/>
    <e v="#DIV/0!"/>
    <x v="0"/>
    <x v="26"/>
    <x v="3942"/>
    <d v="2014-11-25T06:17:44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x v="0"/>
    <s v="USD"/>
    <n v="1446087223"/>
    <n v="1443495223"/>
    <b v="0"/>
    <n v="0"/>
    <b v="0"/>
    <s v="technology/web"/>
    <n v="0"/>
    <e v="#DIV/0!"/>
    <x v="0"/>
    <x v="26"/>
    <x v="3943"/>
    <d v="2015-09-29T02:53:43"/>
  </r>
  <r>
    <n v="2395"/>
    <s v="VENT it out (Canceled)"/>
    <s v="I am making a social website where people can anonymously or openly vent, All walks of life all over the world"/>
    <x v="248"/>
    <n v="0"/>
    <x v="1"/>
    <x v="0"/>
    <s v="USD"/>
    <n v="1484038620"/>
    <n v="1481597687"/>
    <b v="0"/>
    <n v="0"/>
    <b v="0"/>
    <s v="technology/web"/>
    <n v="0"/>
    <e v="#DIV/0!"/>
    <x v="0"/>
    <x v="26"/>
    <x v="3944"/>
    <d v="2016-12-13T02:54:47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n v="1420233256"/>
    <n v="1417641256"/>
    <b v="0"/>
    <n v="0"/>
    <b v="0"/>
    <s v="technology/web"/>
    <n v="0"/>
    <e v="#DIV/0!"/>
    <x v="0"/>
    <x v="26"/>
    <x v="3945"/>
    <d v="2014-12-03T21:14:16"/>
  </r>
  <r>
    <n v="2398"/>
    <s v="Roekee.com (Canceled)"/>
    <s v="The internets new search engine. Looking for funding to develop our backend web indexing software with an emphasis on automation."/>
    <x v="38"/>
    <n v="0"/>
    <x v="1"/>
    <x v="0"/>
    <s v="USD"/>
    <n v="1435874384"/>
    <n v="1433282384"/>
    <b v="0"/>
    <n v="0"/>
    <b v="0"/>
    <s v="technology/web"/>
    <n v="0"/>
    <e v="#DIV/0!"/>
    <x v="0"/>
    <x v="26"/>
    <x v="3946"/>
    <d v="2015-06-02T21:59:4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x v="10"/>
    <s v="SEK"/>
    <n v="1418934506"/>
    <n v="1415910506"/>
    <b v="0"/>
    <n v="0"/>
    <b v="0"/>
    <s v="technology/web"/>
    <n v="0"/>
    <e v="#DIV/0!"/>
    <x v="0"/>
    <x v="26"/>
    <x v="3947"/>
    <d v="2014-11-13T20:28:26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x v="8"/>
    <s v="AUD"/>
    <n v="1460615164"/>
    <n v="1458023164"/>
    <b v="0"/>
    <n v="0"/>
    <b v="0"/>
    <s v="technology/web"/>
    <n v="0"/>
    <e v="#DIV/0!"/>
    <x v="0"/>
    <x v="26"/>
    <x v="3948"/>
    <d v="2016-03-15T06:26:04"/>
  </r>
  <r>
    <n v="2404"/>
    <s v="Square Donuts Truck"/>
    <s v="We would love another Donut Food Truck for your famous Square Donuts.  We have one successful truck and retail store open already!"/>
    <x v="51"/>
    <n v="0"/>
    <x v="2"/>
    <x v="0"/>
    <s v="USD"/>
    <n v="1451782607"/>
    <n v="1449190607"/>
    <b v="0"/>
    <n v="0"/>
    <b v="0"/>
    <s v="food/food trucks"/>
    <n v="0"/>
    <e v="#DIV/0!"/>
    <x v="4"/>
    <x v="29"/>
    <x v="3949"/>
    <d v="2015-12-04T00:56:47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x v="8"/>
    <s v="AUD"/>
    <n v="1441619275"/>
    <n v="1439027275"/>
    <b v="0"/>
    <n v="0"/>
    <b v="0"/>
    <s v="food/food trucks"/>
    <n v="0"/>
    <e v="#DIV/0!"/>
    <x v="4"/>
    <x v="29"/>
    <x v="3950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x v="16"/>
    <s v="EUR"/>
    <n v="1480185673"/>
    <n v="1476294073"/>
    <b v="0"/>
    <n v="0"/>
    <b v="0"/>
    <s v="food/food trucks"/>
    <n v="0"/>
    <e v="#DIV/0!"/>
    <x v="4"/>
    <x v="29"/>
    <x v="3951"/>
    <d v="2016-10-12T17:41:13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x v="0"/>
    <s v="USD"/>
    <n v="1407705187"/>
    <n v="1405113187"/>
    <b v="0"/>
    <n v="0"/>
    <b v="0"/>
    <s v="food/food trucks"/>
    <n v="0"/>
    <e v="#DIV/0!"/>
    <x v="4"/>
    <x v="29"/>
    <x v="3952"/>
    <d v="2014-07-11T21:13:07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x v="0"/>
    <s v="USD"/>
    <n v="1424281389"/>
    <n v="1419097389"/>
    <b v="0"/>
    <n v="0"/>
    <b v="0"/>
    <s v="food/food trucks"/>
    <n v="0"/>
    <e v="#DIV/0!"/>
    <x v="4"/>
    <x v="29"/>
    <x v="3953"/>
    <d v="2014-12-20T17:43:09"/>
  </r>
  <r>
    <n v="2426"/>
    <s v="The Low-Calorie Food Truck"/>
    <s v="Aspiring to create a food truck with many delicious low calorie meals to encourage healthy eating while enjoying every bite."/>
    <x v="16"/>
    <n v="0"/>
    <x v="2"/>
    <x v="0"/>
    <s v="USD"/>
    <n v="1439006692"/>
    <n v="1433822692"/>
    <b v="0"/>
    <n v="0"/>
    <b v="0"/>
    <s v="food/food trucks"/>
    <n v="0"/>
    <e v="#DIV/0!"/>
    <x v="4"/>
    <x v="29"/>
    <x v="3954"/>
    <d v="2015-06-09T04:04:52"/>
  </r>
  <r>
    <n v="2433"/>
    <s v="TWIZTID CREATIONS"/>
    <s v="I want to create an amazing menu that no one eals has.I have great ideas like a non-traditional pb&amp;j thats wraped in an eggroll &amp; fried"/>
    <x v="26"/>
    <n v="0"/>
    <x v="2"/>
    <x v="0"/>
    <s v="USD"/>
    <n v="1456608943"/>
    <n v="1454016943"/>
    <b v="0"/>
    <n v="0"/>
    <b v="0"/>
    <s v="food/food trucks"/>
    <n v="0"/>
    <e v="#DIV/0!"/>
    <x v="4"/>
    <x v="29"/>
    <x v="3955"/>
    <d v="2016-01-28T21:35:43"/>
  </r>
  <r>
    <n v="2437"/>
    <s v="Cuppa Gumbos"/>
    <s v="Homemade Gumbo, Stews and Curry to be served hot and fresh everyday at any festival or concert we can attend."/>
    <x v="36"/>
    <n v="0"/>
    <x v="2"/>
    <x v="0"/>
    <s v="USD"/>
    <n v="1426615200"/>
    <n v="1422400188"/>
    <b v="0"/>
    <n v="0"/>
    <b v="0"/>
    <s v="food/food trucks"/>
    <n v="0"/>
    <e v="#DIV/0!"/>
    <x v="4"/>
    <x v="29"/>
    <x v="3956"/>
    <d v="2015-01-27T23:09:48"/>
  </r>
  <r>
    <n v="2439"/>
    <s v="Pillow Puffs Concessions"/>
    <s v="Expand cotton candy concession to include other foods and purchase a trailer to haul._x000a_Purchase unstuffed pets to fill with cotton candy"/>
    <x v="26"/>
    <n v="0"/>
    <x v="2"/>
    <x v="0"/>
    <s v="USD"/>
    <n v="1445197129"/>
    <n v="1442605129"/>
    <b v="0"/>
    <n v="0"/>
    <b v="0"/>
    <s v="food/food trucks"/>
    <n v="0"/>
    <e v="#DIV/0!"/>
    <x v="4"/>
    <x v="29"/>
    <x v="3957"/>
    <d v="2015-09-18T19:38:49"/>
  </r>
  <r>
    <n v="2503"/>
    <s v="Cardinal Bistro BYOB Start Up"/>
    <s v="Cardinal Bistro will be Contemporary American dinning establishment based in Ventnor, NJ featuring local, seasonal ingredients."/>
    <x v="26"/>
    <n v="0"/>
    <x v="2"/>
    <x v="0"/>
    <s v="USD"/>
    <n v="1465333560"/>
    <n v="1462743308"/>
    <b v="0"/>
    <n v="0"/>
    <b v="0"/>
    <s v="food/restaurants"/>
    <n v="0"/>
    <e v="#DIV/0!"/>
    <x v="4"/>
    <x v="40"/>
    <x v="3958"/>
    <d v="2016-05-08T21:35:08"/>
  </r>
  <r>
    <n v="2504"/>
    <s v="Halal Restaurant and Internet Cafe"/>
    <s v="Halal Restaurant and Internet Cafe 20 percent of profits will go to building masjids."/>
    <x v="23"/>
    <n v="0"/>
    <x v="2"/>
    <x v="0"/>
    <s v="USD"/>
    <n v="1416014534"/>
    <n v="1413418934"/>
    <b v="0"/>
    <n v="0"/>
    <b v="0"/>
    <s v="food/restaurants"/>
    <n v="0"/>
    <e v="#DIV/0!"/>
    <x v="4"/>
    <x v="40"/>
    <x v="3959"/>
    <d v="2014-10-16T00:22:14"/>
  </r>
  <r>
    <n v="2505"/>
    <s v="PASTATUTION"/>
    <s v="PASTATUTION- The act or practice of engaging in Pasta Making for money.  _x000a__x000a_Help us get the Arcobaleno Pasta Extruder!"/>
    <x v="40"/>
    <n v="0"/>
    <x v="2"/>
    <x v="0"/>
    <s v="USD"/>
    <n v="1426292416"/>
    <n v="1423704016"/>
    <b v="0"/>
    <n v="0"/>
    <b v="0"/>
    <s v="food/restaurants"/>
    <n v="0"/>
    <e v="#DIV/0!"/>
    <x v="4"/>
    <x v="40"/>
    <x v="3960"/>
    <d v="2015-02-12T01:20:16"/>
  </r>
  <r>
    <n v="2507"/>
    <s v="Help Cafe Talavera get a New Kitchen!"/>
    <s v="Unique dishes for a unique city!."/>
    <x v="429"/>
    <n v="0"/>
    <x v="2"/>
    <x v="0"/>
    <s v="USD"/>
    <n v="1431308704"/>
    <n v="1428716704"/>
    <b v="0"/>
    <n v="0"/>
    <b v="0"/>
    <s v="food/restaurants"/>
    <n v="0"/>
    <e v="#DIV/0!"/>
    <x v="4"/>
    <x v="40"/>
    <x v="3961"/>
    <d v="2015-04-11T01:45:04"/>
  </r>
  <r>
    <n v="2508"/>
    <s v="Silver Linning Gourmet Fudge"/>
    <s v="I make Amazing homemade fudge available in 18 flavors. I want to open my own business to be able to let my area eat my incredible fudge"/>
    <x v="16"/>
    <n v="0"/>
    <x v="2"/>
    <x v="0"/>
    <s v="USD"/>
    <n v="1408056634"/>
    <n v="1405464634"/>
    <b v="0"/>
    <n v="0"/>
    <b v="0"/>
    <s v="food/restaurants"/>
    <n v="0"/>
    <e v="#DIV/0!"/>
    <x v="4"/>
    <x v="40"/>
    <x v="3962"/>
    <d v="2014-07-15T22:50:34"/>
  </r>
  <r>
    <n v="2511"/>
    <s v="loluli's"/>
    <s v="Fresh Fast Food. A bbq ramen bar thats healthy, tasty and made to order right in front of your eyes....... From flame to bowl"/>
    <x v="4"/>
    <n v="0"/>
    <x v="2"/>
    <x v="1"/>
    <s v="GBP"/>
    <n v="1454323413"/>
    <n v="1451731413"/>
    <b v="0"/>
    <n v="0"/>
    <b v="0"/>
    <s v="food/restaurants"/>
    <n v="0"/>
    <e v="#DIV/0!"/>
    <x v="4"/>
    <x v="40"/>
    <x v="3963"/>
    <d v="2016-01-02T10:43:33"/>
  </r>
  <r>
    <n v="2512"/>
    <s v="Somethin' Tasty"/>
    <s v="Somethin' Tasty is a unique coffee, pastry &amp; retail store. We consign from all local sources: pottery, glass &amp; art."/>
    <x v="287"/>
    <n v="0"/>
    <x v="2"/>
    <x v="0"/>
    <s v="USD"/>
    <n v="1418504561"/>
    <n v="1417208561"/>
    <b v="0"/>
    <n v="0"/>
    <b v="0"/>
    <s v="food/restaurants"/>
    <n v="0"/>
    <e v="#DIV/0!"/>
    <x v="4"/>
    <x v="40"/>
    <x v="3964"/>
    <d v="2014-11-28T21:02:41"/>
  </r>
  <r>
    <n v="2513"/>
    <s v="Yahu Restaurants"/>
    <s v="Wir wollen einen Ort erschaffen an dem man sich wohlfÃ¼hlen kann, ein Ort an dem die Gedanken frei sind und man das Essen genieÃŸen kann."/>
    <x v="256"/>
    <n v="0"/>
    <x v="2"/>
    <x v="4"/>
    <s v="EUR"/>
    <n v="1488067789"/>
    <n v="1482883789"/>
    <b v="0"/>
    <n v="0"/>
    <b v="0"/>
    <s v="food/restaurants"/>
    <n v="0"/>
    <e v="#DIV/0!"/>
    <x v="4"/>
    <x v="40"/>
    <x v="3965"/>
    <d v="2016-12-28T00:09:49"/>
  </r>
  <r>
    <n v="2516"/>
    <s v="Morning Glory"/>
    <s v="Hi, everyone my name is Alex, and i want to create not just a cafe spot, but a place that gives everyone a nice warm homey feeling."/>
    <x v="65"/>
    <n v="0"/>
    <x v="2"/>
    <x v="0"/>
    <s v="USD"/>
    <n v="1417279252"/>
    <n v="1414683652"/>
    <b v="0"/>
    <n v="0"/>
    <b v="0"/>
    <s v="food/restaurants"/>
    <n v="0"/>
    <e v="#DIV/0!"/>
    <x v="4"/>
    <x v="40"/>
    <x v="3966"/>
    <d v="2014-10-30T15:40:52"/>
  </r>
  <r>
    <n v="2518"/>
    <s v="Southern California's Backroad Eateries"/>
    <s v="I am traveling the backroads of Southern California, to discover the best out-of-the-way eateries the area has to offer"/>
    <x v="1"/>
    <n v="0"/>
    <x v="2"/>
    <x v="0"/>
    <s v="USD"/>
    <n v="1415899228"/>
    <n v="1413303628"/>
    <b v="0"/>
    <n v="0"/>
    <b v="0"/>
    <s v="food/restaurants"/>
    <n v="0"/>
    <e v="#DIV/0!"/>
    <x v="4"/>
    <x v="40"/>
    <x v="3967"/>
    <d v="2014-10-14T16:20:28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x v="0"/>
    <s v="USD"/>
    <n v="1476559260"/>
    <n v="1472567085"/>
    <b v="0"/>
    <n v="0"/>
    <b v="0"/>
    <s v="food/restaurants"/>
    <n v="0"/>
    <e v="#DIV/0!"/>
    <x v="4"/>
    <x v="40"/>
    <x v="3968"/>
    <d v="2016-08-30T14:24:45"/>
  </r>
  <r>
    <n v="2561"/>
    <s v="Project Bearnaise Trucks (Canceled)"/>
    <s v="Ever had chicken fingers smothered in bearnaise sauce, resting on a bed of your favorite rice? We need these meals on wheels."/>
    <x v="4"/>
    <n v="0"/>
    <x v="1"/>
    <x v="11"/>
    <s v="CAD"/>
    <n v="1444740089"/>
    <n v="1442148089"/>
    <b v="0"/>
    <n v="0"/>
    <b v="0"/>
    <s v="food/food trucks"/>
    <n v="0"/>
    <e v="#DIV/0!"/>
    <x v="4"/>
    <x v="29"/>
    <x v="3969"/>
    <d v="2015-09-13T12:41:29"/>
  </r>
  <r>
    <n v="2563"/>
    <s v="Phoenix Pearl Boba Tea Truck (Canceled)"/>
    <s v="Michigan based bubble tea and specialty ice cream food truck"/>
    <x v="16"/>
    <n v="0"/>
    <x v="1"/>
    <x v="0"/>
    <s v="USD"/>
    <n v="1438226451"/>
    <n v="1433042451"/>
    <b v="0"/>
    <n v="0"/>
    <b v="0"/>
    <s v="food/food trucks"/>
    <n v="0"/>
    <e v="#DIV/0!"/>
    <x v="4"/>
    <x v="29"/>
    <x v="3970"/>
    <d v="2015-05-31T03:20:51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x v="11"/>
    <s v="CAD"/>
    <n v="1406854699"/>
    <n v="1404262699"/>
    <b v="0"/>
    <n v="0"/>
    <b v="0"/>
    <s v="food/food trucks"/>
    <n v="0"/>
    <e v="#DIV/0!"/>
    <x v="4"/>
    <x v="29"/>
    <x v="3971"/>
    <d v="2014-07-02T00:58:19"/>
  </r>
  <r>
    <n v="2566"/>
    <s v="Mamma B's Pizza Get's Rolling (Canceled)"/>
    <s v="You can skip the hotdog cart and enjoy fresh, hot, delicious, handmade pizza when Mamma B's takes her show on the road!"/>
    <x v="23"/>
    <n v="0"/>
    <x v="1"/>
    <x v="0"/>
    <s v="USD"/>
    <n v="1408663948"/>
    <n v="1406071948"/>
    <b v="0"/>
    <n v="0"/>
    <b v="0"/>
    <s v="food/food trucks"/>
    <n v="0"/>
    <e v="#DIV/0!"/>
    <x v="4"/>
    <x v="29"/>
    <x v="3972"/>
    <d v="2014-07-22T23:32:28"/>
  </r>
  <r>
    <n v="2572"/>
    <s v="A Dream of Naughty Nachos (Canceled)"/>
    <s v="Mesquite smoked brisket nachos, food truck style, with homemade salsa to make your taste buds dance."/>
    <x v="0"/>
    <n v="0"/>
    <x v="1"/>
    <x v="0"/>
    <s v="USD"/>
    <n v="1428893517"/>
    <n v="1426301517"/>
    <b v="0"/>
    <n v="0"/>
    <b v="0"/>
    <s v="food/food trucks"/>
    <n v="0"/>
    <e v="#DIV/0!"/>
    <x v="4"/>
    <x v="29"/>
    <x v="3973"/>
    <d v="2015-03-14T02:51:57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x v="0"/>
    <s v="USD"/>
    <n v="1408803149"/>
    <n v="1404915149"/>
    <b v="0"/>
    <n v="0"/>
    <b v="0"/>
    <s v="food/food trucks"/>
    <n v="0"/>
    <e v="#DIV/0!"/>
    <x v="4"/>
    <x v="29"/>
    <x v="3974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x v="0"/>
    <s v="USD"/>
    <n v="1463600945"/>
    <n v="1461786545"/>
    <b v="0"/>
    <n v="0"/>
    <b v="0"/>
    <s v="food/food trucks"/>
    <n v="0"/>
    <e v="#DIV/0!"/>
    <x v="4"/>
    <x v="29"/>
    <x v="3975"/>
    <d v="2016-04-27T19:49:05"/>
  </r>
  <r>
    <n v="2575"/>
    <s v="Vdub dogs (Canceled)"/>
    <s v="Hello everyone, Iv'e decided to put my love for old Volkswagen buses and my love for cooking together! Support vdub dogs hot dog bus!"/>
    <x v="33"/>
    <n v="0"/>
    <x v="1"/>
    <x v="0"/>
    <s v="USD"/>
    <n v="1421030194"/>
    <n v="1418438194"/>
    <b v="0"/>
    <n v="0"/>
    <b v="0"/>
    <s v="food/food trucks"/>
    <n v="0"/>
    <e v="#DIV/0!"/>
    <x v="4"/>
    <x v="29"/>
    <x v="3976"/>
    <d v="2014-12-13T02:36:34"/>
  </r>
  <r>
    <n v="2576"/>
    <s v="2 Go Fast Food (Canceled)"/>
    <s v="A New Twist with an American and Philippine fast food Mobile Trailer."/>
    <x v="26"/>
    <n v="0"/>
    <x v="1"/>
    <x v="0"/>
    <s v="USD"/>
    <n v="1428707647"/>
    <n v="1424823247"/>
    <b v="0"/>
    <n v="0"/>
    <b v="0"/>
    <s v="food/food trucks"/>
    <n v="0"/>
    <e v="#DIV/0!"/>
    <x v="4"/>
    <x v="29"/>
    <x v="3977"/>
    <d v="2015-02-25T00:14:07"/>
  </r>
  <r>
    <n v="2577"/>
    <s v="Fruity Cakes (Canceled)"/>
    <s v="This is not your average cake, it's fruit with yogurt fruit dip icing and fruit toppings! Great for events, parties, weddings and more!"/>
    <x v="51"/>
    <n v="0"/>
    <x v="1"/>
    <x v="0"/>
    <s v="USD"/>
    <n v="1407181297"/>
    <n v="1405021297"/>
    <b v="0"/>
    <n v="0"/>
    <b v="0"/>
    <s v="food/food trucks"/>
    <n v="0"/>
    <e v="#DIV/0!"/>
    <x v="4"/>
    <x v="29"/>
    <x v="3978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x v="0"/>
    <s v="USD"/>
    <n v="1444410000"/>
    <n v="1440203579"/>
    <b v="0"/>
    <n v="0"/>
    <b v="0"/>
    <s v="food/food trucks"/>
    <n v="0"/>
    <e v="#DIV/0!"/>
    <x v="4"/>
    <x v="29"/>
    <x v="3979"/>
    <d v="2015-08-22T00:32:59"/>
  </r>
  <r>
    <n v="2584"/>
    <s v="Culinary Arts Food Truck Style"/>
    <s v="Bringing quality food to the masses using local premium ingredients, but at a food truck price!"/>
    <x v="26"/>
    <n v="0"/>
    <x v="2"/>
    <x v="0"/>
    <s v="USD"/>
    <n v="1434341369"/>
    <n v="1431749369"/>
    <b v="0"/>
    <n v="0"/>
    <b v="0"/>
    <s v="food/food trucks"/>
    <n v="0"/>
    <e v="#DIV/0!"/>
    <x v="4"/>
    <x v="29"/>
    <x v="3980"/>
    <d v="2015-05-16T04:09:29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x v="8"/>
    <s v="AUD"/>
    <n v="1453817297"/>
    <n v="1453212497"/>
    <b v="0"/>
    <n v="0"/>
    <b v="0"/>
    <s v="food/food trucks"/>
    <n v="0"/>
    <e v="#DIV/0!"/>
    <x v="4"/>
    <x v="29"/>
    <x v="3981"/>
    <d v="2016-01-19T14:08:17"/>
  </r>
  <r>
    <n v="2593"/>
    <s v="L.J. Silvers' Ice Cream and Taco Van"/>
    <s v="What could be better than satisfying your hunger with ice cream or a taco (or both) from a 1970's mural van blastin disco music!"/>
    <x v="26"/>
    <n v="0"/>
    <x v="2"/>
    <x v="0"/>
    <s v="USD"/>
    <n v="1429993026"/>
    <n v="1427401026"/>
    <b v="0"/>
    <n v="0"/>
    <b v="0"/>
    <s v="food/food trucks"/>
    <n v="0"/>
    <e v="#DIV/0!"/>
    <x v="4"/>
    <x v="29"/>
    <x v="3982"/>
    <d v="2015-03-26T20:17:06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x v="4"/>
    <s v="EUR"/>
    <n v="1468565820"/>
    <n v="1465970108"/>
    <b v="0"/>
    <n v="0"/>
    <b v="0"/>
    <s v="technology/space exploration"/>
    <n v="0"/>
    <e v="#DIV/0!"/>
    <x v="0"/>
    <x v="4"/>
    <x v="3983"/>
    <d v="2016-06-15T05:55:08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x v="0"/>
    <s v="USD"/>
    <n v="1412119423"/>
    <n v="1410391423"/>
    <b v="0"/>
    <n v="0"/>
    <b v="0"/>
    <s v="food/food trucks"/>
    <n v="0"/>
    <e v="#DIV/0!"/>
    <x v="4"/>
    <x v="29"/>
    <x v="3984"/>
    <d v="2014-09-10T23:23:43"/>
  </r>
  <r>
    <n v="2687"/>
    <s v="Munch Wagon"/>
    <s v="Your American Pizzas, Wings, Stuffed Gouda Burger, Sweet &amp; Russet Potato Fries served on a food Truck!!"/>
    <x v="51"/>
    <n v="0"/>
    <x v="2"/>
    <x v="0"/>
    <s v="USD"/>
    <n v="1435591318"/>
    <n v="1432999318"/>
    <b v="0"/>
    <n v="0"/>
    <b v="0"/>
    <s v="food/food trucks"/>
    <n v="0"/>
    <e v="#DIV/0!"/>
    <x v="4"/>
    <x v="29"/>
    <x v="3985"/>
    <d v="2015-05-30T15:21:58"/>
  </r>
  <r>
    <n v="2699"/>
    <s v="my bakery truck"/>
    <s v="Hi, I want make my first bakery. Food truck was great, but I not have a car licence. So, help me to be my dream!"/>
    <x v="430"/>
    <n v="0"/>
    <x v="2"/>
    <x v="11"/>
    <s v="CAD"/>
    <n v="1407533463"/>
    <n v="1404941463"/>
    <b v="0"/>
    <n v="0"/>
    <b v="0"/>
    <s v="food/food trucks"/>
    <n v="0"/>
    <e v="#DIV/0!"/>
    <x v="4"/>
    <x v="29"/>
    <x v="3986"/>
    <d v="2014-07-09T21:31:03"/>
  </r>
  <r>
    <n v="2743"/>
    <s v="St. Nick Jr"/>
    <s v="One Christmas every child was naughty, and Santa's son _x000a_St. Nick Jr sacrifices all his gifts over his whole life, for the children"/>
    <x v="431"/>
    <n v="0"/>
    <x v="2"/>
    <x v="0"/>
    <s v="USD"/>
    <n v="1476863607"/>
    <n v="1474271607"/>
    <b v="0"/>
    <n v="0"/>
    <b v="0"/>
    <s v="publishing/children's books"/>
    <n v="0"/>
    <e v="#DIV/0!"/>
    <x v="1"/>
    <x v="39"/>
    <x v="3987"/>
    <d v="2016-09-19T07:53:27"/>
  </r>
  <r>
    <n v="2750"/>
    <s v="My Child, My Blessing"/>
    <s v="This is a journal where parents daily write something positive about their child.  Places for pictures, too."/>
    <x v="432"/>
    <n v="0"/>
    <x v="2"/>
    <x v="0"/>
    <s v="USD"/>
    <n v="1341086400"/>
    <n v="1340055345"/>
    <b v="0"/>
    <n v="0"/>
    <b v="0"/>
    <s v="publishing/children's books"/>
    <n v="0"/>
    <e v="#DIV/0!"/>
    <x v="1"/>
    <x v="39"/>
    <x v="3988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x v="0"/>
    <s v="USD"/>
    <n v="1403039842"/>
    <n v="1397855842"/>
    <b v="0"/>
    <n v="0"/>
    <b v="0"/>
    <s v="publishing/children's books"/>
    <n v="0"/>
    <e v="#DIV/0!"/>
    <x v="1"/>
    <x v="39"/>
    <x v="3989"/>
    <d v="2014-04-18T21:17:22"/>
  </r>
  <r>
    <n v="2754"/>
    <s v="From here...to there!"/>
    <s v="I have been a writer all my life. But until recently never a parent. I want to write a children book for my children, and yours!"/>
    <x v="26"/>
    <n v="0"/>
    <x v="2"/>
    <x v="0"/>
    <s v="USD"/>
    <n v="1410448551"/>
    <n v="1407856551"/>
    <b v="0"/>
    <n v="0"/>
    <b v="0"/>
    <s v="publishing/children's books"/>
    <n v="0"/>
    <e v="#DIV/0!"/>
    <x v="1"/>
    <x v="39"/>
    <x v="3990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x v="1"/>
    <s v="GBP"/>
    <n v="1371726258"/>
    <n v="1369134258"/>
    <b v="0"/>
    <n v="0"/>
    <b v="0"/>
    <s v="publishing/children's books"/>
    <n v="0"/>
    <e v="#DIV/0!"/>
    <x v="1"/>
    <x v="39"/>
    <x v="3991"/>
    <d v="2013-05-21T11:04:18"/>
  </r>
  <r>
    <n v="2765"/>
    <s v="A Story Book For Kids: Technology and Everyday Life"/>
    <s v="I am writing an illustrated book for children ages 3 to 7 that meshes technology in everyday life stories."/>
    <x v="38"/>
    <n v="0"/>
    <x v="2"/>
    <x v="0"/>
    <s v="USD"/>
    <n v="1351432428"/>
    <n v="1350050028"/>
    <b v="0"/>
    <n v="0"/>
    <b v="0"/>
    <s v="publishing/children's books"/>
    <n v="0"/>
    <e v="#DIV/0!"/>
    <x v="1"/>
    <x v="39"/>
    <x v="3992"/>
    <d v="2012-10-12T13:53:48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x v="0"/>
    <s v="USD"/>
    <n v="1359738000"/>
    <n v="1355489140"/>
    <b v="0"/>
    <n v="0"/>
    <b v="0"/>
    <s v="publishing/children's books"/>
    <n v="0"/>
    <e v="#DIV/0!"/>
    <x v="1"/>
    <x v="39"/>
    <x v="3993"/>
    <d v="2012-12-14T12:45:40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x v="0"/>
    <s v="USD"/>
    <n v="1381006294"/>
    <n v="1379710294"/>
    <b v="0"/>
    <n v="0"/>
    <b v="0"/>
    <s v="publishing/children's books"/>
    <n v="0"/>
    <e v="#DIV/0!"/>
    <x v="1"/>
    <x v="39"/>
    <x v="3994"/>
    <d v="2013-09-20T20:51:34"/>
  </r>
  <r>
    <n v="2780"/>
    <s v="Travel with baby"/>
    <s v="Turn the World with my kids, and then write a book with the advice for traveling with baby"/>
    <x v="4"/>
    <n v="0"/>
    <x v="2"/>
    <x v="6"/>
    <s v="EUR"/>
    <n v="1489142688"/>
    <n v="1486550688"/>
    <b v="0"/>
    <n v="0"/>
    <b v="0"/>
    <s v="publishing/children's books"/>
    <n v="0"/>
    <e v="#DIV/0!"/>
    <x v="1"/>
    <x v="39"/>
    <x v="3995"/>
    <d v="2017-02-08T10:44:48"/>
  </r>
  <r>
    <n v="2842"/>
    <s v="HIDDEN: The FCO Plays"/>
    <s v="A play performed at the FCO Global Summit on the Preventing Sexual Violence Initiative, hosted by William Hague and Angelina Jolie"/>
    <x v="186"/>
    <n v="0"/>
    <x v="2"/>
    <x v="1"/>
    <s v="GBP"/>
    <n v="1403348400"/>
    <n v="1401058295"/>
    <b v="0"/>
    <n v="0"/>
    <b v="0"/>
    <s v="theater/plays"/>
    <n v="0"/>
    <e v="#DIV/0!"/>
    <x v="6"/>
    <x v="11"/>
    <x v="3996"/>
    <d v="2014-05-25T22:51:35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x v="0"/>
    <s v="USD"/>
    <n v="1465790400"/>
    <n v="1462210950"/>
    <b v="0"/>
    <n v="0"/>
    <b v="0"/>
    <s v="theater/plays"/>
    <n v="0"/>
    <e v="#DIV/0!"/>
    <x v="6"/>
    <x v="11"/>
    <x v="3997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x v="0"/>
    <s v="USD"/>
    <n v="1432917394"/>
    <n v="1429029394"/>
    <b v="0"/>
    <n v="0"/>
    <b v="0"/>
    <s v="theater/plays"/>
    <n v="0"/>
    <e v="#DIV/0!"/>
    <x v="6"/>
    <x v="11"/>
    <x v="3998"/>
    <d v="2015-04-14T16:36:34"/>
  </r>
  <r>
    <n v="2847"/>
    <s v="COLOR ME"/>
    <s v="Dark secrets come to light when Mariah meets Stella. They find a way to face the south's largest elephant in the room: RACISM."/>
    <x v="151"/>
    <n v="0"/>
    <x v="2"/>
    <x v="0"/>
    <s v="USD"/>
    <n v="1464031265"/>
    <n v="1458847265"/>
    <b v="0"/>
    <n v="0"/>
    <b v="0"/>
    <s v="theater/plays"/>
    <n v="0"/>
    <e v="#DIV/0!"/>
    <x v="6"/>
    <x v="11"/>
    <x v="3999"/>
    <d v="2016-03-24T19:21:05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x v="12"/>
    <s v="EUR"/>
    <n v="1454109420"/>
    <n v="1453334629"/>
    <b v="0"/>
    <n v="0"/>
    <b v="0"/>
    <s v="theater/plays"/>
    <n v="0"/>
    <e v="#DIV/0!"/>
    <x v="6"/>
    <x v="11"/>
    <x v="4000"/>
    <d v="2016-01-21T00:03:49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x v="11"/>
    <s v="CAD"/>
    <n v="1410669297"/>
    <n v="1405485297"/>
    <b v="0"/>
    <n v="0"/>
    <b v="0"/>
    <s v="theater/plays"/>
    <n v="0"/>
    <e v="#DIV/0!"/>
    <x v="6"/>
    <x v="11"/>
    <x v="4001"/>
    <d v="2014-07-16T04:34:57"/>
  </r>
  <r>
    <n v="2858"/>
    <s v="Gay Party Superposh 'Winter Wonderland'"/>
    <s v="Een Gay Party in het centrum van Amersfoort. _x000a_Een geweldige avond uit, met een show, optredens en DJ's."/>
    <x v="114"/>
    <n v="0"/>
    <x v="2"/>
    <x v="13"/>
    <s v="EUR"/>
    <n v="1417778880"/>
    <n v="1415711095"/>
    <b v="0"/>
    <n v="0"/>
    <b v="0"/>
    <s v="theater/plays"/>
    <n v="0"/>
    <e v="#DIV/0!"/>
    <x v="6"/>
    <x v="11"/>
    <x v="4002"/>
    <d v="2014-11-11T13:04:55"/>
  </r>
  <r>
    <n v="2865"/>
    <s v="FRINGE 2015 by YER Productions"/>
    <s v="Prepare to be Swept Away. Three short plays from three master playwrights; LANDFALL, SNIPER and DANGERS of TOBACCO!"/>
    <x v="435"/>
    <n v="0"/>
    <x v="2"/>
    <x v="0"/>
    <s v="USD"/>
    <n v="1420512259"/>
    <n v="1415328259"/>
    <b v="0"/>
    <n v="0"/>
    <b v="0"/>
    <s v="theater/plays"/>
    <n v="0"/>
    <e v="#DIV/0!"/>
    <x v="6"/>
    <x v="11"/>
    <x v="4003"/>
    <d v="2014-11-07T02:44:19"/>
  </r>
  <r>
    <n v="2872"/>
    <s v="Loud Arts"/>
    <s v="Local Theatre group in Loudoun County, Virginia. Looking for funds to start producing shows!"/>
    <x v="121"/>
    <n v="0"/>
    <x v="2"/>
    <x v="0"/>
    <s v="USD"/>
    <n v="1434768438"/>
    <n v="1429584438"/>
    <b v="0"/>
    <n v="0"/>
    <b v="0"/>
    <s v="theater/plays"/>
    <n v="0"/>
    <e v="#DIV/0!"/>
    <x v="6"/>
    <x v="11"/>
    <x v="4004"/>
    <d v="2015-04-21T02:47:18"/>
  </r>
  <r>
    <n v="2876"/>
    <s v="The Sins of Bad People  Urban Stage Play"/>
    <s v="Charlotte NC playwright looking to showcase a series of three stage plays.  Plays are funny, completed and ready to run!"/>
    <x v="25"/>
    <n v="0"/>
    <x v="2"/>
    <x v="0"/>
    <s v="USD"/>
    <n v="1437069079"/>
    <n v="1434477079"/>
    <b v="0"/>
    <n v="0"/>
    <b v="0"/>
    <s v="theater/plays"/>
    <n v="0"/>
    <e v="#DIV/0!"/>
    <x v="6"/>
    <x v="11"/>
    <x v="4005"/>
    <d v="2015-06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x v="0"/>
    <s v="USD"/>
    <n v="1417620036"/>
    <n v="1412432436"/>
    <b v="0"/>
    <n v="0"/>
    <b v="0"/>
    <s v="theater/plays"/>
    <n v="0"/>
    <e v="#DIV/0!"/>
    <x v="6"/>
    <x v="11"/>
    <x v="4006"/>
    <d v="2014-10-04T14:20:36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x v="0"/>
    <s v="USD"/>
    <n v="1413608340"/>
    <n v="1412945440"/>
    <b v="0"/>
    <n v="0"/>
    <b v="0"/>
    <s v="theater/plays"/>
    <n v="0"/>
    <e v="#DIV/0!"/>
    <x v="6"/>
    <x v="11"/>
    <x v="4007"/>
    <d v="2014-10-10T12:50:40"/>
  </r>
  <r>
    <n v="2894"/>
    <s v="How Could You Do This To Me (The Stage Play)"/>
    <s v="This Is A Story About A Woman A Man And A Woman"/>
    <x v="6"/>
    <n v="0"/>
    <x v="2"/>
    <x v="0"/>
    <s v="USD"/>
    <n v="1428100815"/>
    <n v="1422920415"/>
    <b v="0"/>
    <n v="0"/>
    <b v="0"/>
    <s v="theater/plays"/>
    <n v="0"/>
    <e v="#DIV/0!"/>
    <x v="6"/>
    <x v="11"/>
    <x v="4008"/>
    <d v="2015-02-02T23:40:15"/>
  </r>
  <r>
    <n v="2899"/>
    <s v="The Esoteric Camgirl"/>
    <s v="Sex, intrigue, lust, &amp; love; follow the lives of two individuals as their romance turns from innocent online flirting to something more"/>
    <x v="26"/>
    <n v="0"/>
    <x v="2"/>
    <x v="0"/>
    <s v="USD"/>
    <n v="1469325158"/>
    <n v="1464141158"/>
    <b v="0"/>
    <n v="0"/>
    <b v="0"/>
    <s v="theater/plays"/>
    <n v="0"/>
    <e v="#DIV/0!"/>
    <x v="6"/>
    <x v="11"/>
    <x v="4009"/>
    <d v="2016-05-25T01:52:38"/>
  </r>
  <r>
    <n v="2943"/>
    <s v="BlackSpace: Urban Performance Arts Collective"/>
    <s v="Building a Resource Network and Funding Capacity to support, empower and promote Afrocentric Arts in Metro Columbus"/>
    <x v="121"/>
    <n v="0"/>
    <x v="2"/>
    <x v="0"/>
    <s v="USD"/>
    <n v="1428894380"/>
    <n v="1426302380"/>
    <b v="0"/>
    <n v="0"/>
    <b v="0"/>
    <s v="theater/spaces"/>
    <n v="0"/>
    <e v="#DIV/0!"/>
    <x v="6"/>
    <x v="9"/>
    <x v="4010"/>
    <d v="2015-03-14T03:06:20"/>
  </r>
  <r>
    <n v="2945"/>
    <s v="A Midsummer Night's Pub"/>
    <s v="Where people that enjoy theater, or just something new can go to have fun and experience varying types of theater in Albuquerque."/>
    <x v="6"/>
    <n v="0"/>
    <x v="2"/>
    <x v="0"/>
    <s v="USD"/>
    <n v="1432437660"/>
    <n v="1429845660"/>
    <b v="0"/>
    <n v="0"/>
    <b v="0"/>
    <s v="theater/spaces"/>
    <n v="0"/>
    <e v="#DIV/0!"/>
    <x v="6"/>
    <x v="9"/>
    <x v="4011"/>
    <d v="2015-04-24T03:21:00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x v="0"/>
    <s v="USD"/>
    <n v="1453538752"/>
    <n v="1450946752"/>
    <b v="0"/>
    <n v="0"/>
    <b v="0"/>
    <s v="theater/spaces"/>
    <n v="0"/>
    <e v="#DIV/0!"/>
    <x v="6"/>
    <x v="9"/>
    <x v="4012"/>
    <d v="2015-12-24T08:45:52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x v="0"/>
    <s v="USD"/>
    <n v="1489669203"/>
    <n v="1487944803"/>
    <b v="0"/>
    <n v="0"/>
    <b v="0"/>
    <s v="theater/spaces"/>
    <n v="0"/>
    <e v="#DIV/0!"/>
    <x v="6"/>
    <x v="9"/>
    <x v="4013"/>
    <d v="2017-02-24T14:00:03"/>
  </r>
  <r>
    <n v="2958"/>
    <s v="Uprising Theater (Canceled)"/>
    <s v="Chicago Based Theater Company and Venue Dedicated to Social Justice and Mainstreaming the Palestinian Narrative"/>
    <x v="28"/>
    <n v="0"/>
    <x v="1"/>
    <x v="0"/>
    <s v="USD"/>
    <n v="1462729317"/>
    <n v="1457548917"/>
    <b v="0"/>
    <n v="0"/>
    <b v="0"/>
    <s v="theater/spaces"/>
    <n v="0"/>
    <e v="#DIV/0!"/>
    <x v="6"/>
    <x v="9"/>
    <x v="4014"/>
    <d v="2016-03-09T18:41:57"/>
  </r>
  <r>
    <n v="2959"/>
    <s v="The Bath Theatre Bus (Canceled)"/>
    <s v="A magical, unique, theatre bus which aims to inspire the creative communities around Bath and create unique performance opportunities."/>
    <x v="26"/>
    <n v="0"/>
    <x v="1"/>
    <x v="1"/>
    <s v="GBP"/>
    <n v="1465258325"/>
    <n v="1462666325"/>
    <b v="0"/>
    <n v="0"/>
    <b v="0"/>
    <s v="theater/spaces"/>
    <n v="0"/>
    <e v="#DIV/0!"/>
    <x v="6"/>
    <x v="9"/>
    <x v="4015"/>
    <d v="2016-05-08T00:12:05"/>
  </r>
  <r>
    <n v="2960"/>
    <s v="Lynnewood Hall Restoration (Canceled)"/>
    <s v="Built in the late 1800's, this 70K sq. feet estate has fallen into disrepair.  Seeking to buy and convert to useful space"/>
    <x v="437"/>
    <n v="0"/>
    <x v="1"/>
    <x v="0"/>
    <s v="USD"/>
    <n v="1410459023"/>
    <n v="1407867023"/>
    <b v="0"/>
    <n v="0"/>
    <b v="0"/>
    <s v="theater/spaces"/>
    <n v="0"/>
    <e v="#DIV/0!"/>
    <x v="6"/>
    <x v="9"/>
    <x v="4016"/>
    <d v="2014-08-12T18:10:23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x v="0"/>
    <s v="USD"/>
    <n v="1425258240"/>
    <n v="1422043154"/>
    <b v="0"/>
    <n v="0"/>
    <b v="0"/>
    <s v="theater/spaces"/>
    <n v="0"/>
    <e v="#DIV/0!"/>
    <x v="6"/>
    <x v="9"/>
    <x v="4017"/>
    <d v="2015-01-23T19:59:14"/>
  </r>
  <r>
    <n v="3056"/>
    <s v="Palace Flophouse Theater"/>
    <s v="Looking to establish a communal space for art shows, bands, farmer's markets, environmental education, and traditional skills."/>
    <x v="17"/>
    <n v="0"/>
    <x v="2"/>
    <x v="0"/>
    <s v="USD"/>
    <n v="1412003784"/>
    <n v="1406819784"/>
    <b v="0"/>
    <n v="0"/>
    <b v="0"/>
    <s v="theater/spaces"/>
    <n v="0"/>
    <e v="#DIV/0!"/>
    <x v="6"/>
    <x v="9"/>
    <x v="4018"/>
    <d v="2014-07-31T15:16:24"/>
  </r>
  <r>
    <n v="3057"/>
    <s v="1 World Educational Theme Parks"/>
    <s v="A series of 6 educational theme parks. This project is to fund the plans and 3D designs required to build the first park."/>
    <x v="6"/>
    <n v="0"/>
    <x v="2"/>
    <x v="1"/>
    <s v="GBP"/>
    <n v="1459694211"/>
    <n v="1457105811"/>
    <b v="0"/>
    <n v="0"/>
    <b v="0"/>
    <s v="theater/spaces"/>
    <n v="0"/>
    <e v="#DIV/0!"/>
    <x v="6"/>
    <x v="9"/>
    <x v="4019"/>
    <d v="2016-03-04T15:36:51"/>
  </r>
  <r>
    <n v="3061"/>
    <s v="Help Save Parkway Cinemas!"/>
    <s v="Save a historic Local theater."/>
    <x v="11"/>
    <n v="0"/>
    <x v="2"/>
    <x v="0"/>
    <s v="USD"/>
    <n v="1407955748"/>
    <n v="1405363748"/>
    <b v="0"/>
    <n v="0"/>
    <b v="0"/>
    <s v="theater/spaces"/>
    <n v="0"/>
    <e v="#DIV/0!"/>
    <x v="6"/>
    <x v="9"/>
    <x v="4020"/>
    <d v="2014-07-14T18:49:08"/>
  </r>
  <r>
    <n v="3082"/>
    <s v="Magical Workshop, Magic/Hobby Store"/>
    <s v="Help expand the time of everyones favorite magic store!  It currently limited to 3 days a week. If not for you, then the children!"/>
    <x v="99"/>
    <n v="0"/>
    <x v="2"/>
    <x v="0"/>
    <s v="USD"/>
    <n v="1447628946"/>
    <n v="1445033346"/>
    <b v="0"/>
    <n v="0"/>
    <b v="0"/>
    <s v="theater/spaces"/>
    <n v="0"/>
    <e v="#DIV/0!"/>
    <x v="6"/>
    <x v="9"/>
    <x v="4021"/>
    <d v="2015-10-16T22:09:06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x v="0"/>
    <s v="USD"/>
    <n v="1411312250"/>
    <n v="1406128250"/>
    <b v="0"/>
    <n v="0"/>
    <b v="0"/>
    <s v="theater/spaces"/>
    <n v="0"/>
    <e v="#DIV/0!"/>
    <x v="6"/>
    <x v="9"/>
    <x v="4022"/>
    <d v="2014-07-23T15:10:50"/>
  </r>
  <r>
    <n v="3125"/>
    <s v="N/A (Canceled)"/>
    <s v="N/A"/>
    <x v="406"/>
    <n v="0"/>
    <x v="1"/>
    <x v="0"/>
    <s v="USD"/>
    <n v="1452142672"/>
    <n v="1449550672"/>
    <b v="0"/>
    <n v="0"/>
    <b v="0"/>
    <s v="theater/spaces"/>
    <n v="0"/>
    <e v="#DIV/0!"/>
    <x v="6"/>
    <x v="9"/>
    <x v="4023"/>
    <d v="2015-12-08T04:57:52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x v="0"/>
    <s v="USD"/>
    <n v="1425242029"/>
    <n v="1422650029"/>
    <b v="0"/>
    <n v="0"/>
    <b v="0"/>
    <s v="theater/spaces"/>
    <n v="0"/>
    <e v="#DIV/0!"/>
    <x v="6"/>
    <x v="9"/>
    <x v="4024"/>
    <d v="2015-01-30T20:33:49"/>
  </r>
  <r>
    <n v="3138"/>
    <s v="Our Country's Good"/>
    <s v="A UWE Drama Society adaptation of Timberlake Wertenbaker's play. Funding needed for costumes/props to make the show a success. Thanks."/>
    <x v="317"/>
    <n v="0"/>
    <x v="3"/>
    <x v="1"/>
    <s v="GBP"/>
    <n v="1491233407"/>
    <n v="1489591807"/>
    <b v="0"/>
    <n v="0"/>
    <b v="0"/>
    <s v="theater/plays"/>
    <n v="0"/>
    <e v="#DIV/0!"/>
    <x v="6"/>
    <x v="11"/>
    <x v="4025"/>
    <d v="2017-03-15T15:30:07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x v="1"/>
    <s v="GBP"/>
    <n v="1491726956"/>
    <n v="1489480556"/>
    <b v="0"/>
    <n v="0"/>
    <b v="0"/>
    <s v="theater/plays"/>
    <n v="0"/>
    <e v="#DIV/0!"/>
    <x v="6"/>
    <x v="11"/>
    <x v="4026"/>
    <d v="2017-03-14T08:35:56"/>
  </r>
  <r>
    <n v="3145"/>
    <s v="Arlington's 1st Dinner Theatre"/>
    <s v="Dominion Theatre Company is the first community dinner theatre  to be established in Arlington TX."/>
    <x v="17"/>
    <n v="0"/>
    <x v="3"/>
    <x v="0"/>
    <s v="USD"/>
    <n v="1490659134"/>
    <n v="1485478734"/>
    <b v="0"/>
    <n v="0"/>
    <b v="0"/>
    <s v="theater/plays"/>
    <n v="0"/>
    <e v="#DIV/0!"/>
    <x v="6"/>
    <x v="11"/>
    <x v="4027"/>
    <d v="2017-01-27T00:58:54"/>
  </r>
  <r>
    <n v="3190"/>
    <s v="Call It A Day Productions - THE LIFE"/>
    <s v="Call It A Day Productions is putting on their first full production in December and every little bit helps!"/>
    <x v="38"/>
    <n v="0"/>
    <x v="2"/>
    <x v="11"/>
    <s v="CAD"/>
    <n v="1481258275"/>
    <n v="1478662675"/>
    <b v="0"/>
    <n v="0"/>
    <b v="0"/>
    <s v="theater/musical"/>
    <n v="0"/>
    <e v="#DIV/0!"/>
    <x v="6"/>
    <x v="19"/>
    <x v="4028"/>
    <d v="2016-11-09T03:37:55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x v="0"/>
    <s v="USD"/>
    <n v="1437960598"/>
    <n v="1435368598"/>
    <b v="0"/>
    <n v="0"/>
    <b v="0"/>
    <s v="theater/musical"/>
    <n v="0"/>
    <e v="#DIV/0!"/>
    <x v="6"/>
    <x v="19"/>
    <x v="4029"/>
    <d v="2015-06-27T01:29:58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x v="0"/>
    <s v="USD"/>
    <n v="1437149640"/>
    <n v="1434558479"/>
    <b v="0"/>
    <n v="0"/>
    <b v="0"/>
    <s v="theater/musical"/>
    <n v="0"/>
    <e v="#DIV/0!"/>
    <x v="6"/>
    <x v="19"/>
    <x v="4030"/>
    <d v="2015-06-17T16:27:59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x v="0"/>
    <s v="USD"/>
    <n v="1442644651"/>
    <n v="1440052651"/>
    <b v="0"/>
    <n v="0"/>
    <b v="0"/>
    <s v="theater/musical"/>
    <n v="0"/>
    <e v="#DIV/0!"/>
    <x v="6"/>
    <x v="19"/>
    <x v="4031"/>
    <d v="2015-08-20T06:37:31"/>
  </r>
  <r>
    <n v="3628"/>
    <s v="Blast From the Past"/>
    <s v="I am asking for public funding to help put together a musical tribute titled &quot;Blast From The Past&quot; reenacting famous HipHop, RnB acts."/>
    <x v="4"/>
    <n v="0"/>
    <x v="2"/>
    <x v="0"/>
    <s v="USD"/>
    <n v="1450040396"/>
    <n v="1444852796"/>
    <b v="0"/>
    <n v="0"/>
    <b v="0"/>
    <s v="theater/musical"/>
    <n v="0"/>
    <e v="#DIV/0!"/>
    <x v="6"/>
    <x v="19"/>
    <x v="4032"/>
    <d v="2015-10-14T19:59:56"/>
  </r>
  <r>
    <n v="3636"/>
    <s v="The Brother's of B-Block"/>
    <s v="The Brotherâ€™s of B-block is a musical play. A new take on &quot;OZ&quot; _x000a_The Wizard of OZ meets HBO's OZ."/>
    <x v="25"/>
    <n v="0"/>
    <x v="2"/>
    <x v="0"/>
    <s v="USD"/>
    <n v="1442248829"/>
    <n v="1439224829"/>
    <b v="0"/>
    <n v="0"/>
    <b v="0"/>
    <s v="theater/musical"/>
    <n v="0"/>
    <e v="#DIV/0!"/>
    <x v="6"/>
    <x v="19"/>
    <x v="4033"/>
    <d v="2015-08-10T16:40:29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x v="0"/>
    <s v="USD"/>
    <n v="1412485200"/>
    <n v="1410966179"/>
    <b v="0"/>
    <n v="0"/>
    <b v="0"/>
    <s v="theater/musical"/>
    <n v="0"/>
    <e v="#DIV/0!"/>
    <x v="6"/>
    <x v="19"/>
    <x v="4034"/>
    <d v="2014-09-17T15:02:59"/>
  </r>
  <r>
    <n v="3643"/>
    <s v="Puberty: The Musical"/>
    <s v="It feels like the first time. Like the very first time everyone's coming-of-age comes to the stage. Think 'Wicked', with bad acne."/>
    <x v="17"/>
    <n v="0"/>
    <x v="2"/>
    <x v="0"/>
    <s v="USD"/>
    <n v="1447734439"/>
    <n v="1444274839"/>
    <b v="0"/>
    <n v="0"/>
    <b v="0"/>
    <s v="theater/musical"/>
    <n v="0"/>
    <e v="#DIV/0!"/>
    <x v="6"/>
    <x v="19"/>
    <x v="4035"/>
    <d v="2015-10-08T03:27:19"/>
  </r>
  <r>
    <n v="3733"/>
    <s v="laughter in the hood"/>
    <s v="want to donate tickets to residents who live in the community that cant afford the 35.00 price of ticket"/>
    <x v="186"/>
    <n v="0"/>
    <x v="2"/>
    <x v="0"/>
    <s v="USD"/>
    <n v="1429396200"/>
    <n v="1428539708"/>
    <b v="0"/>
    <n v="0"/>
    <b v="0"/>
    <s v="theater/plays"/>
    <n v="0"/>
    <e v="#DIV/0!"/>
    <x v="6"/>
    <x v="11"/>
    <x v="4036"/>
    <d v="2015-04-09T00:35:08"/>
  </r>
  <r>
    <n v="3741"/>
    <s v="Open House Theater"/>
    <s v="A small community with a love for theater would like to continue. Help the children of this community continue."/>
    <x v="16"/>
    <n v="0"/>
    <x v="2"/>
    <x v="0"/>
    <s v="USD"/>
    <n v="1450389950"/>
    <n v="1447797950"/>
    <b v="0"/>
    <n v="0"/>
    <b v="0"/>
    <s v="theater/plays"/>
    <n v="0"/>
    <e v="#DIV/0!"/>
    <x v="6"/>
    <x v="11"/>
    <x v="4037"/>
    <d v="2015-11-17T22:05:50"/>
  </r>
  <r>
    <n v="3743"/>
    <s v="Down the Mississippi"/>
    <s v="I'm taking the Adventures of Huckleberry Finn puppet show down the Mississippi River!"/>
    <x v="200"/>
    <n v="0"/>
    <x v="2"/>
    <x v="0"/>
    <s v="USD"/>
    <n v="1404406964"/>
    <n v="1401814964"/>
    <b v="0"/>
    <n v="0"/>
    <b v="0"/>
    <s v="theater/plays"/>
    <n v="0"/>
    <e v="#DIV/0!"/>
    <x v="6"/>
    <x v="11"/>
    <x v="4038"/>
    <d v="2014-06-03T17:02:44"/>
  </r>
  <r>
    <n v="3744"/>
    <s v="The Game's Afoot - Spotlight"/>
    <s v="This summer, The Spotlight Players are celebrating Christmas in July with a presentation of Ken Ludwig's side splitting comedy."/>
    <x v="181"/>
    <n v="0"/>
    <x v="2"/>
    <x v="0"/>
    <s v="USD"/>
    <n v="1404532740"/>
    <n v="1401823952"/>
    <b v="0"/>
    <n v="0"/>
    <b v="0"/>
    <s v="theater/plays"/>
    <n v="0"/>
    <e v="#DIV/0!"/>
    <x v="6"/>
    <x v="11"/>
    <x v="4039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x v="0"/>
    <s v="USD"/>
    <n v="1479834023"/>
    <n v="1477238423"/>
    <b v="0"/>
    <n v="0"/>
    <b v="0"/>
    <s v="theater/musical"/>
    <n v="0"/>
    <e v="#DIV/0!"/>
    <x v="6"/>
    <x v="19"/>
    <x v="4040"/>
    <d v="2016-10-23T16:00:23"/>
  </r>
  <r>
    <n v="3791"/>
    <s v="Spin! at The Cumming Playhouse"/>
    <s v="Spin! is an original musical comedy-drama presented by Blue Palm Productions."/>
    <x v="186"/>
    <n v="0"/>
    <x v="2"/>
    <x v="0"/>
    <s v="USD"/>
    <n v="1404664592"/>
    <n v="1399480592"/>
    <b v="0"/>
    <n v="0"/>
    <b v="0"/>
    <s v="theater/musical"/>
    <n v="0"/>
    <e v="#DIV/0!"/>
    <x v="6"/>
    <x v="19"/>
    <x v="4041"/>
    <d v="2014-05-07T16:36:32"/>
  </r>
  <r>
    <n v="3802"/>
    <s v="The Lost Play of William Shakespeare"/>
    <s v="A musical about how Shakespeare was inspired to write only his own plays after the co-authored play Henry VI was taken."/>
    <x v="121"/>
    <n v="0"/>
    <x v="2"/>
    <x v="0"/>
    <s v="USD"/>
    <n v="1445482906"/>
    <n v="1442890906"/>
    <b v="0"/>
    <n v="0"/>
    <b v="0"/>
    <s v="theater/musical"/>
    <n v="0"/>
    <e v="#DIV/0!"/>
    <x v="6"/>
    <x v="19"/>
    <x v="4042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x v="0"/>
    <s v="USD"/>
    <n v="1469948400"/>
    <n v="1465172024"/>
    <b v="0"/>
    <n v="0"/>
    <b v="0"/>
    <s v="theater/musical"/>
    <n v="0"/>
    <e v="#DIV/0!"/>
    <x v="6"/>
    <x v="19"/>
    <x v="4043"/>
    <d v="2016-06-06T00:13:44"/>
  </r>
  <r>
    <n v="3863"/>
    <s v="Umma Yemaya"/>
    <s v="Umma Yemaya is  a play that examines the challenges of unconventional love. The Lady  and the Artist create their own world for love."/>
    <x v="70"/>
    <n v="0"/>
    <x v="2"/>
    <x v="0"/>
    <s v="USD"/>
    <n v="1446739905"/>
    <n v="1441552305"/>
    <b v="0"/>
    <n v="0"/>
    <b v="0"/>
    <s v="theater/plays"/>
    <n v="0"/>
    <e v="#DIV/0!"/>
    <x v="6"/>
    <x v="11"/>
    <x v="4044"/>
    <d v="2015-09-06T15:11:45"/>
  </r>
  <r>
    <n v="3872"/>
    <s v="Shining Star Players (Canceled)"/>
    <s v="We are a brand new theatrical teen production company, and we need enough money to put on our first musical production."/>
    <x v="51"/>
    <n v="0"/>
    <x v="1"/>
    <x v="0"/>
    <s v="USD"/>
    <n v="1439522996"/>
    <n v="1435202996"/>
    <b v="0"/>
    <n v="0"/>
    <b v="0"/>
    <s v="theater/musical"/>
    <n v="0"/>
    <e v="#DIV/0!"/>
    <x v="6"/>
    <x v="19"/>
    <x v="4045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x v="0"/>
    <s v="USD"/>
    <n v="1444322535"/>
    <n v="1441730535"/>
    <b v="0"/>
    <n v="0"/>
    <b v="0"/>
    <s v="theater/musical"/>
    <n v="0"/>
    <e v="#DIV/0!"/>
    <x v="6"/>
    <x v="19"/>
    <x v="4046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x v="15"/>
    <s v="NZD"/>
    <n v="1422061200"/>
    <n v="1420244622"/>
    <b v="0"/>
    <n v="0"/>
    <b v="0"/>
    <s v="theater/musical"/>
    <n v="0"/>
    <e v="#DIV/0!"/>
    <x v="6"/>
    <x v="19"/>
    <x v="4047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x v="9"/>
    <s v="DKK"/>
    <n v="1472896800"/>
    <n v="1472804365"/>
    <b v="0"/>
    <n v="0"/>
    <b v="0"/>
    <s v="theater/musical"/>
    <n v="0"/>
    <e v="#DIV/0!"/>
    <x v="6"/>
    <x v="19"/>
    <x v="4048"/>
    <d v="2016-09-02T08:19:25"/>
  </r>
  <r>
    <n v="3879"/>
    <s v="Theatre 'Portable' Royal (Canceled)"/>
    <s v="Theatre â€˜Portableâ€™ Royal is a portable, fully working, 40 seater theatre which will tour the UK and beyond!"/>
    <x v="51"/>
    <n v="0"/>
    <x v="1"/>
    <x v="1"/>
    <s v="GBP"/>
    <n v="1422218396"/>
    <n v="1419626396"/>
    <b v="0"/>
    <n v="0"/>
    <b v="0"/>
    <s v="theater/musical"/>
    <n v="0"/>
    <e v="#DIV/0!"/>
    <x v="6"/>
    <x v="19"/>
    <x v="4049"/>
    <d v="2014-12-26T20:39:56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x v="8"/>
    <s v="AUD"/>
    <n v="1454281380"/>
    <n v="1451950570"/>
    <b v="0"/>
    <n v="0"/>
    <b v="0"/>
    <s v="theater/musical"/>
    <n v="0"/>
    <e v="#DIV/0!"/>
    <x v="6"/>
    <x v="19"/>
    <x v="4050"/>
    <d v="2016-01-04T23:36:10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x v="1"/>
    <s v="GBP"/>
    <n v="1409668069"/>
    <n v="1407076069"/>
    <b v="0"/>
    <n v="0"/>
    <b v="0"/>
    <s v="theater/musical"/>
    <n v="0"/>
    <e v="#DIV/0!"/>
    <x v="6"/>
    <x v="19"/>
    <x v="4051"/>
    <d v="2014-08-03T14:27:49"/>
  </r>
  <r>
    <n v="3884"/>
    <s v="Alive Portrait Of Christ in Pembroke Township, IL (Canceled)"/>
    <s v="The Group M3 is striving to give one of the poorest towns in the country hope again this Easter Holiday."/>
    <x v="26"/>
    <n v="0"/>
    <x v="1"/>
    <x v="0"/>
    <s v="USD"/>
    <n v="1427479192"/>
    <n v="1425322792"/>
    <b v="0"/>
    <n v="0"/>
    <b v="0"/>
    <s v="theater/musical"/>
    <n v="0"/>
    <e v="#DIV/0!"/>
    <x v="6"/>
    <x v="19"/>
    <x v="4052"/>
    <d v="2015-03-02T18:59:52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b v="0"/>
    <n v="0"/>
    <b v="0"/>
    <s v="theater/musical"/>
    <n v="0"/>
    <e v="#DIV/0!"/>
    <x v="6"/>
    <x v="19"/>
    <x v="4053"/>
    <d v="2016-04-09T22:49:51"/>
  </r>
  <r>
    <n v="3886"/>
    <s v="a (Canceled)"/>
    <n v="1"/>
    <x v="26"/>
    <n v="0"/>
    <x v="1"/>
    <x v="8"/>
    <s v="AUD"/>
    <n v="1418275702"/>
    <n v="1415683702"/>
    <b v="0"/>
    <n v="0"/>
    <b v="0"/>
    <s v="theater/musical"/>
    <n v="0"/>
    <e v="#DIV/0!"/>
    <x v="6"/>
    <x v="19"/>
    <x v="4054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x v="0"/>
    <s v="USD"/>
    <n v="1408863600"/>
    <n v="1408203557"/>
    <b v="0"/>
    <n v="0"/>
    <b v="0"/>
    <s v="theater/plays"/>
    <n v="0"/>
    <e v="#DIV/0!"/>
    <x v="6"/>
    <x v="11"/>
    <x v="4055"/>
    <d v="2014-08-16T15:39:17"/>
  </r>
  <r>
    <n v="3903"/>
    <s v="Know Thy Law"/>
    <s v="Based on the novel â€œKnow Thy Lawâ€, this powerful play gives the insight and understanding of the power of knowing the law of the land."/>
    <x v="186"/>
    <n v="0"/>
    <x v="2"/>
    <x v="0"/>
    <s v="USD"/>
    <n v="1439581080"/>
    <n v="1435709765"/>
    <b v="0"/>
    <n v="0"/>
    <b v="0"/>
    <s v="theater/plays"/>
    <n v="0"/>
    <e v="#DIV/0!"/>
    <x v="6"/>
    <x v="11"/>
    <x v="4056"/>
    <d v="2015-07-01T00:16:05"/>
  </r>
  <r>
    <n v="3916"/>
    <s v="Final exam"/>
    <s v="We're a small group of University students who need a little help making our final exam production the best product possible."/>
    <x v="151"/>
    <n v="0"/>
    <x v="2"/>
    <x v="9"/>
    <s v="DKK"/>
    <n v="1464952752"/>
    <n v="1462360752"/>
    <b v="0"/>
    <n v="0"/>
    <b v="0"/>
    <s v="theater/plays"/>
    <n v="0"/>
    <e v="#DIV/0!"/>
    <x v="6"/>
    <x v="11"/>
    <x v="4057"/>
    <d v="2016-05-04T11:19:12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x v="1"/>
    <s v="GBP"/>
    <n v="1414346400"/>
    <n v="1413291655"/>
    <b v="0"/>
    <n v="0"/>
    <b v="0"/>
    <s v="theater/plays"/>
    <n v="0"/>
    <e v="#DIV/0!"/>
    <x v="6"/>
    <x v="11"/>
    <x v="4058"/>
    <d v="2014-10-14T13:00:55"/>
  </r>
  <r>
    <n v="3930"/>
    <s v="Foundry Theatre Brisbane"/>
    <s v="We are a new and exciting semi-pro  theatre company who will support &amp; hire local actors &amp; writers in Brisbane &amp; Queensland."/>
    <x v="26"/>
    <n v="0"/>
    <x v="2"/>
    <x v="8"/>
    <s v="AUD"/>
    <n v="1459490400"/>
    <n v="1457078868"/>
    <b v="0"/>
    <n v="0"/>
    <b v="0"/>
    <s v="theater/plays"/>
    <n v="0"/>
    <e v="#DIV/0!"/>
    <x v="6"/>
    <x v="11"/>
    <x v="4059"/>
    <d v="2016-03-04T08:07:48"/>
  </r>
  <r>
    <n v="3931"/>
    <s v="Still I Weep"/>
    <s v="An original stage play designed to bring to light the long-term effects on adult survivors of childhood sexual abuse. We do survive!"/>
    <x v="36"/>
    <n v="0"/>
    <x v="2"/>
    <x v="0"/>
    <s v="USD"/>
    <n v="1441510707"/>
    <n v="1439350707"/>
    <b v="0"/>
    <n v="0"/>
    <b v="0"/>
    <s v="theater/plays"/>
    <n v="0"/>
    <e v="#DIV/0!"/>
    <x v="6"/>
    <x v="11"/>
    <x v="4060"/>
    <d v="2015-08-12T03:38:27"/>
  </r>
  <r>
    <n v="3936"/>
    <s v="End Breast Cancer"/>
    <s v="This stage play is a true story about one woman's fight against breast cancer while still having to deal with the adversities of life."/>
    <x v="16"/>
    <n v="0"/>
    <x v="2"/>
    <x v="0"/>
    <s v="USD"/>
    <n v="1480576720"/>
    <n v="1477981120"/>
    <b v="0"/>
    <n v="0"/>
    <b v="0"/>
    <s v="theater/plays"/>
    <n v="0"/>
    <e v="#DIV/0!"/>
    <x v="6"/>
    <x v="11"/>
    <x v="4061"/>
    <d v="2016-11-01T06:18:40"/>
  </r>
  <r>
    <n v="3942"/>
    <s v="Epic Proportions"/>
    <s v="In the 30's, two brothers, Benny and Phil, who go to the Arizona desert to be extras in a huge Biblical epic. Riotous comedy!"/>
    <x v="181"/>
    <n v="0"/>
    <x v="2"/>
    <x v="0"/>
    <s v="USD"/>
    <n v="1434490914"/>
    <n v="1429306914"/>
    <b v="0"/>
    <n v="0"/>
    <b v="0"/>
    <s v="theater/plays"/>
    <n v="0"/>
    <e v="#DIV/0!"/>
    <x v="6"/>
    <x v="11"/>
    <x v="4062"/>
    <d v="2015-04-17T21:41:5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n v="1440690875"/>
    <n v="1438098875"/>
    <b v="0"/>
    <n v="0"/>
    <b v="0"/>
    <s v="theater/plays"/>
    <n v="0"/>
    <e v="#DIV/0!"/>
    <x v="6"/>
    <x v="11"/>
    <x v="4063"/>
    <d v="2015-07-28T15:54:35"/>
  </r>
  <r>
    <n v="3948"/>
    <s v="The Barbican Photography Trip 2015"/>
    <s v="A group of 12 friends, separated by time, space, state borders and oceans want to head to London for the adventure of a lifetime."/>
    <x v="0"/>
    <n v="0"/>
    <x v="2"/>
    <x v="8"/>
    <s v="AUD"/>
    <n v="1410076123"/>
    <n v="1404892123"/>
    <b v="0"/>
    <n v="0"/>
    <b v="0"/>
    <s v="theater/plays"/>
    <n v="0"/>
    <e v="#DIV/0!"/>
    <x v="6"/>
    <x v="11"/>
    <x v="4064"/>
    <d v="2014-07-09T07:48:43"/>
  </r>
  <r>
    <n v="3953"/>
    <s v="A Time Pirate's Love"/>
    <s v="Actors and actresses are needed to help me create a stage play. A stage play needs to be adapted from the book I wrote."/>
    <x v="439"/>
    <n v="0"/>
    <x v="2"/>
    <x v="0"/>
    <s v="USD"/>
    <n v="1469834940"/>
    <n v="1467162586"/>
    <b v="0"/>
    <n v="0"/>
    <b v="0"/>
    <s v="theater/plays"/>
    <n v="0"/>
    <e v="#DIV/0!"/>
    <x v="6"/>
    <x v="11"/>
    <x v="4065"/>
    <d v="2016-06-29T01:09:46"/>
  </r>
  <r>
    <n v="3954"/>
    <s v="City of Joy"/>
    <s v="Despite hunger and conditions of a Calcutta slum, the people there know that life is precious. They have named it â€˜City of Joy.â€™"/>
    <x v="17"/>
    <n v="0"/>
    <x v="2"/>
    <x v="11"/>
    <s v="CAD"/>
    <n v="1405352264"/>
    <n v="1400168264"/>
    <b v="0"/>
    <n v="0"/>
    <b v="0"/>
    <s v="theater/plays"/>
    <n v="0"/>
    <e v="#DIV/0!"/>
    <x v="6"/>
    <x v="11"/>
    <x v="4066"/>
    <d v="2014-05-15T15:37:44"/>
  </r>
  <r>
    <n v="3956"/>
    <s v="The Woman in Me"/>
    <s v="This saucy stage play chronicles the highs and lows of my life involving gangs, drugs and prison. The story is a transforming ministry."/>
    <x v="120"/>
    <n v="0"/>
    <x v="2"/>
    <x v="0"/>
    <s v="USD"/>
    <n v="1461543600"/>
    <n v="1459203727"/>
    <b v="0"/>
    <n v="0"/>
    <b v="0"/>
    <s v="theater/plays"/>
    <n v="0"/>
    <e v="#DIV/0!"/>
    <x v="6"/>
    <x v="11"/>
    <x v="4067"/>
    <d v="2016-03-28T22:22:07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x v="11"/>
    <s v="CAD"/>
    <n v="1447821717"/>
    <n v="1445226117"/>
    <b v="0"/>
    <n v="0"/>
    <b v="0"/>
    <s v="theater/plays"/>
    <n v="0"/>
    <e v="#DIV/0!"/>
    <x v="6"/>
    <x v="11"/>
    <x v="4068"/>
    <d v="2015-10-19T03:41:57"/>
  </r>
  <r>
    <n v="3975"/>
    <s v="Moon Over Mangroves"/>
    <s v="Four homeless Key West men are to be given a boat, but fates twist until only the moon and mangroves witness their earthly demise."/>
    <x v="440"/>
    <n v="0"/>
    <x v="2"/>
    <x v="0"/>
    <s v="USD"/>
    <n v="1468442898"/>
    <n v="1465850898"/>
    <b v="0"/>
    <n v="0"/>
    <b v="0"/>
    <s v="theater/plays"/>
    <n v="0"/>
    <e v="#DIV/0!"/>
    <x v="6"/>
    <x v="11"/>
    <x v="4069"/>
    <d v="2016-06-13T20:48:18"/>
  </r>
  <r>
    <n v="3989"/>
    <s v="A Gentleman, A Lady and A Thug"/>
    <s v="I love to write. I have written and published my first book and everyone that read it enjoyed it. My dream is to one day write movies"/>
    <x v="121"/>
    <n v="0"/>
    <x v="2"/>
    <x v="0"/>
    <s v="USD"/>
    <n v="1447009181"/>
    <n v="1444413581"/>
    <b v="0"/>
    <n v="0"/>
    <b v="0"/>
    <s v="theater/plays"/>
    <n v="0"/>
    <e v="#DIV/0!"/>
    <x v="6"/>
    <x v="11"/>
    <x v="4070"/>
    <d v="2015-10-09T17:59:41"/>
  </r>
  <r>
    <n v="3997"/>
    <s v="'Working Play Title'"/>
    <s v="We aim to produce a Professional Published Play for two days in October 2015 on Fri 30th &amp; Sat 31st with three performances in total."/>
    <x v="121"/>
    <n v="0"/>
    <x v="2"/>
    <x v="1"/>
    <s v="GBP"/>
    <n v="1428222221"/>
    <n v="1425633821"/>
    <b v="0"/>
    <n v="0"/>
    <b v="0"/>
    <s v="theater/plays"/>
    <n v="0"/>
    <e v="#DIV/0!"/>
    <x v="6"/>
    <x v="11"/>
    <x v="4071"/>
    <d v="2015-03-06T09:23:41"/>
  </r>
  <r>
    <n v="4012"/>
    <s v="The Butterfly Catcher"/>
    <s v="LEELA IS A 14 YEAR OLD GIRL. JONAH IS A 56 YEAR OLD MAN. IT'S BEEN GOING ON FOR 3 YEARS. HERE COMES THE NIGHT OF VIOLENT RECKONING."/>
    <x v="441"/>
    <n v="0"/>
    <x v="2"/>
    <x v="1"/>
    <s v="GBP"/>
    <n v="1430571849"/>
    <n v="1427979849"/>
    <b v="0"/>
    <n v="0"/>
    <b v="0"/>
    <s v="theater/plays"/>
    <n v="0"/>
    <e v="#DIV/0!"/>
    <x v="6"/>
    <x v="11"/>
    <x v="4072"/>
    <d v="2015-04-02T13:04:09"/>
  </r>
  <r>
    <n v="4014"/>
    <s v="Ministry theater"/>
    <s v="I am trying to put together a ministry theater company for junior / high schoolers that which puts on free shows in the SoCal area."/>
    <x v="99"/>
    <n v="0"/>
    <x v="2"/>
    <x v="0"/>
    <s v="USD"/>
    <n v="1457157269"/>
    <n v="1455861269"/>
    <b v="0"/>
    <n v="0"/>
    <b v="0"/>
    <s v="theater/plays"/>
    <n v="0"/>
    <e v="#DIV/0!"/>
    <x v="6"/>
    <x v="11"/>
    <x v="4073"/>
    <d v="2016-02-19T05:54:29"/>
  </r>
  <r>
    <n v="4023"/>
    <s v="Forgive &amp; Forget"/>
    <s v="An original gospel stage play that explores the pain and hurt caused by those who struggle to forgive others!"/>
    <x v="40"/>
    <n v="0"/>
    <x v="2"/>
    <x v="0"/>
    <s v="USD"/>
    <n v="1458860363"/>
    <n v="1454975963"/>
    <b v="0"/>
    <n v="0"/>
    <b v="0"/>
    <s v="theater/plays"/>
    <n v="0"/>
    <e v="#DIV/0!"/>
    <x v="6"/>
    <x v="11"/>
    <x v="4074"/>
    <d v="2016-02-08T23:59:23"/>
  </r>
  <r>
    <n v="4026"/>
    <s v="Speak to my Soul: A Montage of Voices"/>
    <s v="This is a play that voices that stories of the black experience in America using spoken word, song and dance."/>
    <x v="38"/>
    <n v="0"/>
    <x v="2"/>
    <x v="0"/>
    <s v="USD"/>
    <n v="1449247439"/>
    <n v="1444059839"/>
    <b v="0"/>
    <n v="0"/>
    <b v="0"/>
    <s v="theater/plays"/>
    <n v="0"/>
    <e v="#DIV/0!"/>
    <x v="6"/>
    <x v="11"/>
    <x v="4075"/>
    <d v="2015-10-05T15:43:59"/>
  </r>
  <r>
    <n v="4029"/>
    <s v="Next 2 the Stage"/>
    <s v="A theater complex that educates as we entertain.  We will provide shows that inspire and theater classes that motivate."/>
    <x v="16"/>
    <n v="0"/>
    <x v="2"/>
    <x v="0"/>
    <s v="USD"/>
    <n v="1450053370"/>
    <n v="1447461370"/>
    <b v="0"/>
    <n v="0"/>
    <b v="0"/>
    <s v="theater/plays"/>
    <n v="0"/>
    <e v="#DIV/0!"/>
    <x v="6"/>
    <x v="11"/>
    <x v="4076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x v="0"/>
    <s v="USD"/>
    <n v="1418914964"/>
    <n v="1414591364"/>
    <b v="0"/>
    <n v="0"/>
    <b v="0"/>
    <s v="theater/plays"/>
    <n v="0"/>
    <e v="#DIV/0!"/>
    <x v="6"/>
    <x v="11"/>
    <x v="4077"/>
    <d v="2014-10-29T14:02:44"/>
  </r>
  <r>
    <n v="4043"/>
    <s v="Not making potato salad here!"/>
    <s v="This could be my last play, need to bring my son out to see it before it's over.  Need to fly him here from BC"/>
    <x v="284"/>
    <n v="0"/>
    <x v="2"/>
    <x v="11"/>
    <s v="CAD"/>
    <n v="1416524325"/>
    <n v="1415228325"/>
    <b v="0"/>
    <n v="0"/>
    <b v="0"/>
    <s v="theater/plays"/>
    <n v="0"/>
    <e v="#DIV/0!"/>
    <x v="6"/>
    <x v="11"/>
    <x v="4078"/>
    <d v="2014-11-05T22:58:45"/>
  </r>
  <r>
    <n v="4051"/>
    <s v="Phantom of the Kun Opera"/>
    <s v="It is a heart-breaking life story of Wu family who tries to preserve the gem of Chinese Kun Opera through generations."/>
    <x v="207"/>
    <n v="0"/>
    <x v="2"/>
    <x v="0"/>
    <s v="USD"/>
    <n v="1399618380"/>
    <n v="1399058797"/>
    <b v="0"/>
    <n v="0"/>
    <b v="0"/>
    <s v="theater/plays"/>
    <n v="0"/>
    <e v="#DIV/0!"/>
    <x v="6"/>
    <x v="11"/>
    <x v="4079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x v="0"/>
    <s v="USD"/>
    <n v="1475294400"/>
    <n v="1472674285"/>
    <b v="0"/>
    <n v="0"/>
    <b v="0"/>
    <s v="theater/plays"/>
    <n v="0"/>
    <e v="#DIV/0!"/>
    <x v="6"/>
    <x v="11"/>
    <x v="4080"/>
    <d v="2016-08-31T20:11:25"/>
  </r>
  <r>
    <n v="4061"/>
    <s v="PRODUCE the Stage Play SKYLAR'S SYNDROME by Gavin Kayner"/>
    <s v="SKYLAR'S SYNDROME is a tremendous psychodrama by master playwright Gavin Kayner!"/>
    <x v="443"/>
    <n v="0"/>
    <x v="2"/>
    <x v="0"/>
    <s v="USD"/>
    <n v="1461205423"/>
    <n v="1456025023"/>
    <b v="0"/>
    <n v="0"/>
    <b v="0"/>
    <s v="theater/plays"/>
    <n v="0"/>
    <e v="#DIV/0!"/>
    <x v="6"/>
    <x v="11"/>
    <x v="4081"/>
    <d v="2016-02-21T03:23:43"/>
  </r>
  <r>
    <n v="4071"/>
    <s v="ATEMPORAL"/>
    <s v="ExÃ¡men final de alumnos del Centro de CapacitaciÃ³n de la ANDA. Son extractos de obras: El JardÃ­n de los CerezoS, Madre Coraje y Casa"/>
    <x v="16"/>
    <n v="0"/>
    <x v="2"/>
    <x v="14"/>
    <s v="MXN"/>
    <n v="1482779931"/>
    <n v="1480187931"/>
    <b v="0"/>
    <n v="0"/>
    <b v="0"/>
    <s v="theater/plays"/>
    <n v="0"/>
    <e v="#DIV/0!"/>
    <x v="6"/>
    <x v="11"/>
    <x v="4082"/>
    <d v="2016-11-26T19:18:51"/>
  </r>
  <r>
    <n v="4076"/>
    <s v="The Walls of Jericho ( A Voice for Warrior Families)"/>
    <s v="A play to raise awareness about the effects of mental illness on a military family in the Cold War area."/>
    <x v="251"/>
    <n v="0"/>
    <x v="2"/>
    <x v="0"/>
    <s v="USD"/>
    <n v="1413921060"/>
    <n v="1411499149"/>
    <b v="0"/>
    <n v="0"/>
    <b v="0"/>
    <s v="theater/plays"/>
    <n v="0"/>
    <e v="#DIV/0!"/>
    <x v="6"/>
    <x v="11"/>
    <x v="4083"/>
    <d v="2014-09-23T19:05:49"/>
  </r>
  <r>
    <n v="4078"/>
    <s v="Theatre Memoire"/>
    <s v="Theatre Memoire are a High Wycombe based theatre company. Performing plays about multi-culturalism and interconectedness."/>
    <x v="303"/>
    <n v="0"/>
    <x v="2"/>
    <x v="1"/>
    <s v="GBP"/>
    <n v="1485543242"/>
    <n v="1482951242"/>
    <b v="0"/>
    <n v="0"/>
    <b v="0"/>
    <s v="theater/plays"/>
    <n v="0"/>
    <e v="#DIV/0!"/>
    <x v="6"/>
    <x v="11"/>
    <x v="4084"/>
    <d v="2016-12-28T18:54:02"/>
  </r>
  <r>
    <n v="4080"/>
    <s v="Uncommonnotions"/>
    <s v="&quot;Uncommonnotion&quot;. is a collections of short humors stories, I want to develop into plays, interest has been shown in this idea."/>
    <x v="121"/>
    <n v="0"/>
    <x v="2"/>
    <x v="0"/>
    <s v="USD"/>
    <n v="1465930440"/>
    <n v="1463849116"/>
    <b v="0"/>
    <n v="0"/>
    <b v="0"/>
    <s v="theater/plays"/>
    <n v="0"/>
    <e v="#DIV/0!"/>
    <x v="6"/>
    <x v="11"/>
    <x v="4085"/>
    <d v="2016-05-21T16:45:16"/>
  </r>
  <r>
    <n v="4087"/>
    <s v="Stage Production &quot;The Nail Shop&quot;"/>
    <s v="Comedy Stage Play"/>
    <x v="337"/>
    <n v="0"/>
    <x v="2"/>
    <x v="0"/>
    <s v="USD"/>
    <n v="1468777786"/>
    <n v="1466185786"/>
    <b v="0"/>
    <n v="0"/>
    <b v="0"/>
    <s v="theater/plays"/>
    <n v="0"/>
    <e v="#DIV/0!"/>
    <x v="6"/>
    <x v="11"/>
    <x v="4086"/>
    <d v="2016-06-17T17:49:46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x v="1"/>
    <s v="GBP"/>
    <n v="1454284500"/>
    <n v="1449431237"/>
    <b v="0"/>
    <n v="0"/>
    <b v="0"/>
    <s v="theater/plays"/>
    <n v="0"/>
    <e v="#DIV/0!"/>
    <x v="6"/>
    <x v="11"/>
    <x v="4087"/>
    <d v="2015-12-06T19:47:17"/>
  </r>
  <r>
    <n v="4098"/>
    <s v="Life is simple"/>
    <s v="Community Youth play, written by and performed by the youth about finding joy in the simple things in life"/>
    <x v="35"/>
    <n v="0"/>
    <x v="2"/>
    <x v="0"/>
    <s v="USD"/>
    <n v="1465060797"/>
    <n v="1462468797"/>
    <b v="0"/>
    <n v="0"/>
    <b v="0"/>
    <s v="theater/plays"/>
    <n v="0"/>
    <e v="#DIV/0!"/>
    <x v="6"/>
    <x v="11"/>
    <x v="4088"/>
    <d v="2016-05-05T17:19:5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6"/>
    <x v="11"/>
    <x v="4089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x v="0"/>
    <s v="USD"/>
    <n v="1485380482"/>
    <n v="1482788482"/>
    <b v="0"/>
    <n v="0"/>
    <b v="0"/>
    <s v="theater/plays"/>
    <n v="0"/>
    <e v="#DIV/0!"/>
    <x v="6"/>
    <x v="11"/>
    <x v="4090"/>
    <d v="2016-12-26T21:41:22"/>
  </r>
  <r>
    <n v="4109"/>
    <s v="Jack the Lad"/>
    <s v="Jack the Lad - a new play that explores how far the boundaries of friendship will stretch when morality and loyalties clash."/>
    <x v="207"/>
    <n v="0"/>
    <x v="2"/>
    <x v="1"/>
    <s v="GBP"/>
    <n v="1448805404"/>
    <n v="1446209804"/>
    <b v="0"/>
    <n v="0"/>
    <b v="0"/>
    <s v="theater/plays"/>
    <n v="0"/>
    <e v="#DIV/0!"/>
    <x v="6"/>
    <x v="11"/>
    <x v="4091"/>
    <d v="2015-10-30T12:56:44"/>
  </r>
  <r>
    <m/>
    <m/>
    <m/>
    <x v="445"/>
    <m/>
    <x v="4"/>
    <x v="21"/>
    <m/>
    <m/>
    <m/>
    <m/>
    <m/>
    <m/>
    <m/>
    <m/>
    <m/>
    <x v="9"/>
    <x v="41"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5F2B6-67D5-4B29-91D7-7FB28F9D840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multipleItemSelectionAllowed="1" showAll="0">
      <items count="11">
        <item sd="0" x="5"/>
        <item sd="0" x="4"/>
        <item sd="0" x="3"/>
        <item sd="0" x="8"/>
        <item sd="0" x="7"/>
        <item sd="0" x="2"/>
        <item sd="0" x="1"/>
        <item sd="0" x="0"/>
        <item sd="0" x="6"/>
        <item h="1" sd="0" x="9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AD287-8B44-4F7A-A4C6-A2199A27F7B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h="1"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9D5E0-5595-4DE9-A679-B71C59C93E0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5" tint="0.59999389629810485"/>
  </sheetPr>
  <dimension ref="A1:T4115"/>
  <sheetViews>
    <sheetView tabSelected="1" topLeftCell="C1" zoomScaleNormal="100" workbookViewId="0">
      <selection activeCell="E12" sqref="E12"/>
    </sheetView>
  </sheetViews>
  <sheetFormatPr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3.140625" bestFit="1" customWidth="1"/>
    <col min="5" max="5" width="17.42578125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customWidth="1"/>
    <col min="12" max="12" width="25.42578125" customWidth="1"/>
    <col min="13" max="13" width="18.140625" customWidth="1"/>
    <col min="14" max="14" width="40.7109375" customWidth="1"/>
    <col min="15" max="15" width="14.85546875" style="6" customWidth="1"/>
    <col min="16" max="16" width="17.140625" style="8" customWidth="1"/>
    <col min="17" max="17" width="16.85546875" customWidth="1"/>
    <col min="18" max="18" width="23.5703125" customWidth="1"/>
    <col min="19" max="19" width="28" style="15" bestFit="1" customWidth="1"/>
    <col min="20" max="20" width="26.5703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8315</v>
      </c>
      <c r="T1" s="13" t="s">
        <v>8316</v>
      </c>
    </row>
    <row r="2" spans="1:20" ht="45" x14ac:dyDescent="0.2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6">
        <f t="shared" ref="O2:O65" si="0">E2/D2</f>
        <v>78.137822333333332</v>
      </c>
      <c r="P2" s="8">
        <f t="shared" ref="P2:P65" si="1">E2/L2</f>
        <v>88.601680840609291</v>
      </c>
      <c r="Q2" s="9" t="str">
        <f>LEFT(N2, SEARCH("/",N2,1)-1)</f>
        <v>technology</v>
      </c>
      <c r="R2" s="9" t="str">
        <f>RIGHT(N2,LEN(N2) - SEARCH("/", N2))</f>
        <v>hardware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45" x14ac:dyDescent="0.25">
      <c r="A3">
        <v>1012</v>
      </c>
      <c r="B3" s="3" t="s">
        <v>1013</v>
      </c>
      <c r="C3" s="3" t="s">
        <v>5122</v>
      </c>
      <c r="D3">
        <v>5000</v>
      </c>
      <c r="E3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6">
        <f t="shared" si="0"/>
        <v>215.35021</v>
      </c>
      <c r="P3" s="8">
        <f t="shared" si="1"/>
        <v>1389.3561935483872</v>
      </c>
      <c r="Q3" s="9" t="str">
        <f t="shared" ref="Q3:Q66" si="2">LEFT(N3, SEARCH("/",N3,1)-1)</f>
        <v>technology</v>
      </c>
      <c r="R3" s="9" t="str">
        <f t="shared" ref="R3:R66" si="3">RIGHT(N3,LEN(N3) - SEARCH("/", N3))</f>
        <v>wearables</v>
      </c>
      <c r="S3" s="14">
        <f t="shared" ref="S3:S66" si="4">(((J3/60)/60)/24)+DATE(1970,1,1)</f>
        <v>42714.440416666665</v>
      </c>
      <c r="T3" s="14">
        <f t="shared" ref="T3:T66" si="5">(((I3/60)/60)/24)+DATE(1970,1,1)</f>
        <v>42759.440416666665</v>
      </c>
    </row>
    <row r="4" spans="1:20" ht="45" x14ac:dyDescent="0.25">
      <c r="A4">
        <v>1971</v>
      </c>
      <c r="B4" s="3" t="s">
        <v>1972</v>
      </c>
      <c r="C4" s="3" t="s">
        <v>6081</v>
      </c>
      <c r="D4">
        <v>400000</v>
      </c>
      <c r="E4">
        <v>1052110.8700000001</v>
      </c>
      <c r="F4" t="s">
        <v>8219</v>
      </c>
      <c r="G4" t="s">
        <v>8224</v>
      </c>
      <c r="H4" t="s">
        <v>8246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8295</v>
      </c>
      <c r="O4" s="6">
        <f t="shared" si="0"/>
        <v>2.6302771750000002</v>
      </c>
      <c r="P4" s="8">
        <f t="shared" si="1"/>
        <v>272.35590732591254</v>
      </c>
      <c r="Q4" s="9" t="str">
        <f t="shared" si="2"/>
        <v>technology</v>
      </c>
      <c r="R4" s="9" t="str">
        <f t="shared" si="3"/>
        <v>hardware</v>
      </c>
      <c r="S4" s="14">
        <f t="shared" si="4"/>
        <v>41561.500706018516</v>
      </c>
      <c r="T4" s="14">
        <f t="shared" si="5"/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>
        <v>179000</v>
      </c>
      <c r="E5">
        <v>972594.99</v>
      </c>
      <c r="F5" t="s">
        <v>8219</v>
      </c>
      <c r="G5" t="s">
        <v>8225</v>
      </c>
      <c r="H5" t="s">
        <v>8247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8295</v>
      </c>
      <c r="O5" s="6">
        <f t="shared" si="0"/>
        <v>5.4334915642458101</v>
      </c>
      <c r="P5" s="8">
        <f t="shared" si="1"/>
        <v>116.35303146309367</v>
      </c>
      <c r="Q5" s="9" t="str">
        <f t="shared" si="2"/>
        <v>technology</v>
      </c>
      <c r="R5" s="9" t="str">
        <f t="shared" si="3"/>
        <v>hardware</v>
      </c>
      <c r="S5" s="14">
        <f t="shared" si="4"/>
        <v>41803.880659722221</v>
      </c>
      <c r="T5" s="14">
        <f t="shared" si="5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>
        <v>100000</v>
      </c>
      <c r="E6">
        <v>800211</v>
      </c>
      <c r="F6" t="s">
        <v>8219</v>
      </c>
      <c r="G6" t="s">
        <v>8224</v>
      </c>
      <c r="H6" t="s">
        <v>8246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8295</v>
      </c>
      <c r="O6" s="6">
        <f t="shared" si="0"/>
        <v>8.0021100000000001</v>
      </c>
      <c r="P6" s="8">
        <f t="shared" si="1"/>
        <v>188.50671378091872</v>
      </c>
      <c r="Q6" s="9" t="str">
        <f t="shared" si="2"/>
        <v>technology</v>
      </c>
      <c r="R6" s="9" t="str">
        <f t="shared" si="3"/>
        <v>hardware</v>
      </c>
      <c r="S6" s="14">
        <f t="shared" si="4"/>
        <v>42473.604270833333</v>
      </c>
      <c r="T6" s="14">
        <f t="shared" si="5"/>
        <v>42527.709722222222</v>
      </c>
    </row>
    <row r="7" spans="1:20" ht="45" x14ac:dyDescent="0.25">
      <c r="A7">
        <v>2013</v>
      </c>
      <c r="B7" s="3" t="s">
        <v>2014</v>
      </c>
      <c r="C7" s="3" t="s">
        <v>6123</v>
      </c>
      <c r="D7">
        <v>160000</v>
      </c>
      <c r="E7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8295</v>
      </c>
      <c r="O7" s="6">
        <f t="shared" si="0"/>
        <v>4.9491375</v>
      </c>
      <c r="P7" s="8">
        <f t="shared" si="1"/>
        <v>173.57781674704077</v>
      </c>
      <c r="Q7" s="9" t="str">
        <f t="shared" si="2"/>
        <v>technology</v>
      </c>
      <c r="R7" s="9" t="str">
        <f t="shared" si="3"/>
        <v>hardware</v>
      </c>
      <c r="S7" s="14">
        <f t="shared" si="4"/>
        <v>42499.960810185185</v>
      </c>
      <c r="T7" s="14">
        <f t="shared" si="5"/>
        <v>42559.960810185185</v>
      </c>
    </row>
    <row r="8" spans="1:20" ht="45" x14ac:dyDescent="0.25">
      <c r="A8">
        <v>1478</v>
      </c>
      <c r="B8" s="3" t="s">
        <v>1479</v>
      </c>
      <c r="C8" s="3" t="s">
        <v>5588</v>
      </c>
      <c r="D8">
        <v>50000</v>
      </c>
      <c r="E8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8288</v>
      </c>
      <c r="O8" s="6">
        <f t="shared" si="0"/>
        <v>11.8161422</v>
      </c>
      <c r="P8" s="8">
        <f t="shared" si="1"/>
        <v>29.187190495010373</v>
      </c>
      <c r="Q8" s="9" t="str">
        <f t="shared" si="2"/>
        <v>publishing</v>
      </c>
      <c r="R8" s="9" t="str">
        <f t="shared" si="3"/>
        <v>radio &amp; podcasts</v>
      </c>
      <c r="S8" s="14">
        <f t="shared" si="4"/>
        <v>41394.871678240743</v>
      </c>
      <c r="T8" s="14">
        <f t="shared" si="5"/>
        <v>41408.871678240743</v>
      </c>
    </row>
    <row r="9" spans="1:20" ht="45" x14ac:dyDescent="0.25">
      <c r="A9">
        <v>1978</v>
      </c>
      <c r="B9" s="3" t="s">
        <v>1979</v>
      </c>
      <c r="C9" s="3" t="s">
        <v>6088</v>
      </c>
      <c r="D9">
        <v>50000</v>
      </c>
      <c r="E9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8295</v>
      </c>
      <c r="O9" s="6">
        <f t="shared" si="0"/>
        <v>10.2684514</v>
      </c>
      <c r="P9" s="8">
        <f t="shared" si="1"/>
        <v>1323.2540463917526</v>
      </c>
      <c r="Q9" s="9" t="str">
        <f t="shared" si="2"/>
        <v>technology</v>
      </c>
      <c r="R9" s="9" t="str">
        <f t="shared" si="3"/>
        <v>hardware</v>
      </c>
      <c r="S9" s="14">
        <f t="shared" si="4"/>
        <v>41039.225601851853</v>
      </c>
      <c r="T9" s="14">
        <f t="shared" si="5"/>
        <v>41072.291666666664</v>
      </c>
    </row>
    <row r="10" spans="1:20" ht="45" x14ac:dyDescent="0.25">
      <c r="A10">
        <v>1973</v>
      </c>
      <c r="B10" s="3" t="s">
        <v>1974</v>
      </c>
      <c r="C10" s="3" t="s">
        <v>6083</v>
      </c>
      <c r="D10">
        <v>198000</v>
      </c>
      <c r="E10">
        <v>508525.01</v>
      </c>
      <c r="F10" t="s">
        <v>8219</v>
      </c>
      <c r="G10" t="s">
        <v>8224</v>
      </c>
      <c r="H10" t="s">
        <v>8246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8295</v>
      </c>
      <c r="O10" s="6">
        <f t="shared" si="0"/>
        <v>2.5683081313131315</v>
      </c>
      <c r="P10" s="8">
        <f t="shared" si="1"/>
        <v>247.94003412969283</v>
      </c>
      <c r="Q10" s="9" t="str">
        <f t="shared" si="2"/>
        <v>technology</v>
      </c>
      <c r="R10" s="9" t="str">
        <f t="shared" si="3"/>
        <v>hardware</v>
      </c>
      <c r="S10" s="14">
        <f t="shared" si="4"/>
        <v>42549.722962962958</v>
      </c>
      <c r="T10" s="14">
        <f t="shared" si="5"/>
        <v>42588.291666666672</v>
      </c>
    </row>
    <row r="11" spans="1:20" ht="45" x14ac:dyDescent="0.25">
      <c r="A11">
        <v>2064</v>
      </c>
      <c r="B11" s="3" t="s">
        <v>2065</v>
      </c>
      <c r="C11" s="3" t="s">
        <v>6174</v>
      </c>
      <c r="D11">
        <v>261962</v>
      </c>
      <c r="E11">
        <v>500784.27</v>
      </c>
      <c r="F11" t="s">
        <v>8219</v>
      </c>
      <c r="G11" t="s">
        <v>8224</v>
      </c>
      <c r="H11" t="s">
        <v>8246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8295</v>
      </c>
      <c r="O11" s="6">
        <f t="shared" si="0"/>
        <v>1.9116676082790633</v>
      </c>
      <c r="P11" s="8">
        <f t="shared" si="1"/>
        <v>86.163845492085343</v>
      </c>
      <c r="Q11" s="9" t="str">
        <f t="shared" si="2"/>
        <v>technology</v>
      </c>
      <c r="R11" s="9" t="str">
        <f t="shared" si="3"/>
        <v>hardware</v>
      </c>
      <c r="S11" s="14">
        <f t="shared" si="4"/>
        <v>41389.364849537036</v>
      </c>
      <c r="T11" s="14">
        <f t="shared" si="5"/>
        <v>41425.5</v>
      </c>
    </row>
    <row r="12" spans="1:20" ht="45" x14ac:dyDescent="0.25">
      <c r="A12">
        <v>1515</v>
      </c>
      <c r="B12" s="3" t="s">
        <v>1516</v>
      </c>
      <c r="C12" s="3" t="s">
        <v>5625</v>
      </c>
      <c r="D12">
        <v>300000</v>
      </c>
      <c r="E12">
        <v>471567</v>
      </c>
      <c r="F12" t="s">
        <v>8219</v>
      </c>
      <c r="G12" t="s">
        <v>8234</v>
      </c>
      <c r="H12" t="s">
        <v>8254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8285</v>
      </c>
      <c r="O12" s="6">
        <f t="shared" si="0"/>
        <v>1.57189</v>
      </c>
      <c r="P12" s="8">
        <f t="shared" si="1"/>
        <v>849.67027027027029</v>
      </c>
      <c r="Q12" s="9" t="str">
        <f t="shared" si="2"/>
        <v>photography</v>
      </c>
      <c r="R12" s="9" t="str">
        <f t="shared" si="3"/>
        <v>photobooks</v>
      </c>
      <c r="S12" s="14">
        <f t="shared" si="4"/>
        <v>42415.253437499996</v>
      </c>
      <c r="T12" s="14">
        <f t="shared" si="5"/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>
        <v>50000</v>
      </c>
      <c r="E13">
        <v>409782</v>
      </c>
      <c r="F13" t="s">
        <v>8219</v>
      </c>
      <c r="G13" t="s">
        <v>8239</v>
      </c>
      <c r="H13" t="s">
        <v>8249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8295</v>
      </c>
      <c r="O13" s="6">
        <f t="shared" si="0"/>
        <v>8.1956399999999991</v>
      </c>
      <c r="P13" s="8">
        <f t="shared" si="1"/>
        <v>422.02059732234807</v>
      </c>
      <c r="Q13" s="9" t="str">
        <f t="shared" si="2"/>
        <v>technology</v>
      </c>
      <c r="R13" s="9" t="str">
        <f t="shared" si="3"/>
        <v>hardware</v>
      </c>
      <c r="S13" s="14">
        <f t="shared" si="4"/>
        <v>42347.358483796299</v>
      </c>
      <c r="T13" s="14">
        <f t="shared" si="5"/>
        <v>42380.958333333328</v>
      </c>
    </row>
    <row r="14" spans="1:20" ht="45" x14ac:dyDescent="0.25">
      <c r="A14">
        <v>2070</v>
      </c>
      <c r="B14" s="3" t="s">
        <v>2071</v>
      </c>
      <c r="C14" s="3" t="s">
        <v>6180</v>
      </c>
      <c r="D14">
        <v>125000</v>
      </c>
      <c r="E14">
        <v>396659</v>
      </c>
      <c r="F14" t="s">
        <v>8219</v>
      </c>
      <c r="G14" t="s">
        <v>8236</v>
      </c>
      <c r="H14" t="s">
        <v>8249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8295</v>
      </c>
      <c r="O14" s="6">
        <f t="shared" si="0"/>
        <v>3.1732719999999999</v>
      </c>
      <c r="P14" s="8">
        <f t="shared" si="1"/>
        <v>259.25424836601309</v>
      </c>
      <c r="Q14" s="9" t="str">
        <f t="shared" si="2"/>
        <v>technology</v>
      </c>
      <c r="R14" s="9" t="str">
        <f t="shared" si="3"/>
        <v>hardware</v>
      </c>
      <c r="S14" s="14">
        <f t="shared" si="4"/>
        <v>42519.6565162037</v>
      </c>
      <c r="T14" s="14">
        <f t="shared" si="5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>
        <v>50000</v>
      </c>
      <c r="E15">
        <v>349474</v>
      </c>
      <c r="F15" t="s">
        <v>8219</v>
      </c>
      <c r="G15" t="s">
        <v>8224</v>
      </c>
      <c r="H15" t="s">
        <v>8246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8295</v>
      </c>
      <c r="O15" s="6">
        <f t="shared" si="0"/>
        <v>6.9894800000000004</v>
      </c>
      <c r="P15" s="8">
        <f t="shared" si="1"/>
        <v>842.10602409638557</v>
      </c>
      <c r="Q15" s="9" t="str">
        <f t="shared" si="2"/>
        <v>technology</v>
      </c>
      <c r="R15" s="9" t="str">
        <f t="shared" si="3"/>
        <v>hardware</v>
      </c>
      <c r="S15" s="14">
        <f t="shared" si="4"/>
        <v>42394.580740740741</v>
      </c>
      <c r="T15" s="14">
        <f t="shared" si="5"/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>
        <v>100000</v>
      </c>
      <c r="E16">
        <v>348018</v>
      </c>
      <c r="F16" t="s">
        <v>8219</v>
      </c>
      <c r="G16" t="s">
        <v>8227</v>
      </c>
      <c r="H16" t="s">
        <v>8249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8295</v>
      </c>
      <c r="O16" s="6">
        <f t="shared" si="0"/>
        <v>3.4801799999999998</v>
      </c>
      <c r="P16" s="8">
        <f t="shared" si="1"/>
        <v>511.79117647058825</v>
      </c>
      <c r="Q16" s="9" t="str">
        <f t="shared" si="2"/>
        <v>technology</v>
      </c>
      <c r="R16" s="9" t="str">
        <f t="shared" si="3"/>
        <v>hardware</v>
      </c>
      <c r="S16" s="14">
        <f t="shared" si="4"/>
        <v>42157.251828703709</v>
      </c>
      <c r="T16" s="14">
        <f t="shared" si="5"/>
        <v>42197.251828703709</v>
      </c>
    </row>
    <row r="17" spans="1:20" ht="45" x14ac:dyDescent="0.25">
      <c r="A17">
        <v>2643</v>
      </c>
      <c r="B17" s="3" t="s">
        <v>2643</v>
      </c>
      <c r="C17" s="3" t="s">
        <v>6753</v>
      </c>
      <c r="D17">
        <v>1000000</v>
      </c>
      <c r="E17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8301</v>
      </c>
      <c r="O17" s="6">
        <f t="shared" si="0"/>
        <v>0.33559730999999998</v>
      </c>
      <c r="P17" s="8">
        <f t="shared" si="1"/>
        <v>223.58248500999335</v>
      </c>
      <c r="Q17" s="9" t="str">
        <f t="shared" si="2"/>
        <v>technology</v>
      </c>
      <c r="R17" s="9" t="str">
        <f t="shared" si="3"/>
        <v>space exploration</v>
      </c>
      <c r="S17" s="14">
        <f t="shared" si="4"/>
        <v>42689.582349537035</v>
      </c>
      <c r="T17" s="14">
        <f t="shared" si="5"/>
        <v>42725.332638888889</v>
      </c>
    </row>
    <row r="18" spans="1:20" ht="45" x14ac:dyDescent="0.25">
      <c r="A18">
        <v>1941</v>
      </c>
      <c r="B18" s="3" t="s">
        <v>1942</v>
      </c>
      <c r="C18" s="3" t="s">
        <v>6051</v>
      </c>
      <c r="D18">
        <v>250000</v>
      </c>
      <c r="E18">
        <v>315295.89</v>
      </c>
      <c r="F18" t="s">
        <v>8219</v>
      </c>
      <c r="G18" t="s">
        <v>8224</v>
      </c>
      <c r="H18" t="s">
        <v>8246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8295</v>
      </c>
      <c r="O18" s="6">
        <f t="shared" si="0"/>
        <v>1.2611835600000001</v>
      </c>
      <c r="P18" s="8">
        <f t="shared" si="1"/>
        <v>64.570118779438872</v>
      </c>
      <c r="Q18" s="9" t="str">
        <f t="shared" si="2"/>
        <v>technology</v>
      </c>
      <c r="R18" s="9" t="str">
        <f t="shared" si="3"/>
        <v>hardware</v>
      </c>
      <c r="S18" s="14">
        <f t="shared" si="4"/>
        <v>41744.290868055556</v>
      </c>
      <c r="T18" s="14">
        <f t="shared" si="5"/>
        <v>41774.290868055556</v>
      </c>
    </row>
    <row r="19" spans="1:20" ht="45" x14ac:dyDescent="0.25">
      <c r="A19">
        <v>1944</v>
      </c>
      <c r="B19" s="3" t="s">
        <v>1945</v>
      </c>
      <c r="C19" s="3" t="s">
        <v>6054</v>
      </c>
      <c r="D19">
        <v>40000</v>
      </c>
      <c r="E19">
        <v>315222.2</v>
      </c>
      <c r="F19" t="s">
        <v>8219</v>
      </c>
      <c r="G19" t="s">
        <v>8224</v>
      </c>
      <c r="H19" t="s">
        <v>8246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8295</v>
      </c>
      <c r="O19" s="6">
        <f t="shared" si="0"/>
        <v>7.8805550000000002</v>
      </c>
      <c r="P19" s="8">
        <f t="shared" si="1"/>
        <v>176.200223588597</v>
      </c>
      <c r="Q19" s="9" t="str">
        <f t="shared" si="2"/>
        <v>technology</v>
      </c>
      <c r="R19" s="9" t="str">
        <f t="shared" si="3"/>
        <v>hardware</v>
      </c>
      <c r="S19" s="14">
        <f t="shared" si="4"/>
        <v>41730.584374999999</v>
      </c>
      <c r="T19" s="14">
        <f t="shared" si="5"/>
        <v>41760.584374999999</v>
      </c>
    </row>
    <row r="20" spans="1:20" ht="45" x14ac:dyDescent="0.25">
      <c r="A20">
        <v>2611</v>
      </c>
      <c r="B20" s="3" t="s">
        <v>2611</v>
      </c>
      <c r="C20" s="3" t="s">
        <v>6721</v>
      </c>
      <c r="D20">
        <v>11000</v>
      </c>
      <c r="E20">
        <v>306970</v>
      </c>
      <c r="F20" t="s">
        <v>8219</v>
      </c>
      <c r="G20" t="s">
        <v>8236</v>
      </c>
      <c r="H20" t="s">
        <v>8249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8301</v>
      </c>
      <c r="O20" s="6">
        <f t="shared" si="0"/>
        <v>27.906363636363636</v>
      </c>
      <c r="P20" s="8">
        <f t="shared" si="1"/>
        <v>83.802893802893806</v>
      </c>
      <c r="Q20" s="9" t="str">
        <f t="shared" si="2"/>
        <v>technology</v>
      </c>
      <c r="R20" s="9" t="str">
        <f t="shared" si="3"/>
        <v>space exploration</v>
      </c>
      <c r="S20" s="14">
        <f t="shared" si="4"/>
        <v>42704.335810185185</v>
      </c>
      <c r="T20" s="14">
        <f t="shared" si="5"/>
        <v>42737.957638888889</v>
      </c>
    </row>
    <row r="21" spans="1:20" ht="45" x14ac:dyDescent="0.25">
      <c r="A21">
        <v>2034</v>
      </c>
      <c r="B21" s="3" t="s">
        <v>2035</v>
      </c>
      <c r="C21" s="3" t="s">
        <v>6144</v>
      </c>
      <c r="D21">
        <v>78000</v>
      </c>
      <c r="E21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8295</v>
      </c>
      <c r="O21" s="6">
        <f t="shared" si="0"/>
        <v>3.868199871794872</v>
      </c>
      <c r="P21" s="8">
        <f t="shared" si="1"/>
        <v>593.93620078740162</v>
      </c>
      <c r="Q21" s="9" t="str">
        <f t="shared" si="2"/>
        <v>technology</v>
      </c>
      <c r="R21" s="9" t="str">
        <f t="shared" si="3"/>
        <v>hardware</v>
      </c>
      <c r="S21" s="14">
        <f t="shared" si="4"/>
        <v>42076.130011574074</v>
      </c>
      <c r="T21" s="14">
        <f t="shared" si="5"/>
        <v>42131.290277777778</v>
      </c>
    </row>
    <row r="22" spans="1:20" ht="45" x14ac:dyDescent="0.25">
      <c r="A22">
        <v>642</v>
      </c>
      <c r="B22" s="3" t="s">
        <v>643</v>
      </c>
      <c r="C22" s="3" t="s">
        <v>4752</v>
      </c>
      <c r="D22">
        <v>20000</v>
      </c>
      <c r="E22">
        <v>292097</v>
      </c>
      <c r="F22" t="s">
        <v>8219</v>
      </c>
      <c r="G22" t="s">
        <v>8236</v>
      </c>
      <c r="H22" t="s">
        <v>8249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8273</v>
      </c>
      <c r="O22" s="6">
        <f t="shared" si="0"/>
        <v>14.604850000000001</v>
      </c>
      <c r="P22" s="8">
        <f t="shared" si="1"/>
        <v>134.3592456301748</v>
      </c>
      <c r="Q22" s="9" t="str">
        <f t="shared" si="2"/>
        <v>technology</v>
      </c>
      <c r="R22" s="9" t="str">
        <f t="shared" si="3"/>
        <v>wearables</v>
      </c>
      <c r="S22" s="14">
        <f t="shared" si="4"/>
        <v>42199.651319444441</v>
      </c>
      <c r="T22" s="14">
        <f t="shared" si="5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>
        <v>30000</v>
      </c>
      <c r="E23">
        <v>285309.33</v>
      </c>
      <c r="F23" t="s">
        <v>8219</v>
      </c>
      <c r="G23" t="s">
        <v>8224</v>
      </c>
      <c r="H23" t="s">
        <v>8246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8297</v>
      </c>
      <c r="O23" s="6">
        <f t="shared" si="0"/>
        <v>9.5103109999999997</v>
      </c>
      <c r="P23" s="8">
        <f t="shared" si="1"/>
        <v>65.891300230946882</v>
      </c>
      <c r="Q23" s="9" t="str">
        <f t="shared" si="2"/>
        <v>games</v>
      </c>
      <c r="R23" s="9" t="str">
        <f t="shared" si="3"/>
        <v>tabletop games</v>
      </c>
      <c r="S23" s="14">
        <f t="shared" si="4"/>
        <v>42033.584016203706</v>
      </c>
      <c r="T23" s="14">
        <f t="shared" si="5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>
        <v>25000</v>
      </c>
      <c r="E24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8297</v>
      </c>
      <c r="O24" s="6">
        <f t="shared" si="0"/>
        <v>9.7511200000000002</v>
      </c>
      <c r="P24" s="8">
        <f t="shared" si="1"/>
        <v>426.93169877408059</v>
      </c>
      <c r="Q24" s="9" t="str">
        <f t="shared" si="2"/>
        <v>games</v>
      </c>
      <c r="R24" s="9" t="str">
        <f t="shared" si="3"/>
        <v>tabletop games</v>
      </c>
      <c r="S24" s="14">
        <f t="shared" si="4"/>
        <v>42677.005474537036</v>
      </c>
      <c r="T24" s="14">
        <f t="shared" si="5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>
        <v>89200</v>
      </c>
      <c r="E25">
        <v>231543.12</v>
      </c>
      <c r="F25" t="s">
        <v>8219</v>
      </c>
      <c r="G25" t="s">
        <v>8237</v>
      </c>
      <c r="H25" t="s">
        <v>8249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8295</v>
      </c>
      <c r="O25" s="6">
        <f t="shared" si="0"/>
        <v>2.5957748878923765</v>
      </c>
      <c r="P25" s="8">
        <f t="shared" si="1"/>
        <v>180.75185011709601</v>
      </c>
      <c r="Q25" s="9" t="str">
        <f t="shared" si="2"/>
        <v>technology</v>
      </c>
      <c r="R25" s="9" t="str">
        <f t="shared" si="3"/>
        <v>hardware</v>
      </c>
      <c r="S25" s="14">
        <f t="shared" si="4"/>
        <v>42452.272824074069</v>
      </c>
      <c r="T25" s="14">
        <f t="shared" si="5"/>
        <v>42482.272824074069</v>
      </c>
    </row>
    <row r="26" spans="1:20" ht="30" x14ac:dyDescent="0.25">
      <c r="A26">
        <v>1979</v>
      </c>
      <c r="B26" s="3" t="s">
        <v>1980</v>
      </c>
      <c r="C26" s="3" t="s">
        <v>6089</v>
      </c>
      <c r="D26">
        <v>200000</v>
      </c>
      <c r="E26">
        <v>229802.31</v>
      </c>
      <c r="F26" t="s">
        <v>8219</v>
      </c>
      <c r="G26" t="s">
        <v>8224</v>
      </c>
      <c r="H26" t="s">
        <v>8246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8295</v>
      </c>
      <c r="O26" s="6">
        <f t="shared" si="0"/>
        <v>1.14901155</v>
      </c>
      <c r="P26" s="8">
        <f t="shared" si="1"/>
        <v>282.65966789667897</v>
      </c>
      <c r="Q26" s="9" t="str">
        <f t="shared" si="2"/>
        <v>technology</v>
      </c>
      <c r="R26" s="9" t="str">
        <f t="shared" si="3"/>
        <v>hardware</v>
      </c>
      <c r="S26" s="14">
        <f t="shared" si="4"/>
        <v>42290.460023148145</v>
      </c>
      <c r="T26" s="14">
        <f t="shared" si="5"/>
        <v>42327.207638888889</v>
      </c>
    </row>
    <row r="27" spans="1:20" ht="30" x14ac:dyDescent="0.25">
      <c r="A27">
        <v>2001</v>
      </c>
      <c r="B27" s="3" t="s">
        <v>2002</v>
      </c>
      <c r="C27" s="3" t="s">
        <v>6111</v>
      </c>
      <c r="D27">
        <v>55000</v>
      </c>
      <c r="E27">
        <v>210171</v>
      </c>
      <c r="F27" t="s">
        <v>8219</v>
      </c>
      <c r="G27" t="s">
        <v>8236</v>
      </c>
      <c r="H27" t="s">
        <v>8249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8295</v>
      </c>
      <c r="O27" s="6">
        <f t="shared" si="0"/>
        <v>3.8212909090909091</v>
      </c>
      <c r="P27" s="8">
        <f t="shared" si="1"/>
        <v>128.38790470372632</v>
      </c>
      <c r="Q27" s="9" t="str">
        <f t="shared" si="2"/>
        <v>technology</v>
      </c>
      <c r="R27" s="9" t="str">
        <f t="shared" si="3"/>
        <v>hardware</v>
      </c>
      <c r="S27" s="14">
        <f t="shared" si="4"/>
        <v>42136.209675925929</v>
      </c>
      <c r="T27" s="14">
        <f t="shared" si="5"/>
        <v>42167.833333333328</v>
      </c>
    </row>
    <row r="28" spans="1:20" ht="45" x14ac:dyDescent="0.25">
      <c r="A28">
        <v>1966</v>
      </c>
      <c r="B28" s="3" t="s">
        <v>1967</v>
      </c>
      <c r="C28" s="3" t="s">
        <v>6076</v>
      </c>
      <c r="D28">
        <v>100000</v>
      </c>
      <c r="E28">
        <v>206743.09</v>
      </c>
      <c r="F28" t="s">
        <v>8219</v>
      </c>
      <c r="G28" t="s">
        <v>8224</v>
      </c>
      <c r="H28" t="s">
        <v>8246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8295</v>
      </c>
      <c r="O28" s="6">
        <f t="shared" si="0"/>
        <v>2.0674309000000002</v>
      </c>
      <c r="P28" s="8">
        <f t="shared" si="1"/>
        <v>136.6444745538665</v>
      </c>
      <c r="Q28" s="9" t="str">
        <f t="shared" si="2"/>
        <v>technology</v>
      </c>
      <c r="R28" s="9" t="str">
        <f t="shared" si="3"/>
        <v>hardware</v>
      </c>
      <c r="S28" s="14">
        <f t="shared" si="4"/>
        <v>41835.540486111109</v>
      </c>
      <c r="T28" s="14">
        <f t="shared" si="5"/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>
        <v>390000</v>
      </c>
      <c r="E29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8294</v>
      </c>
      <c r="O29" s="6">
        <f t="shared" si="0"/>
        <v>0.52570512820512816</v>
      </c>
      <c r="P29" s="8">
        <f t="shared" si="1"/>
        <v>2928.9285714285716</v>
      </c>
      <c r="Q29" s="9" t="str">
        <f t="shared" si="2"/>
        <v>technology</v>
      </c>
      <c r="R29" s="9" t="str">
        <f t="shared" si="3"/>
        <v>gadgets</v>
      </c>
      <c r="S29" s="14">
        <f t="shared" si="4"/>
        <v>42746.270057870366</v>
      </c>
      <c r="T29" s="14">
        <f t="shared" si="5"/>
        <v>42776.270057870366</v>
      </c>
    </row>
    <row r="30" spans="1:20" ht="45" x14ac:dyDescent="0.25">
      <c r="A30">
        <v>2187</v>
      </c>
      <c r="B30" s="3" t="s">
        <v>2188</v>
      </c>
      <c r="C30" s="3" t="s">
        <v>6297</v>
      </c>
      <c r="D30">
        <v>20000</v>
      </c>
      <c r="E30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6">
        <f t="shared" si="0"/>
        <v>10.146425000000001</v>
      </c>
      <c r="P30" s="8">
        <f t="shared" si="1"/>
        <v>56.970381807973048</v>
      </c>
      <c r="Q30" s="9" t="str">
        <f t="shared" si="2"/>
        <v>games</v>
      </c>
      <c r="R30" s="9" t="str">
        <f t="shared" si="3"/>
        <v>tabletop games</v>
      </c>
      <c r="S30" s="14">
        <f t="shared" si="4"/>
        <v>42068.209097222221</v>
      </c>
      <c r="T30" s="14">
        <f t="shared" si="5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>
        <v>50000</v>
      </c>
      <c r="E31">
        <v>201165</v>
      </c>
      <c r="F31" t="s">
        <v>8219</v>
      </c>
      <c r="G31" t="s">
        <v>8224</v>
      </c>
      <c r="H31" t="s">
        <v>8246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8295</v>
      </c>
      <c r="O31" s="6">
        <f t="shared" si="0"/>
        <v>4.0232999999999999</v>
      </c>
      <c r="P31" s="8">
        <f t="shared" si="1"/>
        <v>245.02436053593178</v>
      </c>
      <c r="Q31" s="9" t="str">
        <f t="shared" si="2"/>
        <v>technology</v>
      </c>
      <c r="R31" s="9" t="str">
        <f t="shared" si="3"/>
        <v>hardware</v>
      </c>
      <c r="S31" s="14">
        <f t="shared" si="4"/>
        <v>42311.216898148152</v>
      </c>
      <c r="T31" s="14">
        <f t="shared" si="5"/>
        <v>42357.332638888889</v>
      </c>
    </row>
    <row r="32" spans="1:20" ht="45" x14ac:dyDescent="0.25">
      <c r="A32">
        <v>2225</v>
      </c>
      <c r="B32" s="3" t="s">
        <v>2226</v>
      </c>
      <c r="C32" s="3" t="s">
        <v>6335</v>
      </c>
      <c r="D32">
        <v>21000</v>
      </c>
      <c r="E32">
        <v>198415.01</v>
      </c>
      <c r="F32" t="s">
        <v>8219</v>
      </c>
      <c r="G32" t="s">
        <v>8225</v>
      </c>
      <c r="H32" t="s">
        <v>8247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8297</v>
      </c>
      <c r="O32" s="6">
        <f t="shared" si="0"/>
        <v>9.4483338095238096</v>
      </c>
      <c r="P32" s="8">
        <f t="shared" si="1"/>
        <v>164.79651993355483</v>
      </c>
      <c r="Q32" s="9" t="str">
        <f t="shared" si="2"/>
        <v>games</v>
      </c>
      <c r="R32" s="9" t="str">
        <f t="shared" si="3"/>
        <v>tabletop games</v>
      </c>
      <c r="S32" s="14">
        <f t="shared" si="4"/>
        <v>41873.79184027778</v>
      </c>
      <c r="T32" s="14">
        <f t="shared" si="5"/>
        <v>41903.79184027778</v>
      </c>
    </row>
    <row r="33" spans="1:20" ht="45" x14ac:dyDescent="0.25">
      <c r="A33">
        <v>2019</v>
      </c>
      <c r="B33" s="3" t="s">
        <v>2020</v>
      </c>
      <c r="C33" s="3" t="s">
        <v>6129</v>
      </c>
      <c r="D33">
        <v>40000</v>
      </c>
      <c r="E33">
        <v>193963.9</v>
      </c>
      <c r="F33" t="s">
        <v>8219</v>
      </c>
      <c r="G33" t="s">
        <v>8224</v>
      </c>
      <c r="H33" t="s">
        <v>8246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8295</v>
      </c>
      <c r="O33" s="6">
        <f t="shared" si="0"/>
        <v>4.8490975000000001</v>
      </c>
      <c r="P33" s="8">
        <f t="shared" si="1"/>
        <v>108.96848314606741</v>
      </c>
      <c r="Q33" s="9" t="str">
        <f t="shared" si="2"/>
        <v>technology</v>
      </c>
      <c r="R33" s="9" t="str">
        <f t="shared" si="3"/>
        <v>hardware</v>
      </c>
      <c r="S33" s="14">
        <f t="shared" si="4"/>
        <v>42605.70857638889</v>
      </c>
      <c r="T33" s="14">
        <f t="shared" si="5"/>
        <v>42635.70857638889</v>
      </c>
    </row>
    <row r="34" spans="1:20" ht="30" x14ac:dyDescent="0.25">
      <c r="A34">
        <v>2327</v>
      </c>
      <c r="B34" s="3" t="s">
        <v>2328</v>
      </c>
      <c r="C34" s="3" t="s">
        <v>6437</v>
      </c>
      <c r="D34">
        <v>35000</v>
      </c>
      <c r="E34">
        <v>184133.01</v>
      </c>
      <c r="F34" t="s">
        <v>8219</v>
      </c>
      <c r="G34" t="s">
        <v>8224</v>
      </c>
      <c r="H34" t="s">
        <v>8246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8298</v>
      </c>
      <c r="O34" s="6">
        <f t="shared" si="0"/>
        <v>5.2609431428571432</v>
      </c>
      <c r="P34" s="8">
        <f t="shared" si="1"/>
        <v>54.883162444113267</v>
      </c>
      <c r="Q34" s="9" t="str">
        <f t="shared" si="2"/>
        <v>food</v>
      </c>
      <c r="R34" s="9" t="str">
        <f t="shared" si="3"/>
        <v>small batch</v>
      </c>
      <c r="S34" s="14">
        <f t="shared" si="4"/>
        <v>41842.917129629634</v>
      </c>
      <c r="T34" s="14">
        <f t="shared" si="5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>
        <v>25000</v>
      </c>
      <c r="E35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8297</v>
      </c>
      <c r="O35" s="6">
        <f t="shared" si="0"/>
        <v>7.2024800000000004</v>
      </c>
      <c r="P35" s="8">
        <f t="shared" si="1"/>
        <v>107.82155688622754</v>
      </c>
      <c r="Q35" s="9" t="str">
        <f t="shared" si="2"/>
        <v>games</v>
      </c>
      <c r="R35" s="9" t="str">
        <f t="shared" si="3"/>
        <v>tabletop games</v>
      </c>
      <c r="S35" s="14">
        <f t="shared" si="4"/>
        <v>42725.869363425925</v>
      </c>
      <c r="T35" s="14">
        <f t="shared" si="5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>
        <v>50000</v>
      </c>
      <c r="E36">
        <v>177412.01</v>
      </c>
      <c r="F36" t="s">
        <v>8219</v>
      </c>
      <c r="G36" t="s">
        <v>8236</v>
      </c>
      <c r="H36" t="s">
        <v>8249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8295</v>
      </c>
      <c r="O36" s="6">
        <f t="shared" si="0"/>
        <v>3.5482402000000004</v>
      </c>
      <c r="P36" s="8">
        <f t="shared" si="1"/>
        <v>91.214401028277635</v>
      </c>
      <c r="Q36" s="9" t="str">
        <f t="shared" si="2"/>
        <v>technology</v>
      </c>
      <c r="R36" s="9" t="str">
        <f t="shared" si="3"/>
        <v>hardware</v>
      </c>
      <c r="S36" s="14">
        <f t="shared" si="4"/>
        <v>42423.542384259257</v>
      </c>
      <c r="T36" s="14">
        <f t="shared" si="5"/>
        <v>42463.500717592593</v>
      </c>
    </row>
    <row r="37" spans="1:20" ht="45" x14ac:dyDescent="0.25">
      <c r="A37">
        <v>2052</v>
      </c>
      <c r="B37" s="3" t="s">
        <v>2053</v>
      </c>
      <c r="C37" s="3" t="s">
        <v>6162</v>
      </c>
      <c r="D37">
        <v>50000</v>
      </c>
      <c r="E37">
        <v>176524</v>
      </c>
      <c r="F37" t="s">
        <v>8219</v>
      </c>
      <c r="G37" t="s">
        <v>8224</v>
      </c>
      <c r="H37" t="s">
        <v>8246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8295</v>
      </c>
      <c r="O37" s="6">
        <f t="shared" si="0"/>
        <v>3.5304799999999998</v>
      </c>
      <c r="P37" s="8">
        <f t="shared" si="1"/>
        <v>326.29205175600737</v>
      </c>
      <c r="Q37" s="9" t="str">
        <f t="shared" si="2"/>
        <v>technology</v>
      </c>
      <c r="R37" s="9" t="str">
        <f t="shared" si="3"/>
        <v>hardware</v>
      </c>
      <c r="S37" s="14">
        <f t="shared" si="4"/>
        <v>42375.08394675926</v>
      </c>
      <c r="T37" s="14">
        <f t="shared" si="5"/>
        <v>42420.08394675926</v>
      </c>
    </row>
    <row r="38" spans="1:20" ht="45" x14ac:dyDescent="0.25">
      <c r="A38">
        <v>1956</v>
      </c>
      <c r="B38" s="3" t="s">
        <v>1957</v>
      </c>
      <c r="C38" s="3" t="s">
        <v>6066</v>
      </c>
      <c r="D38">
        <v>60000</v>
      </c>
      <c r="E38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8295</v>
      </c>
      <c r="O38" s="6">
        <f t="shared" si="0"/>
        <v>2.9403333333333332</v>
      </c>
      <c r="P38" s="8">
        <f t="shared" si="1"/>
        <v>483.34246575342468</v>
      </c>
      <c r="Q38" s="9" t="str">
        <f t="shared" si="2"/>
        <v>technology</v>
      </c>
      <c r="R38" s="9" t="str">
        <f t="shared" si="3"/>
        <v>hardware</v>
      </c>
      <c r="S38" s="14">
        <f t="shared" si="4"/>
        <v>42067.923668981486</v>
      </c>
      <c r="T38" s="14">
        <f t="shared" si="5"/>
        <v>42112.882002314815</v>
      </c>
    </row>
    <row r="39" spans="1:20" ht="45" x14ac:dyDescent="0.25">
      <c r="A39">
        <v>371</v>
      </c>
      <c r="B39" s="3" t="s">
        <v>372</v>
      </c>
      <c r="C39" s="3" t="s">
        <v>4481</v>
      </c>
      <c r="D39">
        <v>150000</v>
      </c>
      <c r="E39">
        <v>171253</v>
      </c>
      <c r="F39" t="s">
        <v>8219</v>
      </c>
      <c r="G39" t="s">
        <v>8224</v>
      </c>
      <c r="H39" t="s">
        <v>8246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8269</v>
      </c>
      <c r="O39" s="6">
        <f t="shared" si="0"/>
        <v>1.1416866666666667</v>
      </c>
      <c r="P39" s="8">
        <f t="shared" si="1"/>
        <v>161.25517890772127</v>
      </c>
      <c r="Q39" s="9" t="str">
        <f t="shared" si="2"/>
        <v>film &amp; video</v>
      </c>
      <c r="R39" s="9" t="str">
        <f t="shared" si="3"/>
        <v>documentary</v>
      </c>
      <c r="S39" s="14">
        <f t="shared" si="4"/>
        <v>41261.767812500002</v>
      </c>
      <c r="T39" s="14">
        <f t="shared" si="5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>
        <v>10000</v>
      </c>
      <c r="E40">
        <v>170525</v>
      </c>
      <c r="F40" t="s">
        <v>8219</v>
      </c>
      <c r="G40" t="s">
        <v>8224</v>
      </c>
      <c r="H40" t="s">
        <v>8246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8295</v>
      </c>
      <c r="O40" s="6">
        <f t="shared" si="0"/>
        <v>17.052499999999998</v>
      </c>
      <c r="P40" s="8">
        <f t="shared" si="1"/>
        <v>68.815577078288939</v>
      </c>
      <c r="Q40" s="9" t="str">
        <f t="shared" si="2"/>
        <v>technology</v>
      </c>
      <c r="R40" s="9" t="str">
        <f t="shared" si="3"/>
        <v>hardware</v>
      </c>
      <c r="S40" s="14">
        <f t="shared" si="4"/>
        <v>42548.269861111112</v>
      </c>
      <c r="T40" s="14">
        <f t="shared" si="5"/>
        <v>42593.269861111112</v>
      </c>
    </row>
    <row r="41" spans="1:20" ht="30" x14ac:dyDescent="0.25">
      <c r="A41">
        <v>2039</v>
      </c>
      <c r="B41" s="3" t="s">
        <v>2040</v>
      </c>
      <c r="C41" s="3" t="s">
        <v>6149</v>
      </c>
      <c r="D41">
        <v>125000</v>
      </c>
      <c r="E41">
        <v>170271</v>
      </c>
      <c r="F41" t="s">
        <v>8219</v>
      </c>
      <c r="G41" t="s">
        <v>8224</v>
      </c>
      <c r="H41" t="s">
        <v>8246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8295</v>
      </c>
      <c r="O41" s="6">
        <f t="shared" si="0"/>
        <v>1.362168</v>
      </c>
      <c r="P41" s="8">
        <f t="shared" si="1"/>
        <v>449.26385224274406</v>
      </c>
      <c r="Q41" s="9" t="str">
        <f t="shared" si="2"/>
        <v>technology</v>
      </c>
      <c r="R41" s="9" t="str">
        <f t="shared" si="3"/>
        <v>hardware</v>
      </c>
      <c r="S41" s="14">
        <f t="shared" si="4"/>
        <v>42675.438946759255</v>
      </c>
      <c r="T41" s="14">
        <f t="shared" si="5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>
        <v>116000</v>
      </c>
      <c r="E42">
        <v>169985.91</v>
      </c>
      <c r="F42" t="s">
        <v>8219</v>
      </c>
      <c r="G42" t="s">
        <v>8224</v>
      </c>
      <c r="H42" t="s">
        <v>8246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8303</v>
      </c>
      <c r="O42" s="6">
        <f t="shared" si="0"/>
        <v>1.465395775862069</v>
      </c>
      <c r="P42" s="8">
        <f t="shared" si="1"/>
        <v>155.23827397260274</v>
      </c>
      <c r="Q42" s="9" t="str">
        <f t="shared" si="2"/>
        <v>theater</v>
      </c>
      <c r="R42" s="9" t="str">
        <f t="shared" si="3"/>
        <v>spaces</v>
      </c>
      <c r="S42" s="14">
        <f t="shared" si="4"/>
        <v>41894.632361111115</v>
      </c>
      <c r="T42" s="14">
        <f t="shared" si="5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>
        <v>150000</v>
      </c>
      <c r="E43">
        <v>169394.6</v>
      </c>
      <c r="F43" t="s">
        <v>8219</v>
      </c>
      <c r="G43" t="s">
        <v>8224</v>
      </c>
      <c r="H43" t="s">
        <v>8246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8269</v>
      </c>
      <c r="O43" s="6">
        <f t="shared" si="0"/>
        <v>1.1292973333333334</v>
      </c>
      <c r="P43" s="8">
        <f t="shared" si="1"/>
        <v>147.17167680278018</v>
      </c>
      <c r="Q43" s="9" t="str">
        <f t="shared" si="2"/>
        <v>film &amp; video</v>
      </c>
      <c r="R43" s="9" t="str">
        <f t="shared" si="3"/>
        <v>documentary</v>
      </c>
      <c r="S43" s="14">
        <f t="shared" si="4"/>
        <v>42775.314884259264</v>
      </c>
      <c r="T43" s="14">
        <f t="shared" si="5"/>
        <v>42808.956250000003</v>
      </c>
    </row>
    <row r="44" spans="1:20" ht="45" x14ac:dyDescent="0.25">
      <c r="A44">
        <v>2035</v>
      </c>
      <c r="B44" s="3" t="s">
        <v>2036</v>
      </c>
      <c r="C44" s="3" t="s">
        <v>6145</v>
      </c>
      <c r="D44">
        <v>80000</v>
      </c>
      <c r="E44">
        <v>168829.14</v>
      </c>
      <c r="F44" t="s">
        <v>8219</v>
      </c>
      <c r="G44" t="s">
        <v>8224</v>
      </c>
      <c r="H44" t="s">
        <v>8246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8295</v>
      </c>
      <c r="O44" s="6">
        <f t="shared" si="0"/>
        <v>2.1103642500000004</v>
      </c>
      <c r="P44" s="8">
        <f t="shared" si="1"/>
        <v>262.15704968944101</v>
      </c>
      <c r="Q44" s="9" t="str">
        <f t="shared" si="2"/>
        <v>technology</v>
      </c>
      <c r="R44" s="9" t="str">
        <f t="shared" si="3"/>
        <v>hardware</v>
      </c>
      <c r="S44" s="14">
        <f t="shared" si="4"/>
        <v>42311.625081018516</v>
      </c>
      <c r="T44" s="14">
        <f t="shared" si="5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>
        <v>9999</v>
      </c>
      <c r="E45">
        <v>167820.6</v>
      </c>
      <c r="F45" t="s">
        <v>8219</v>
      </c>
      <c r="G45" t="s">
        <v>8224</v>
      </c>
      <c r="H45" t="s">
        <v>8246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8295</v>
      </c>
      <c r="O45" s="6">
        <f t="shared" si="0"/>
        <v>16.783738373837384</v>
      </c>
      <c r="P45" s="8">
        <f t="shared" si="1"/>
        <v>20.465926829268295</v>
      </c>
      <c r="Q45" s="9" t="str">
        <f t="shared" si="2"/>
        <v>technology</v>
      </c>
      <c r="R45" s="9" t="str">
        <f t="shared" si="3"/>
        <v>hardware</v>
      </c>
      <c r="S45" s="14">
        <f t="shared" si="4"/>
        <v>41450.681574074071</v>
      </c>
      <c r="T45" s="14">
        <f t="shared" si="5"/>
        <v>41480.681574074071</v>
      </c>
    </row>
    <row r="46" spans="1:20" ht="45" x14ac:dyDescent="0.25">
      <c r="A46">
        <v>1955</v>
      </c>
      <c r="B46" s="3" t="s">
        <v>1956</v>
      </c>
      <c r="C46" s="3" t="s">
        <v>6065</v>
      </c>
      <c r="D46">
        <v>42000</v>
      </c>
      <c r="E46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8295</v>
      </c>
      <c r="O46" s="6">
        <f t="shared" si="0"/>
        <v>3.9859528571428569</v>
      </c>
      <c r="P46" s="8">
        <f t="shared" si="1"/>
        <v>577.27593103448271</v>
      </c>
      <c r="Q46" s="9" t="str">
        <f t="shared" si="2"/>
        <v>technology</v>
      </c>
      <c r="R46" s="9" t="str">
        <f t="shared" si="3"/>
        <v>hardware</v>
      </c>
      <c r="S46" s="14">
        <f t="shared" si="4"/>
        <v>41020.271770833337</v>
      </c>
      <c r="T46" s="14">
        <f t="shared" si="5"/>
        <v>41052.791666666664</v>
      </c>
    </row>
    <row r="47" spans="1:20" ht="45" x14ac:dyDescent="0.25">
      <c r="A47">
        <v>2023</v>
      </c>
      <c r="B47" s="3" t="s">
        <v>2024</v>
      </c>
      <c r="C47" s="3" t="s">
        <v>6133</v>
      </c>
      <c r="D47">
        <v>100000</v>
      </c>
      <c r="E47">
        <v>161459</v>
      </c>
      <c r="F47" t="s">
        <v>8219</v>
      </c>
      <c r="G47" t="s">
        <v>8224</v>
      </c>
      <c r="H47" t="s">
        <v>8246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8295</v>
      </c>
      <c r="O47" s="6">
        <f t="shared" si="0"/>
        <v>1.61459</v>
      </c>
      <c r="P47" s="8">
        <f t="shared" si="1"/>
        <v>457.39093484419266</v>
      </c>
      <c r="Q47" s="9" t="str">
        <f t="shared" si="2"/>
        <v>technology</v>
      </c>
      <c r="R47" s="9" t="str">
        <f t="shared" si="3"/>
        <v>hardware</v>
      </c>
      <c r="S47" s="14">
        <f t="shared" si="4"/>
        <v>42136.420752314814</v>
      </c>
      <c r="T47" s="14">
        <f t="shared" si="5"/>
        <v>42166.420752314814</v>
      </c>
    </row>
    <row r="48" spans="1:20" ht="45" x14ac:dyDescent="0.25">
      <c r="A48">
        <v>2025</v>
      </c>
      <c r="B48" s="3" t="s">
        <v>2026</v>
      </c>
      <c r="C48" s="3" t="s">
        <v>6135</v>
      </c>
      <c r="D48">
        <v>80000</v>
      </c>
      <c r="E48">
        <v>160920</v>
      </c>
      <c r="F48" t="s">
        <v>8219</v>
      </c>
      <c r="G48" t="s">
        <v>8236</v>
      </c>
      <c r="H48" t="s">
        <v>8249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8295</v>
      </c>
      <c r="O48" s="6">
        <f t="shared" si="0"/>
        <v>2.0114999999999998</v>
      </c>
      <c r="P48" s="8">
        <f t="shared" si="1"/>
        <v>220.74074074074073</v>
      </c>
      <c r="Q48" s="9" t="str">
        <f t="shared" si="2"/>
        <v>technology</v>
      </c>
      <c r="R48" s="9" t="str">
        <f t="shared" si="3"/>
        <v>hardware</v>
      </c>
      <c r="S48" s="14">
        <f t="shared" si="4"/>
        <v>42136.184560185182</v>
      </c>
      <c r="T48" s="14">
        <f t="shared" si="5"/>
        <v>42166.184560185182</v>
      </c>
    </row>
    <row r="49" spans="1:20" ht="45" x14ac:dyDescent="0.25">
      <c r="A49">
        <v>2713</v>
      </c>
      <c r="B49" s="3" t="s">
        <v>2713</v>
      </c>
      <c r="C49" s="3" t="s">
        <v>6823</v>
      </c>
      <c r="D49">
        <v>150000</v>
      </c>
      <c r="E49">
        <v>153362</v>
      </c>
      <c r="F49" t="s">
        <v>8219</v>
      </c>
      <c r="G49" t="s">
        <v>8224</v>
      </c>
      <c r="H49" t="s">
        <v>8246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8303</v>
      </c>
      <c r="O49" s="6">
        <f t="shared" si="0"/>
        <v>1.0224133333333334</v>
      </c>
      <c r="P49" s="8">
        <f t="shared" si="1"/>
        <v>108.00140845070422</v>
      </c>
      <c r="Q49" s="9" t="str">
        <f t="shared" si="2"/>
        <v>theater</v>
      </c>
      <c r="R49" s="9" t="str">
        <f t="shared" si="3"/>
        <v>spaces</v>
      </c>
      <c r="S49" s="14">
        <f t="shared" si="4"/>
        <v>42322.653749999998</v>
      </c>
      <c r="T49" s="14">
        <f t="shared" si="5"/>
        <v>42362.653749999998</v>
      </c>
    </row>
    <row r="50" spans="1:20" ht="45" x14ac:dyDescent="0.25">
      <c r="A50">
        <v>2073</v>
      </c>
      <c r="B50" s="3" t="s">
        <v>2074</v>
      </c>
      <c r="C50" s="3" t="s">
        <v>6183</v>
      </c>
      <c r="D50">
        <v>100000</v>
      </c>
      <c r="E50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8295</v>
      </c>
      <c r="O50" s="6">
        <f t="shared" si="0"/>
        <v>1.5260429999999998</v>
      </c>
      <c r="P50" s="8">
        <f t="shared" si="1"/>
        <v>324.69</v>
      </c>
      <c r="Q50" s="9" t="str">
        <f t="shared" si="2"/>
        <v>technology</v>
      </c>
      <c r="R50" s="9" t="str">
        <f t="shared" si="3"/>
        <v>hardware</v>
      </c>
      <c r="S50" s="14">
        <f t="shared" si="4"/>
        <v>42087.668032407411</v>
      </c>
      <c r="T50" s="14">
        <f t="shared" si="5"/>
        <v>42132.668032407411</v>
      </c>
    </row>
    <row r="51" spans="1:20" ht="45" x14ac:dyDescent="0.25">
      <c r="A51">
        <v>2009</v>
      </c>
      <c r="B51" s="3" t="s">
        <v>2010</v>
      </c>
      <c r="C51" s="3" t="s">
        <v>6119</v>
      </c>
      <c r="D51">
        <v>50000</v>
      </c>
      <c r="E51">
        <v>152579</v>
      </c>
      <c r="F51" t="s">
        <v>8219</v>
      </c>
      <c r="G51" t="s">
        <v>8236</v>
      </c>
      <c r="H51" t="s">
        <v>8249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8295</v>
      </c>
      <c r="O51" s="6">
        <f t="shared" si="0"/>
        <v>3.05158</v>
      </c>
      <c r="P51" s="8">
        <f t="shared" si="1"/>
        <v>383.3643216080402</v>
      </c>
      <c r="Q51" s="9" t="str">
        <f t="shared" si="2"/>
        <v>technology</v>
      </c>
      <c r="R51" s="9" t="str">
        <f t="shared" si="3"/>
        <v>hardware</v>
      </c>
      <c r="S51" s="14">
        <f t="shared" si="4"/>
        <v>42661.323414351849</v>
      </c>
      <c r="T51" s="14">
        <f t="shared" si="5"/>
        <v>42697.365081018521</v>
      </c>
    </row>
    <row r="52" spans="1:20" ht="45" x14ac:dyDescent="0.25">
      <c r="A52">
        <v>204</v>
      </c>
      <c r="B52" s="3" t="s">
        <v>206</v>
      </c>
      <c r="C52" s="3" t="s">
        <v>4314</v>
      </c>
      <c r="D52">
        <v>300000</v>
      </c>
      <c r="E52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8268</v>
      </c>
      <c r="O52" s="6">
        <f t="shared" si="0"/>
        <v>0.50721666666666665</v>
      </c>
      <c r="P52" s="8">
        <f t="shared" si="1"/>
        <v>117.68368136117556</v>
      </c>
      <c r="Q52" s="9" t="str">
        <f t="shared" si="2"/>
        <v>film &amp; video</v>
      </c>
      <c r="R52" s="9" t="str">
        <f t="shared" si="3"/>
        <v>drama</v>
      </c>
      <c r="S52" s="14">
        <f t="shared" si="4"/>
        <v>42556.583368055552</v>
      </c>
      <c r="T52" s="14">
        <f t="shared" si="5"/>
        <v>42586.583368055552</v>
      </c>
    </row>
    <row r="53" spans="1:20" ht="30" x14ac:dyDescent="0.25">
      <c r="A53">
        <v>1005</v>
      </c>
      <c r="B53" s="3" t="s">
        <v>1006</v>
      </c>
      <c r="C53" s="3" t="s">
        <v>5115</v>
      </c>
      <c r="D53">
        <v>200000</v>
      </c>
      <c r="E53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8273</v>
      </c>
      <c r="O53" s="6">
        <f t="shared" si="0"/>
        <v>0.75051000000000001</v>
      </c>
      <c r="P53" s="8">
        <f t="shared" si="1"/>
        <v>932.31055900621118</v>
      </c>
      <c r="Q53" s="9" t="str">
        <f t="shared" si="2"/>
        <v>technology</v>
      </c>
      <c r="R53" s="9" t="str">
        <f t="shared" si="3"/>
        <v>wearables</v>
      </c>
      <c r="S53" s="14">
        <f t="shared" si="4"/>
        <v>42276.624803240738</v>
      </c>
      <c r="T53" s="14">
        <f t="shared" si="5"/>
        <v>42307.624803240738</v>
      </c>
    </row>
    <row r="54" spans="1:20" ht="45" x14ac:dyDescent="0.25">
      <c r="A54">
        <v>269</v>
      </c>
      <c r="B54" s="3" t="s">
        <v>270</v>
      </c>
      <c r="C54" s="3" t="s">
        <v>4379</v>
      </c>
      <c r="D54">
        <v>100000</v>
      </c>
      <c r="E54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8269</v>
      </c>
      <c r="O54" s="6">
        <f t="shared" si="0"/>
        <v>1.4723377</v>
      </c>
      <c r="P54" s="8">
        <f t="shared" si="1"/>
        <v>92.251735588972423</v>
      </c>
      <c r="Q54" s="9" t="str">
        <f t="shared" si="2"/>
        <v>film &amp; video</v>
      </c>
      <c r="R54" s="9" t="str">
        <f t="shared" si="3"/>
        <v>documentary</v>
      </c>
      <c r="S54" s="14">
        <f t="shared" si="4"/>
        <v>42758.197013888886</v>
      </c>
      <c r="T54" s="14">
        <f t="shared" si="5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>
        <v>50000</v>
      </c>
      <c r="E55">
        <v>142483</v>
      </c>
      <c r="F55" t="s">
        <v>8219</v>
      </c>
      <c r="G55" t="s">
        <v>8224</v>
      </c>
      <c r="H55" t="s">
        <v>8246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8295</v>
      </c>
      <c r="O55" s="6">
        <f t="shared" si="0"/>
        <v>2.8496600000000001</v>
      </c>
      <c r="P55" s="8">
        <f t="shared" si="1"/>
        <v>279.37843137254902</v>
      </c>
      <c r="Q55" s="9" t="str">
        <f t="shared" si="2"/>
        <v>technology</v>
      </c>
      <c r="R55" s="9" t="str">
        <f t="shared" si="3"/>
        <v>hardware</v>
      </c>
      <c r="S55" s="14">
        <f t="shared" si="4"/>
        <v>42676.586979166663</v>
      </c>
      <c r="T55" s="14">
        <f t="shared" si="5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>
        <v>126000</v>
      </c>
      <c r="E56">
        <v>137254.84</v>
      </c>
      <c r="F56" t="s">
        <v>8219</v>
      </c>
      <c r="G56" t="s">
        <v>8224</v>
      </c>
      <c r="H56" t="s">
        <v>8246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8269</v>
      </c>
      <c r="O56" s="6">
        <f t="shared" si="0"/>
        <v>1.089324126984127</v>
      </c>
      <c r="P56" s="8">
        <f t="shared" si="1"/>
        <v>56.344351395730705</v>
      </c>
      <c r="Q56" s="9" t="str">
        <f t="shared" si="2"/>
        <v>film &amp; video</v>
      </c>
      <c r="R56" s="9" t="str">
        <f t="shared" si="3"/>
        <v>documentary</v>
      </c>
      <c r="S56" s="14">
        <f t="shared" si="4"/>
        <v>41709.463518518518</v>
      </c>
      <c r="T56" s="14">
        <f t="shared" si="5"/>
        <v>41768.875</v>
      </c>
    </row>
    <row r="57" spans="1:20" ht="45" x14ac:dyDescent="0.25">
      <c r="A57">
        <v>1465</v>
      </c>
      <c r="B57" s="3" t="s">
        <v>1466</v>
      </c>
      <c r="C57" s="3" t="s">
        <v>5575</v>
      </c>
      <c r="D57">
        <v>30000</v>
      </c>
      <c r="E57">
        <v>136924.35</v>
      </c>
      <c r="F57" t="s">
        <v>8219</v>
      </c>
      <c r="G57" t="s">
        <v>8224</v>
      </c>
      <c r="H57" t="s">
        <v>8246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8288</v>
      </c>
      <c r="O57" s="6">
        <f t="shared" si="0"/>
        <v>4.5641449999999999</v>
      </c>
      <c r="P57" s="8">
        <f t="shared" si="1"/>
        <v>52.622732513451197</v>
      </c>
      <c r="Q57" s="9" t="str">
        <f t="shared" si="2"/>
        <v>publishing</v>
      </c>
      <c r="R57" s="9" t="str">
        <f t="shared" si="3"/>
        <v>radio &amp; podcasts</v>
      </c>
      <c r="S57" s="14">
        <f t="shared" si="4"/>
        <v>40959.734398148146</v>
      </c>
      <c r="T57" s="14">
        <f t="shared" si="5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>
        <v>10000</v>
      </c>
      <c r="E58">
        <v>136009.76</v>
      </c>
      <c r="F58" t="s">
        <v>8219</v>
      </c>
      <c r="G58" t="s">
        <v>8224</v>
      </c>
      <c r="H58" t="s">
        <v>8246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8297</v>
      </c>
      <c r="O58" s="6">
        <f t="shared" si="0"/>
        <v>13.600976000000001</v>
      </c>
      <c r="P58" s="8">
        <f t="shared" si="1"/>
        <v>53.865251485148519</v>
      </c>
      <c r="Q58" s="9" t="str">
        <f t="shared" si="2"/>
        <v>games</v>
      </c>
      <c r="R58" s="9" t="str">
        <f t="shared" si="3"/>
        <v>tabletop games</v>
      </c>
      <c r="S58" s="14">
        <f t="shared" si="4"/>
        <v>41569.575613425928</v>
      </c>
      <c r="T58" s="14">
        <f t="shared" si="5"/>
        <v>41605.126388888886</v>
      </c>
    </row>
    <row r="59" spans="1:20" ht="45" x14ac:dyDescent="0.25">
      <c r="A59">
        <v>2192</v>
      </c>
      <c r="B59" s="3" t="s">
        <v>2193</v>
      </c>
      <c r="C59" s="3" t="s">
        <v>6302</v>
      </c>
      <c r="D59">
        <v>12000</v>
      </c>
      <c r="E59">
        <v>129748.82</v>
      </c>
      <c r="F59" t="s">
        <v>8219</v>
      </c>
      <c r="G59" t="s">
        <v>8225</v>
      </c>
      <c r="H59" t="s">
        <v>8247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8297</v>
      </c>
      <c r="O59" s="6">
        <f t="shared" si="0"/>
        <v>10.812401666666668</v>
      </c>
      <c r="P59" s="8">
        <f t="shared" si="1"/>
        <v>40.070667078443485</v>
      </c>
      <c r="Q59" s="9" t="str">
        <f t="shared" si="2"/>
        <v>games</v>
      </c>
      <c r="R59" s="9" t="str">
        <f t="shared" si="3"/>
        <v>tabletop games</v>
      </c>
      <c r="S59" s="14">
        <f t="shared" si="4"/>
        <v>42691.8512037037</v>
      </c>
      <c r="T59" s="14">
        <f t="shared" si="5"/>
        <v>42719.958333333328</v>
      </c>
    </row>
    <row r="60" spans="1:20" ht="45" x14ac:dyDescent="0.25">
      <c r="A60">
        <v>2048</v>
      </c>
      <c r="B60" s="3" t="s">
        <v>2049</v>
      </c>
      <c r="C60" s="3" t="s">
        <v>6158</v>
      </c>
      <c r="D60">
        <v>85000</v>
      </c>
      <c r="E60">
        <v>126082.45</v>
      </c>
      <c r="F60" t="s">
        <v>8219</v>
      </c>
      <c r="G60" t="s">
        <v>8224</v>
      </c>
      <c r="H60" t="s">
        <v>8246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8295</v>
      </c>
      <c r="O60" s="6">
        <f t="shared" si="0"/>
        <v>1.4833229411764706</v>
      </c>
      <c r="P60" s="8">
        <f t="shared" si="1"/>
        <v>91.82989803350327</v>
      </c>
      <c r="Q60" s="9" t="str">
        <f t="shared" si="2"/>
        <v>technology</v>
      </c>
      <c r="R60" s="9" t="str">
        <f t="shared" si="3"/>
        <v>hardware</v>
      </c>
      <c r="S60" s="14">
        <f t="shared" si="4"/>
        <v>41387.651516203703</v>
      </c>
      <c r="T60" s="14">
        <f t="shared" si="5"/>
        <v>41417.651516203703</v>
      </c>
    </row>
    <row r="61" spans="1:20" ht="45" x14ac:dyDescent="0.25">
      <c r="A61">
        <v>2022</v>
      </c>
      <c r="B61" s="3" t="s">
        <v>2023</v>
      </c>
      <c r="C61" s="3" t="s">
        <v>6132</v>
      </c>
      <c r="D61">
        <v>100000</v>
      </c>
      <c r="E61">
        <v>125137</v>
      </c>
      <c r="F61" t="s">
        <v>8219</v>
      </c>
      <c r="G61" t="s">
        <v>8224</v>
      </c>
      <c r="H61" t="s">
        <v>8246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8295</v>
      </c>
      <c r="O61" s="6">
        <f t="shared" si="0"/>
        <v>1.2513700000000001</v>
      </c>
      <c r="P61" s="8">
        <f t="shared" si="1"/>
        <v>385.03692307692307</v>
      </c>
      <c r="Q61" s="9" t="str">
        <f t="shared" si="2"/>
        <v>technology</v>
      </c>
      <c r="R61" s="9" t="str">
        <f t="shared" si="3"/>
        <v>hardware</v>
      </c>
      <c r="S61" s="14">
        <f t="shared" si="4"/>
        <v>42502.569120370375</v>
      </c>
      <c r="T61" s="14">
        <f t="shared" si="5"/>
        <v>42532.569120370375</v>
      </c>
    </row>
    <row r="62" spans="1:20" ht="45" x14ac:dyDescent="0.25">
      <c r="A62">
        <v>2006</v>
      </c>
      <c r="B62" s="3" t="s">
        <v>2007</v>
      </c>
      <c r="C62" s="3" t="s">
        <v>6116</v>
      </c>
      <c r="D62">
        <v>50000</v>
      </c>
      <c r="E62">
        <v>123920</v>
      </c>
      <c r="F62" t="s">
        <v>8219</v>
      </c>
      <c r="G62" t="s">
        <v>8224</v>
      </c>
      <c r="H62" t="s">
        <v>8246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8295</v>
      </c>
      <c r="O62" s="6">
        <f t="shared" si="0"/>
        <v>2.4784000000000002</v>
      </c>
      <c r="P62" s="8">
        <f t="shared" si="1"/>
        <v>408.97689768976898</v>
      </c>
      <c r="Q62" s="9" t="str">
        <f t="shared" si="2"/>
        <v>technology</v>
      </c>
      <c r="R62" s="9" t="str">
        <f t="shared" si="3"/>
        <v>hardware</v>
      </c>
      <c r="S62" s="14">
        <f t="shared" si="4"/>
        <v>41941.500520833331</v>
      </c>
      <c r="T62" s="14">
        <f t="shared" si="5"/>
        <v>41976.542187500003</v>
      </c>
    </row>
    <row r="63" spans="1:20" ht="45" x14ac:dyDescent="0.25">
      <c r="A63">
        <v>389</v>
      </c>
      <c r="B63" s="3" t="s">
        <v>390</v>
      </c>
      <c r="C63" s="3" t="s">
        <v>4499</v>
      </c>
      <c r="D63">
        <v>68000</v>
      </c>
      <c r="E63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8269</v>
      </c>
      <c r="O63" s="6">
        <f t="shared" si="0"/>
        <v>1.8153547058823529</v>
      </c>
      <c r="P63" s="8">
        <f t="shared" si="1"/>
        <v>81.75107284768211</v>
      </c>
      <c r="Q63" s="9" t="str">
        <f t="shared" si="2"/>
        <v>film &amp; video</v>
      </c>
      <c r="R63" s="9" t="str">
        <f t="shared" si="3"/>
        <v>documentary</v>
      </c>
      <c r="S63" s="14">
        <f t="shared" si="4"/>
        <v>41674.063078703701</v>
      </c>
      <c r="T63" s="14">
        <f t="shared" si="5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>
        <v>100000</v>
      </c>
      <c r="E64">
        <v>120249</v>
      </c>
      <c r="F64" t="s">
        <v>8219</v>
      </c>
      <c r="G64" t="s">
        <v>8224</v>
      </c>
      <c r="H64" t="s">
        <v>8246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8295</v>
      </c>
      <c r="O64" s="6">
        <f t="shared" si="0"/>
        <v>1.2024900000000001</v>
      </c>
      <c r="P64" s="8">
        <f t="shared" si="1"/>
        <v>223.09647495361781</v>
      </c>
      <c r="Q64" s="9" t="str">
        <f t="shared" si="2"/>
        <v>technology</v>
      </c>
      <c r="R64" s="9" t="str">
        <f t="shared" si="3"/>
        <v>hardware</v>
      </c>
      <c r="S64" s="14">
        <f t="shared" si="4"/>
        <v>42048.813877314817</v>
      </c>
      <c r="T64" s="14">
        <f t="shared" si="5"/>
        <v>42093.772210648152</v>
      </c>
    </row>
    <row r="65" spans="1:20" ht="45" x14ac:dyDescent="0.25">
      <c r="A65">
        <v>2004</v>
      </c>
      <c r="B65" s="3" t="s">
        <v>2005</v>
      </c>
      <c r="C65" s="3" t="s">
        <v>6114</v>
      </c>
      <c r="D65">
        <v>50000</v>
      </c>
      <c r="E65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8295</v>
      </c>
      <c r="O65" s="6">
        <f t="shared" si="0"/>
        <v>2.3442048</v>
      </c>
      <c r="P65" s="8">
        <f t="shared" si="1"/>
        <v>331.10237288135596</v>
      </c>
      <c r="Q65" s="9" t="str">
        <f t="shared" si="2"/>
        <v>technology</v>
      </c>
      <c r="R65" s="9" t="str">
        <f t="shared" si="3"/>
        <v>hardware</v>
      </c>
      <c r="S65" s="14">
        <f t="shared" si="4"/>
        <v>41800.604895833334</v>
      </c>
      <c r="T65" s="14">
        <f t="shared" si="5"/>
        <v>41830.604895833334</v>
      </c>
    </row>
    <row r="66" spans="1:20" ht="45" x14ac:dyDescent="0.25">
      <c r="A66">
        <v>280</v>
      </c>
      <c r="B66" s="3" t="s">
        <v>281</v>
      </c>
      <c r="C66" s="3" t="s">
        <v>4390</v>
      </c>
      <c r="D66">
        <v>75000</v>
      </c>
      <c r="E66">
        <v>117108</v>
      </c>
      <c r="F66" t="s">
        <v>8219</v>
      </c>
      <c r="G66" t="s">
        <v>8224</v>
      </c>
      <c r="H66" t="s">
        <v>8246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8269</v>
      </c>
      <c r="O66" s="6">
        <f t="shared" ref="O66:O129" si="6">E66/D66</f>
        <v>1.5614399999999999</v>
      </c>
      <c r="P66" s="8">
        <f t="shared" ref="P66:P129" si="7">E66/L66</f>
        <v>54.748948106591868</v>
      </c>
      <c r="Q66" s="9" t="str">
        <f t="shared" si="2"/>
        <v>film &amp; video</v>
      </c>
      <c r="R66" s="9" t="str">
        <f t="shared" si="3"/>
        <v>documentary</v>
      </c>
      <c r="S66" s="14">
        <f t="shared" si="4"/>
        <v>41744.590682870366</v>
      </c>
      <c r="T66" s="14">
        <f t="shared" si="5"/>
        <v>41789.590682870366</v>
      </c>
    </row>
    <row r="67" spans="1:20" ht="45" x14ac:dyDescent="0.25">
      <c r="A67">
        <v>1969</v>
      </c>
      <c r="B67" s="3" t="s">
        <v>1970</v>
      </c>
      <c r="C67" s="3" t="s">
        <v>6079</v>
      </c>
      <c r="D67">
        <v>20000</v>
      </c>
      <c r="E67">
        <v>115816</v>
      </c>
      <c r="F67" t="s">
        <v>8219</v>
      </c>
      <c r="G67" t="s">
        <v>8225</v>
      </c>
      <c r="H67" t="s">
        <v>8247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8295</v>
      </c>
      <c r="O67" s="6">
        <f t="shared" si="6"/>
        <v>5.7907999999999999</v>
      </c>
      <c r="P67" s="8">
        <f t="shared" si="7"/>
        <v>61.375728669846318</v>
      </c>
      <c r="Q67" s="9" t="str">
        <f t="shared" ref="Q67:Q130" si="8">LEFT(N67, SEARCH("/",N67,1)-1)</f>
        <v>technology</v>
      </c>
      <c r="R67" s="9" t="str">
        <f t="shared" ref="R67:R130" si="9">RIGHT(N67,LEN(N67) - SEARCH("/", N67))</f>
        <v>hardware</v>
      </c>
      <c r="S67" s="14">
        <f t="shared" ref="S67:S130" si="10">(((J67/60)/60)/24)+DATE(1970,1,1)</f>
        <v>42557.792453703703</v>
      </c>
      <c r="T67" s="14">
        <f t="shared" ref="T67:T130" si="11">(((I67/60)/60)/24)+DATE(1970,1,1)</f>
        <v>42587.792453703703</v>
      </c>
    </row>
    <row r="68" spans="1:20" ht="45" x14ac:dyDescent="0.25">
      <c r="A68">
        <v>689</v>
      </c>
      <c r="B68" s="3" t="s">
        <v>690</v>
      </c>
      <c r="C68" s="3" t="s">
        <v>4799</v>
      </c>
      <c r="D68">
        <v>200000</v>
      </c>
      <c r="E68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8273</v>
      </c>
      <c r="O68" s="6">
        <f t="shared" si="6"/>
        <v>0.57648750000000004</v>
      </c>
      <c r="P68" s="8">
        <f t="shared" si="7"/>
        <v>343.14732142857144</v>
      </c>
      <c r="Q68" s="9" t="str">
        <f t="shared" si="8"/>
        <v>technology</v>
      </c>
      <c r="R68" s="9" t="str">
        <f t="shared" si="9"/>
        <v>wearables</v>
      </c>
      <c r="S68" s="14">
        <f t="shared" si="10"/>
        <v>42675.66778935185</v>
      </c>
      <c r="T68" s="14">
        <f t="shared" si="11"/>
        <v>42712.207638888889</v>
      </c>
    </row>
    <row r="69" spans="1:20" ht="45" x14ac:dyDescent="0.25">
      <c r="A69">
        <v>2062</v>
      </c>
      <c r="B69" s="3" t="s">
        <v>2063</v>
      </c>
      <c r="C69" s="3" t="s">
        <v>6172</v>
      </c>
      <c r="D69">
        <v>100000</v>
      </c>
      <c r="E69">
        <v>114977</v>
      </c>
      <c r="F69" t="s">
        <v>8219</v>
      </c>
      <c r="G69" t="s">
        <v>8232</v>
      </c>
      <c r="H69" t="s">
        <v>8253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8295</v>
      </c>
      <c r="O69" s="6">
        <f t="shared" si="6"/>
        <v>1.14977</v>
      </c>
      <c r="P69" s="8">
        <f t="shared" si="7"/>
        <v>566.38916256157631</v>
      </c>
      <c r="Q69" s="9" t="str">
        <f t="shared" si="8"/>
        <v>technology</v>
      </c>
      <c r="R69" s="9" t="str">
        <f t="shared" si="9"/>
        <v>hardware</v>
      </c>
      <c r="S69" s="14">
        <f t="shared" si="10"/>
        <v>42423.3830787037</v>
      </c>
      <c r="T69" s="14">
        <f t="shared" si="11"/>
        <v>42453.341412037036</v>
      </c>
    </row>
    <row r="70" spans="1:20" ht="45" x14ac:dyDescent="0.25">
      <c r="A70">
        <v>332</v>
      </c>
      <c r="B70" s="3" t="s">
        <v>333</v>
      </c>
      <c r="C70" s="3" t="s">
        <v>4442</v>
      </c>
      <c r="D70">
        <v>100000</v>
      </c>
      <c r="E70">
        <v>113015</v>
      </c>
      <c r="F70" t="s">
        <v>8219</v>
      </c>
      <c r="G70" t="s">
        <v>8224</v>
      </c>
      <c r="H70" t="s">
        <v>8246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8269</v>
      </c>
      <c r="O70" s="6">
        <f t="shared" si="6"/>
        <v>1.13015</v>
      </c>
      <c r="P70" s="8">
        <f t="shared" si="7"/>
        <v>203.63063063063063</v>
      </c>
      <c r="Q70" s="9" t="str">
        <f t="shared" si="8"/>
        <v>film &amp; video</v>
      </c>
      <c r="R70" s="9" t="str">
        <f t="shared" si="9"/>
        <v>documentary</v>
      </c>
      <c r="S70" s="14">
        <f t="shared" si="10"/>
        <v>42263.680289351847</v>
      </c>
      <c r="T70" s="14">
        <f t="shared" si="11"/>
        <v>42305.333333333328</v>
      </c>
    </row>
    <row r="71" spans="1:20" ht="60" x14ac:dyDescent="0.25">
      <c r="A71">
        <v>3034</v>
      </c>
      <c r="B71" s="3" t="s">
        <v>3034</v>
      </c>
      <c r="C71" s="3" t="s">
        <v>7144</v>
      </c>
      <c r="D71">
        <v>100000</v>
      </c>
      <c r="E71">
        <v>112536</v>
      </c>
      <c r="F71" t="s">
        <v>8219</v>
      </c>
      <c r="G71" t="s">
        <v>8224</v>
      </c>
      <c r="H71" t="s">
        <v>8246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8303</v>
      </c>
      <c r="O71" s="6">
        <f t="shared" si="6"/>
        <v>1.1253599999999999</v>
      </c>
      <c r="P71" s="8">
        <f t="shared" si="7"/>
        <v>89.314285714285717</v>
      </c>
      <c r="Q71" s="9" t="str">
        <f t="shared" si="8"/>
        <v>theater</v>
      </c>
      <c r="R71" s="9" t="str">
        <f t="shared" si="9"/>
        <v>spaces</v>
      </c>
      <c r="S71" s="14">
        <f t="shared" si="10"/>
        <v>42644.535358796296</v>
      </c>
      <c r="T71" s="14">
        <f t="shared" si="11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>
        <v>10000</v>
      </c>
      <c r="E72">
        <v>110538.12</v>
      </c>
      <c r="F72" t="s">
        <v>8219</v>
      </c>
      <c r="G72" t="s">
        <v>8224</v>
      </c>
      <c r="H72" t="s">
        <v>8246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8295</v>
      </c>
      <c r="O72" s="6">
        <f t="shared" si="6"/>
        <v>11.053811999999999</v>
      </c>
      <c r="P72" s="8">
        <f t="shared" si="7"/>
        <v>67.690214329454989</v>
      </c>
      <c r="Q72" s="9" t="str">
        <f t="shared" si="8"/>
        <v>technology</v>
      </c>
      <c r="R72" s="9" t="str">
        <f t="shared" si="9"/>
        <v>hardware</v>
      </c>
      <c r="S72" s="14">
        <f t="shared" si="10"/>
        <v>41148.194641203707</v>
      </c>
      <c r="T72" s="14">
        <f t="shared" si="11"/>
        <v>41188.165972222225</v>
      </c>
    </row>
    <row r="73" spans="1:20" ht="45" x14ac:dyDescent="0.25">
      <c r="A73">
        <v>2624</v>
      </c>
      <c r="B73" s="3" t="s">
        <v>2624</v>
      </c>
      <c r="C73" s="3" t="s">
        <v>6734</v>
      </c>
      <c r="D73">
        <v>8000</v>
      </c>
      <c r="E73">
        <v>110353.65</v>
      </c>
      <c r="F73" t="s">
        <v>8219</v>
      </c>
      <c r="G73" t="s">
        <v>8224</v>
      </c>
      <c r="H73" t="s">
        <v>8246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8301</v>
      </c>
      <c r="O73" s="6">
        <f t="shared" si="6"/>
        <v>13.794206249999998</v>
      </c>
      <c r="P73" s="8">
        <f t="shared" si="7"/>
        <v>31.820544982698959</v>
      </c>
      <c r="Q73" s="9" t="str">
        <f t="shared" si="8"/>
        <v>technology</v>
      </c>
      <c r="R73" s="9" t="str">
        <f t="shared" si="9"/>
        <v>space exploration</v>
      </c>
      <c r="S73" s="14">
        <f t="shared" si="10"/>
        <v>41144.42155092593</v>
      </c>
      <c r="T73" s="14">
        <f t="shared" si="11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>
        <v>50000</v>
      </c>
      <c r="E74">
        <v>108397.11</v>
      </c>
      <c r="F74" t="s">
        <v>8219</v>
      </c>
      <c r="G74" t="s">
        <v>8224</v>
      </c>
      <c r="H74" t="s">
        <v>8246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8295</v>
      </c>
      <c r="O74" s="6">
        <f t="shared" si="6"/>
        <v>2.1679422000000002</v>
      </c>
      <c r="P74" s="8">
        <f t="shared" si="7"/>
        <v>78.834261818181815</v>
      </c>
      <c r="Q74" s="9" t="str">
        <f t="shared" si="8"/>
        <v>technology</v>
      </c>
      <c r="R74" s="9" t="str">
        <f t="shared" si="9"/>
        <v>hardware</v>
      </c>
      <c r="S74" s="14">
        <f t="shared" si="10"/>
        <v>42728.71230324074</v>
      </c>
      <c r="T74" s="14">
        <f t="shared" si="11"/>
        <v>42758.71230324074</v>
      </c>
    </row>
    <row r="75" spans="1:20" ht="45" x14ac:dyDescent="0.25">
      <c r="A75">
        <v>2605</v>
      </c>
      <c r="B75" s="3" t="s">
        <v>2605</v>
      </c>
      <c r="C75" s="3" t="s">
        <v>6715</v>
      </c>
      <c r="D75">
        <v>100000</v>
      </c>
      <c r="E75">
        <v>107421.57</v>
      </c>
      <c r="F75" t="s">
        <v>8219</v>
      </c>
      <c r="G75" t="s">
        <v>8224</v>
      </c>
      <c r="H75" t="s">
        <v>8246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8301</v>
      </c>
      <c r="O75" s="6">
        <f t="shared" si="6"/>
        <v>1.0742157000000001</v>
      </c>
      <c r="P75" s="8">
        <f t="shared" si="7"/>
        <v>60.965703745743475</v>
      </c>
      <c r="Q75" s="9" t="str">
        <f t="shared" si="8"/>
        <v>technology</v>
      </c>
      <c r="R75" s="9" t="str">
        <f t="shared" si="9"/>
        <v>space exploration</v>
      </c>
      <c r="S75" s="14">
        <f t="shared" si="10"/>
        <v>42508.541550925926</v>
      </c>
      <c r="T75" s="14">
        <f t="shared" si="11"/>
        <v>42538.541550925926</v>
      </c>
    </row>
    <row r="76" spans="1:20" ht="45" x14ac:dyDescent="0.25">
      <c r="A76">
        <v>699</v>
      </c>
      <c r="B76" s="3" t="s">
        <v>700</v>
      </c>
      <c r="C76" s="3" t="s">
        <v>4809</v>
      </c>
      <c r="D76">
        <v>130000</v>
      </c>
      <c r="E76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8273</v>
      </c>
      <c r="O76" s="6">
        <f t="shared" si="6"/>
        <v>0.824221076923077</v>
      </c>
      <c r="P76" s="8">
        <f t="shared" si="7"/>
        <v>120.39184269662923</v>
      </c>
      <c r="Q76" s="9" t="str">
        <f t="shared" si="8"/>
        <v>technology</v>
      </c>
      <c r="R76" s="9" t="str">
        <f t="shared" si="9"/>
        <v>wearables</v>
      </c>
      <c r="S76" s="14">
        <f t="shared" si="10"/>
        <v>41563.485509259262</v>
      </c>
      <c r="T76" s="14">
        <f t="shared" si="11"/>
        <v>41600.666666666664</v>
      </c>
    </row>
    <row r="77" spans="1:20" ht="45" x14ac:dyDescent="0.25">
      <c r="A77">
        <v>2609</v>
      </c>
      <c r="B77" s="3" t="s">
        <v>2609</v>
      </c>
      <c r="C77" s="3" t="s">
        <v>6719</v>
      </c>
      <c r="D77">
        <v>35000</v>
      </c>
      <c r="E77">
        <v>106330.39</v>
      </c>
      <c r="F77" t="s">
        <v>8219</v>
      </c>
      <c r="G77" t="s">
        <v>8224</v>
      </c>
      <c r="H77" t="s">
        <v>8246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8301</v>
      </c>
      <c r="O77" s="6">
        <f t="shared" si="6"/>
        <v>3.038011142857143</v>
      </c>
      <c r="P77" s="8">
        <f t="shared" si="7"/>
        <v>157.29347633136095</v>
      </c>
      <c r="Q77" s="9" t="str">
        <f t="shared" si="8"/>
        <v>technology</v>
      </c>
      <c r="R77" s="9" t="str">
        <f t="shared" si="9"/>
        <v>space exploration</v>
      </c>
      <c r="S77" s="14">
        <f t="shared" si="10"/>
        <v>41075.237858796296</v>
      </c>
      <c r="T77" s="14">
        <f t="shared" si="11"/>
        <v>41105.237858796296</v>
      </c>
    </row>
    <row r="78" spans="1:20" ht="45" x14ac:dyDescent="0.25">
      <c r="A78">
        <v>1951</v>
      </c>
      <c r="B78" s="3" t="s">
        <v>1952</v>
      </c>
      <c r="C78" s="3" t="s">
        <v>6061</v>
      </c>
      <c r="D78">
        <v>50000</v>
      </c>
      <c r="E78">
        <v>106222</v>
      </c>
      <c r="F78" t="s">
        <v>8219</v>
      </c>
      <c r="G78" t="s">
        <v>8224</v>
      </c>
      <c r="H78" t="s">
        <v>8246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8295</v>
      </c>
      <c r="O78" s="6">
        <f t="shared" si="6"/>
        <v>2.1244399999999999</v>
      </c>
      <c r="P78" s="8">
        <f t="shared" si="7"/>
        <v>127.36450839328538</v>
      </c>
      <c r="Q78" s="9" t="str">
        <f t="shared" si="8"/>
        <v>technology</v>
      </c>
      <c r="R78" s="9" t="str">
        <f t="shared" si="9"/>
        <v>hardware</v>
      </c>
      <c r="S78" s="14">
        <f t="shared" si="10"/>
        <v>42651.420567129629</v>
      </c>
      <c r="T78" s="14">
        <f t="shared" si="11"/>
        <v>42681.462233796294</v>
      </c>
    </row>
    <row r="79" spans="1:20" ht="45" x14ac:dyDescent="0.25">
      <c r="A79">
        <v>653</v>
      </c>
      <c r="B79" s="3" t="s">
        <v>654</v>
      </c>
      <c r="C79" s="3" t="s">
        <v>4763</v>
      </c>
      <c r="D79">
        <v>75000</v>
      </c>
      <c r="E79">
        <v>106084.5</v>
      </c>
      <c r="F79" t="s">
        <v>8219</v>
      </c>
      <c r="G79" t="s">
        <v>8224</v>
      </c>
      <c r="H79" t="s">
        <v>8246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8273</v>
      </c>
      <c r="O79" s="6">
        <f t="shared" si="6"/>
        <v>1.4144600000000001</v>
      </c>
      <c r="P79" s="8">
        <f t="shared" si="7"/>
        <v>95.830623306233065</v>
      </c>
      <c r="Q79" s="9" t="str">
        <f t="shared" si="8"/>
        <v>technology</v>
      </c>
      <c r="R79" s="9" t="str">
        <f t="shared" si="9"/>
        <v>wearables</v>
      </c>
      <c r="S79" s="14">
        <f t="shared" si="10"/>
        <v>42199.618518518517</v>
      </c>
      <c r="T79" s="14">
        <f t="shared" si="11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>
        <v>4000</v>
      </c>
      <c r="E80">
        <v>105881</v>
      </c>
      <c r="F80" t="s">
        <v>8219</v>
      </c>
      <c r="G80" t="s">
        <v>8224</v>
      </c>
      <c r="H80" t="s">
        <v>8246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8297</v>
      </c>
      <c r="O80" s="6">
        <f t="shared" si="6"/>
        <v>26.47025</v>
      </c>
      <c r="P80" s="8">
        <f t="shared" si="7"/>
        <v>53.475252525252522</v>
      </c>
      <c r="Q80" s="9" t="str">
        <f t="shared" si="8"/>
        <v>games</v>
      </c>
      <c r="R80" s="9" t="str">
        <f t="shared" si="9"/>
        <v>tabletop games</v>
      </c>
      <c r="S80" s="14">
        <f t="shared" si="10"/>
        <v>41660.708530092597</v>
      </c>
      <c r="T80" s="14">
        <f t="shared" si="11"/>
        <v>41691.75</v>
      </c>
    </row>
    <row r="81" spans="1:20" ht="15.75" x14ac:dyDescent="0.25">
      <c r="A81">
        <v>2726</v>
      </c>
      <c r="B81" s="3" t="s">
        <v>2726</v>
      </c>
      <c r="C81" s="3" t="s">
        <v>6836</v>
      </c>
      <c r="D81">
        <v>100000</v>
      </c>
      <c r="E81">
        <v>105745</v>
      </c>
      <c r="F81" t="s">
        <v>8219</v>
      </c>
      <c r="G81" t="s">
        <v>8224</v>
      </c>
      <c r="H81" t="s">
        <v>8246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8295</v>
      </c>
      <c r="O81" s="6">
        <f t="shared" si="6"/>
        <v>1.05745</v>
      </c>
      <c r="P81" s="8">
        <f t="shared" si="7"/>
        <v>261.74504950495049</v>
      </c>
      <c r="Q81" s="9" t="str">
        <f t="shared" si="8"/>
        <v>technology</v>
      </c>
      <c r="R81" s="9" t="str">
        <f t="shared" si="9"/>
        <v>hardware</v>
      </c>
      <c r="S81" s="14">
        <f t="shared" si="10"/>
        <v>42452.579988425925</v>
      </c>
      <c r="T81" s="14">
        <f t="shared" si="11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>
        <v>20000</v>
      </c>
      <c r="E82">
        <v>104146.51</v>
      </c>
      <c r="F82" t="s">
        <v>8219</v>
      </c>
      <c r="G82" t="s">
        <v>8224</v>
      </c>
      <c r="H82" t="s">
        <v>8246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8298</v>
      </c>
      <c r="O82" s="6">
        <f t="shared" si="6"/>
        <v>5.2073254999999996</v>
      </c>
      <c r="P82" s="8">
        <f t="shared" si="7"/>
        <v>48.104623556581984</v>
      </c>
      <c r="Q82" s="9" t="str">
        <f t="shared" si="8"/>
        <v>food</v>
      </c>
      <c r="R82" s="9" t="str">
        <f t="shared" si="9"/>
        <v>small batch</v>
      </c>
      <c r="S82" s="14">
        <f t="shared" si="10"/>
        <v>41666.924710648149</v>
      </c>
      <c r="T82" s="14">
        <f t="shared" si="11"/>
        <v>41706.924710648149</v>
      </c>
    </row>
    <row r="83" spans="1:20" ht="45" x14ac:dyDescent="0.25">
      <c r="A83">
        <v>2047</v>
      </c>
      <c r="B83" s="3" t="s">
        <v>2048</v>
      </c>
      <c r="C83" s="3" t="s">
        <v>6157</v>
      </c>
      <c r="D83">
        <v>98000</v>
      </c>
      <c r="E83">
        <v>100939</v>
      </c>
      <c r="F83" t="s">
        <v>8219</v>
      </c>
      <c r="G83" t="s">
        <v>8226</v>
      </c>
      <c r="H83" t="s">
        <v>8248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8295</v>
      </c>
      <c r="O83" s="6">
        <f t="shared" si="6"/>
        <v>1.0299897959183673</v>
      </c>
      <c r="P83" s="8">
        <f t="shared" si="7"/>
        <v>227.85327313769753</v>
      </c>
      <c r="Q83" s="9" t="str">
        <f t="shared" si="8"/>
        <v>technology</v>
      </c>
      <c r="R83" s="9" t="str">
        <f t="shared" si="9"/>
        <v>hardware</v>
      </c>
      <c r="S83" s="14">
        <f t="shared" si="10"/>
        <v>42081.903587962966</v>
      </c>
      <c r="T83" s="14">
        <f t="shared" si="11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>
        <v>100000</v>
      </c>
      <c r="E84">
        <v>100824</v>
      </c>
      <c r="F84" t="s">
        <v>8219</v>
      </c>
      <c r="G84" t="s">
        <v>8235</v>
      </c>
      <c r="H84" t="s">
        <v>8255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8271</v>
      </c>
      <c r="O84" s="6">
        <f t="shared" si="6"/>
        <v>1.00824</v>
      </c>
      <c r="P84" s="8">
        <f t="shared" si="7"/>
        <v>1008.24</v>
      </c>
      <c r="Q84" s="9" t="str">
        <f t="shared" si="8"/>
        <v>theater</v>
      </c>
      <c r="R84" s="9" t="str">
        <f t="shared" si="9"/>
        <v>plays</v>
      </c>
      <c r="S84" s="14">
        <f t="shared" si="10"/>
        <v>42116.710752314815</v>
      </c>
      <c r="T84" s="14">
        <f t="shared" si="11"/>
        <v>42146.710752314815</v>
      </c>
    </row>
    <row r="85" spans="1:20" ht="45" x14ac:dyDescent="0.25">
      <c r="A85">
        <v>1958</v>
      </c>
      <c r="B85" s="3" t="s">
        <v>1959</v>
      </c>
      <c r="C85" s="3" t="s">
        <v>6068</v>
      </c>
      <c r="D85">
        <v>7000</v>
      </c>
      <c r="E85">
        <v>100490.02</v>
      </c>
      <c r="F85" t="s">
        <v>8219</v>
      </c>
      <c r="G85" t="s">
        <v>8224</v>
      </c>
      <c r="H85" t="s">
        <v>8246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8295</v>
      </c>
      <c r="O85" s="6">
        <f t="shared" si="6"/>
        <v>14.355717142857143</v>
      </c>
      <c r="P85" s="8">
        <f t="shared" si="7"/>
        <v>74.107684365781708</v>
      </c>
      <c r="Q85" s="9" t="str">
        <f t="shared" si="8"/>
        <v>technology</v>
      </c>
      <c r="R85" s="9" t="str">
        <f t="shared" si="9"/>
        <v>hardware</v>
      </c>
      <c r="S85" s="14">
        <f t="shared" si="10"/>
        <v>41326.987974537034</v>
      </c>
      <c r="T85" s="14">
        <f t="shared" si="11"/>
        <v>41356.94630787037</v>
      </c>
    </row>
    <row r="86" spans="1:20" ht="45" x14ac:dyDescent="0.25">
      <c r="A86">
        <v>3557</v>
      </c>
      <c r="B86" s="3" t="s">
        <v>3556</v>
      </c>
      <c r="C86" s="3" t="s">
        <v>7667</v>
      </c>
      <c r="D86">
        <v>100000</v>
      </c>
      <c r="E86">
        <v>100036</v>
      </c>
      <c r="F86" t="s">
        <v>8219</v>
      </c>
      <c r="G86" t="s">
        <v>8224</v>
      </c>
      <c r="H86" t="s">
        <v>8246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8271</v>
      </c>
      <c r="O86" s="6">
        <f t="shared" si="6"/>
        <v>1.0003599999999999</v>
      </c>
      <c r="P86" s="8">
        <f t="shared" si="7"/>
        <v>179.27598566308242</v>
      </c>
      <c r="Q86" s="9" t="str">
        <f t="shared" si="8"/>
        <v>theater</v>
      </c>
      <c r="R86" s="9" t="str">
        <f t="shared" si="9"/>
        <v>plays</v>
      </c>
      <c r="S86" s="14">
        <f t="shared" si="10"/>
        <v>41730.276747685188</v>
      </c>
      <c r="T86" s="14">
        <f t="shared" si="11"/>
        <v>41764.276747685188</v>
      </c>
    </row>
    <row r="87" spans="1:20" ht="45" x14ac:dyDescent="0.25">
      <c r="A87">
        <v>259</v>
      </c>
      <c r="B87" s="3" t="s">
        <v>260</v>
      </c>
      <c r="C87" s="3" t="s">
        <v>4369</v>
      </c>
      <c r="D87">
        <v>75000</v>
      </c>
      <c r="E87">
        <v>98953.42</v>
      </c>
      <c r="F87" t="s">
        <v>8219</v>
      </c>
      <c r="G87" t="s">
        <v>8224</v>
      </c>
      <c r="H87" t="s">
        <v>8246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8269</v>
      </c>
      <c r="O87" s="6">
        <f t="shared" si="6"/>
        <v>1.3193789333333332</v>
      </c>
      <c r="P87" s="8">
        <f t="shared" si="7"/>
        <v>105.04609341825902</v>
      </c>
      <c r="Q87" s="9" t="str">
        <f t="shared" si="8"/>
        <v>film &amp; video</v>
      </c>
      <c r="R87" s="9" t="str">
        <f t="shared" si="9"/>
        <v>documentary</v>
      </c>
      <c r="S87" s="14">
        <f t="shared" si="10"/>
        <v>42072.738067129627</v>
      </c>
      <c r="T87" s="14">
        <f t="shared" si="11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>
        <v>172889</v>
      </c>
      <c r="E88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 s="6">
        <f t="shared" si="6"/>
        <v>0.5626326718299024</v>
      </c>
      <c r="P88" s="8">
        <f t="shared" si="7"/>
        <v>790.83739837398377</v>
      </c>
      <c r="Q88" s="9" t="str">
        <f t="shared" si="8"/>
        <v>technology</v>
      </c>
      <c r="R88" s="9" t="str">
        <f t="shared" si="9"/>
        <v>wearables</v>
      </c>
      <c r="S88" s="14">
        <f t="shared" si="10"/>
        <v>42395.309039351851</v>
      </c>
      <c r="T88" s="14">
        <f t="shared" si="11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>
        <v>48000</v>
      </c>
      <c r="E89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8295</v>
      </c>
      <c r="O89" s="6">
        <f t="shared" si="6"/>
        <v>2.0051866666666669</v>
      </c>
      <c r="P89" s="8">
        <f t="shared" si="7"/>
        <v>51.3054157782516</v>
      </c>
      <c r="Q89" s="9" t="str">
        <f t="shared" si="8"/>
        <v>technology</v>
      </c>
      <c r="R89" s="9" t="str">
        <f t="shared" si="9"/>
        <v>hardware</v>
      </c>
      <c r="S89" s="14">
        <f t="shared" si="10"/>
        <v>40624.181400462963</v>
      </c>
      <c r="T89" s="14">
        <f t="shared" si="11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>
        <v>30000</v>
      </c>
      <c r="E90">
        <v>96015.9</v>
      </c>
      <c r="F90" t="s">
        <v>8219</v>
      </c>
      <c r="G90" t="s">
        <v>8224</v>
      </c>
      <c r="H90" t="s">
        <v>8246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8295</v>
      </c>
      <c r="O90" s="6">
        <f t="shared" si="6"/>
        <v>3.2005299999999997</v>
      </c>
      <c r="P90" s="8">
        <f t="shared" si="7"/>
        <v>55.276856649395505</v>
      </c>
      <c r="Q90" s="9" t="str">
        <f t="shared" si="8"/>
        <v>technology</v>
      </c>
      <c r="R90" s="9" t="str">
        <f t="shared" si="9"/>
        <v>hardware</v>
      </c>
      <c r="S90" s="14">
        <f t="shared" si="10"/>
        <v>42570.996423611112</v>
      </c>
      <c r="T90" s="14">
        <f t="shared" si="11"/>
        <v>42600.996423611112</v>
      </c>
    </row>
    <row r="91" spans="1:20" ht="45" x14ac:dyDescent="0.25">
      <c r="A91">
        <v>2620</v>
      </c>
      <c r="B91" s="3" t="s">
        <v>2620</v>
      </c>
      <c r="C91" s="3" t="s">
        <v>6730</v>
      </c>
      <c r="D91">
        <v>65000</v>
      </c>
      <c r="E91">
        <v>93374</v>
      </c>
      <c r="F91" t="s">
        <v>8219</v>
      </c>
      <c r="G91" t="s">
        <v>8226</v>
      </c>
      <c r="H91" t="s">
        <v>8248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8301</v>
      </c>
      <c r="O91" s="6">
        <f t="shared" si="6"/>
        <v>1.436523076923077</v>
      </c>
      <c r="P91" s="8">
        <f t="shared" si="7"/>
        <v>74.639488409272587</v>
      </c>
      <c r="Q91" s="9" t="str">
        <f t="shared" si="8"/>
        <v>technology</v>
      </c>
      <c r="R91" s="9" t="str">
        <f t="shared" si="9"/>
        <v>space exploration</v>
      </c>
      <c r="S91" s="14">
        <f t="shared" si="10"/>
        <v>42251.16715277778</v>
      </c>
      <c r="T91" s="14">
        <f t="shared" si="11"/>
        <v>42288.041666666672</v>
      </c>
    </row>
    <row r="92" spans="1:20" ht="45" x14ac:dyDescent="0.25">
      <c r="A92">
        <v>2185</v>
      </c>
      <c r="B92" s="3" t="s">
        <v>2186</v>
      </c>
      <c r="C92" s="3" t="s">
        <v>6295</v>
      </c>
      <c r="D92">
        <v>5000</v>
      </c>
      <c r="E92">
        <v>92848.5</v>
      </c>
      <c r="F92" t="s">
        <v>8219</v>
      </c>
      <c r="G92" t="s">
        <v>8225</v>
      </c>
      <c r="H92" t="s">
        <v>8247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8297</v>
      </c>
      <c r="O92" s="6">
        <f t="shared" si="6"/>
        <v>18.569700000000001</v>
      </c>
      <c r="P92" s="8">
        <f t="shared" si="7"/>
        <v>149.03451043338683</v>
      </c>
      <c r="Q92" s="9" t="str">
        <f t="shared" si="8"/>
        <v>games</v>
      </c>
      <c r="R92" s="9" t="str">
        <f t="shared" si="9"/>
        <v>tabletop games</v>
      </c>
      <c r="S92" s="14">
        <f t="shared" si="10"/>
        <v>41319.349988425929</v>
      </c>
      <c r="T92" s="14">
        <f t="shared" si="11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>
        <v>60000</v>
      </c>
      <c r="E93">
        <v>92340.21</v>
      </c>
      <c r="F93" t="s">
        <v>8219</v>
      </c>
      <c r="G93" t="s">
        <v>8224</v>
      </c>
      <c r="H93" t="s">
        <v>8246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8303</v>
      </c>
      <c r="O93" s="6">
        <f t="shared" si="6"/>
        <v>1.5390035000000002</v>
      </c>
      <c r="P93" s="8">
        <f t="shared" si="7"/>
        <v>84.871516544117654</v>
      </c>
      <c r="Q93" s="9" t="str">
        <f t="shared" si="8"/>
        <v>theater</v>
      </c>
      <c r="R93" s="9" t="str">
        <f t="shared" si="9"/>
        <v>spaces</v>
      </c>
      <c r="S93" s="14">
        <f t="shared" si="10"/>
        <v>41828.229490740741</v>
      </c>
      <c r="T93" s="14">
        <f t="shared" si="11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>
        <v>10000</v>
      </c>
      <c r="E94">
        <v>92154.22</v>
      </c>
      <c r="F94" t="s">
        <v>8219</v>
      </c>
      <c r="G94" t="s">
        <v>8224</v>
      </c>
      <c r="H94" t="s">
        <v>8246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8295</v>
      </c>
      <c r="O94" s="6">
        <f t="shared" si="6"/>
        <v>9.2154220000000002</v>
      </c>
      <c r="P94" s="8">
        <f t="shared" si="7"/>
        <v>192.38876826722338</v>
      </c>
      <c r="Q94" s="9" t="str">
        <f t="shared" si="8"/>
        <v>technology</v>
      </c>
      <c r="R94" s="9" t="str">
        <f t="shared" si="9"/>
        <v>hardware</v>
      </c>
      <c r="S94" s="14">
        <f t="shared" si="10"/>
        <v>41312.88077546296</v>
      </c>
      <c r="T94" s="14">
        <f t="shared" si="11"/>
        <v>41342.88077546296</v>
      </c>
    </row>
    <row r="95" spans="1:20" ht="30" x14ac:dyDescent="0.25">
      <c r="A95">
        <v>1501</v>
      </c>
      <c r="B95" s="3" t="s">
        <v>1502</v>
      </c>
      <c r="C95" s="3" t="s">
        <v>5611</v>
      </c>
      <c r="D95">
        <v>52000</v>
      </c>
      <c r="E95">
        <v>86492</v>
      </c>
      <c r="F95" t="s">
        <v>8219</v>
      </c>
      <c r="G95" t="s">
        <v>8229</v>
      </c>
      <c r="H95" t="s">
        <v>8251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8285</v>
      </c>
      <c r="O95" s="6">
        <f t="shared" si="6"/>
        <v>1.6633076923076924</v>
      </c>
      <c r="P95" s="8">
        <f t="shared" si="7"/>
        <v>97.731073446327684</v>
      </c>
      <c r="Q95" s="9" t="str">
        <f t="shared" si="8"/>
        <v>photography</v>
      </c>
      <c r="R95" s="9" t="str">
        <f t="shared" si="9"/>
        <v>photobooks</v>
      </c>
      <c r="S95" s="14">
        <f t="shared" si="10"/>
        <v>42163.583599537036</v>
      </c>
      <c r="T95" s="14">
        <f t="shared" si="11"/>
        <v>42193.583599537036</v>
      </c>
    </row>
    <row r="96" spans="1:20" ht="45" x14ac:dyDescent="0.25">
      <c r="A96">
        <v>248</v>
      </c>
      <c r="B96" s="3" t="s">
        <v>249</v>
      </c>
      <c r="C96" s="3" t="s">
        <v>4358</v>
      </c>
      <c r="D96">
        <v>85000</v>
      </c>
      <c r="E96">
        <v>86133</v>
      </c>
      <c r="F96" t="s">
        <v>8219</v>
      </c>
      <c r="G96" t="s">
        <v>8224</v>
      </c>
      <c r="H96" t="s">
        <v>8246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8269</v>
      </c>
      <c r="O96" s="6">
        <f t="shared" si="6"/>
        <v>1.0133294117647058</v>
      </c>
      <c r="P96" s="8">
        <f t="shared" si="7"/>
        <v>589.95205479452056</v>
      </c>
      <c r="Q96" s="9" t="str">
        <f t="shared" si="8"/>
        <v>film &amp; video</v>
      </c>
      <c r="R96" s="9" t="str">
        <f t="shared" si="9"/>
        <v>documentary</v>
      </c>
      <c r="S96" s="14">
        <f t="shared" si="10"/>
        <v>40870.774409722224</v>
      </c>
      <c r="T96" s="14">
        <f t="shared" si="11"/>
        <v>40915.774409722224</v>
      </c>
    </row>
    <row r="97" spans="1:20" ht="45" x14ac:dyDescent="0.25">
      <c r="A97">
        <v>3123</v>
      </c>
      <c r="B97" s="3" t="s">
        <v>3123</v>
      </c>
      <c r="C97" s="3" t="s">
        <v>7233</v>
      </c>
      <c r="D97">
        <v>125000</v>
      </c>
      <c r="E97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8303</v>
      </c>
      <c r="O97" s="6">
        <f t="shared" si="6"/>
        <v>0.68153600000000003</v>
      </c>
      <c r="P97" s="8">
        <f t="shared" si="7"/>
        <v>244.80459770114942</v>
      </c>
      <c r="Q97" s="9" t="str">
        <f t="shared" si="8"/>
        <v>theater</v>
      </c>
      <c r="R97" s="9" t="str">
        <f t="shared" si="9"/>
        <v>spaces</v>
      </c>
      <c r="S97" s="14">
        <f t="shared" si="10"/>
        <v>42530.993032407408</v>
      </c>
      <c r="T97" s="14">
        <f t="shared" si="11"/>
        <v>42560.993032407408</v>
      </c>
    </row>
    <row r="98" spans="1:20" ht="45" x14ac:dyDescent="0.25">
      <c r="A98">
        <v>1336</v>
      </c>
      <c r="B98" s="3" t="s">
        <v>1337</v>
      </c>
      <c r="C98" s="3" t="s">
        <v>5446</v>
      </c>
      <c r="D98">
        <v>100000</v>
      </c>
      <c r="E98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8273</v>
      </c>
      <c r="O98" s="6">
        <f t="shared" si="6"/>
        <v>0.84946999999999995</v>
      </c>
      <c r="P98" s="8">
        <f t="shared" si="7"/>
        <v>379.22767857142856</v>
      </c>
      <c r="Q98" s="9" t="str">
        <f t="shared" si="8"/>
        <v>technology</v>
      </c>
      <c r="R98" s="9" t="str">
        <f t="shared" si="9"/>
        <v>wearables</v>
      </c>
      <c r="S98" s="14">
        <f t="shared" si="10"/>
        <v>41955.863750000004</v>
      </c>
      <c r="T98" s="14">
        <f t="shared" si="11"/>
        <v>41990.863750000004</v>
      </c>
    </row>
    <row r="99" spans="1:20" ht="45" x14ac:dyDescent="0.25">
      <c r="A99">
        <v>1960</v>
      </c>
      <c r="B99" s="3" t="s">
        <v>1961</v>
      </c>
      <c r="C99" s="3" t="s">
        <v>6070</v>
      </c>
      <c r="D99">
        <v>70000</v>
      </c>
      <c r="E99">
        <v>82532</v>
      </c>
      <c r="F99" t="s">
        <v>8219</v>
      </c>
      <c r="G99" t="s">
        <v>8235</v>
      </c>
      <c r="H99" t="s">
        <v>8255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8295</v>
      </c>
      <c r="O99" s="6">
        <f t="shared" si="6"/>
        <v>1.1790285714285715</v>
      </c>
      <c r="P99" s="8">
        <f t="shared" si="7"/>
        <v>2500.969696969697</v>
      </c>
      <c r="Q99" s="9" t="str">
        <f t="shared" si="8"/>
        <v>technology</v>
      </c>
      <c r="R99" s="9" t="str">
        <f t="shared" si="9"/>
        <v>hardware</v>
      </c>
      <c r="S99" s="14">
        <f t="shared" si="10"/>
        <v>41964.362743055557</v>
      </c>
      <c r="T99" s="14">
        <f t="shared" si="11"/>
        <v>41994.362743055557</v>
      </c>
    </row>
    <row r="100" spans="1:20" ht="45" x14ac:dyDescent="0.25">
      <c r="A100">
        <v>387</v>
      </c>
      <c r="B100" s="3" t="s">
        <v>388</v>
      </c>
      <c r="C100" s="3" t="s">
        <v>4497</v>
      </c>
      <c r="D100">
        <v>38000</v>
      </c>
      <c r="E100">
        <v>81316</v>
      </c>
      <c r="F100" t="s">
        <v>8219</v>
      </c>
      <c r="G100" t="s">
        <v>8224</v>
      </c>
      <c r="H100" t="s">
        <v>8246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8269</v>
      </c>
      <c r="O100" s="6">
        <f t="shared" si="6"/>
        <v>2.1398947368421051</v>
      </c>
      <c r="P100" s="8">
        <f t="shared" si="7"/>
        <v>144.69039145907473</v>
      </c>
      <c r="Q100" s="9" t="str">
        <f t="shared" si="8"/>
        <v>film &amp; video</v>
      </c>
      <c r="R100" s="9" t="str">
        <f t="shared" si="9"/>
        <v>documentary</v>
      </c>
      <c r="S100" s="14">
        <f t="shared" si="10"/>
        <v>42200.67659722222</v>
      </c>
      <c r="T100" s="14">
        <f t="shared" si="11"/>
        <v>42231.25</v>
      </c>
    </row>
    <row r="101" spans="1:20" ht="45" x14ac:dyDescent="0.25">
      <c r="A101">
        <v>1311</v>
      </c>
      <c r="B101" s="3" t="s">
        <v>1312</v>
      </c>
      <c r="C101" s="3" t="s">
        <v>5421</v>
      </c>
      <c r="D101">
        <v>250000</v>
      </c>
      <c r="E101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8273</v>
      </c>
      <c r="O101" s="6">
        <f t="shared" si="6"/>
        <v>0.32028000000000001</v>
      </c>
      <c r="P101" s="8">
        <f t="shared" si="7"/>
        <v>800.7</v>
      </c>
      <c r="Q101" s="9" t="str">
        <f t="shared" si="8"/>
        <v>technology</v>
      </c>
      <c r="R101" s="9" t="str">
        <f t="shared" si="9"/>
        <v>wearables</v>
      </c>
      <c r="S101" s="14">
        <f t="shared" si="10"/>
        <v>42669.802303240736</v>
      </c>
      <c r="T101" s="14">
        <f t="shared" si="11"/>
        <v>42704.843969907408</v>
      </c>
    </row>
    <row r="102" spans="1:20" ht="45" x14ac:dyDescent="0.25">
      <c r="A102">
        <v>2065</v>
      </c>
      <c r="B102" s="3" t="s">
        <v>2066</v>
      </c>
      <c r="C102" s="3" t="s">
        <v>6175</v>
      </c>
      <c r="D102">
        <v>40000</v>
      </c>
      <c r="E102">
        <v>79686.05</v>
      </c>
      <c r="F102" t="s">
        <v>8219</v>
      </c>
      <c r="G102" t="s">
        <v>8225</v>
      </c>
      <c r="H102" t="s">
        <v>8247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8295</v>
      </c>
      <c r="O102" s="6">
        <f t="shared" si="6"/>
        <v>1.99215125</v>
      </c>
      <c r="P102" s="8">
        <f t="shared" si="7"/>
        <v>51.212114395886893</v>
      </c>
      <c r="Q102" s="9" t="str">
        <f t="shared" si="8"/>
        <v>technology</v>
      </c>
      <c r="R102" s="9" t="str">
        <f t="shared" si="9"/>
        <v>hardware</v>
      </c>
      <c r="S102" s="14">
        <f t="shared" si="10"/>
        <v>41603.333668981482</v>
      </c>
      <c r="T102" s="14">
        <f t="shared" si="11"/>
        <v>41633.333668981482</v>
      </c>
    </row>
    <row r="103" spans="1:20" ht="45" x14ac:dyDescent="0.25">
      <c r="A103">
        <v>2310</v>
      </c>
      <c r="B103" s="3" t="s">
        <v>2311</v>
      </c>
      <c r="C103" s="3" t="s">
        <v>6420</v>
      </c>
      <c r="D103">
        <v>18500</v>
      </c>
      <c r="E103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8279</v>
      </c>
      <c r="O103" s="6">
        <f t="shared" si="6"/>
        <v>4.288397837837838</v>
      </c>
      <c r="P103" s="8">
        <f t="shared" si="7"/>
        <v>64.816470588235291</v>
      </c>
      <c r="Q103" s="9" t="str">
        <f t="shared" si="8"/>
        <v>music</v>
      </c>
      <c r="R103" s="9" t="str">
        <f t="shared" si="9"/>
        <v>indie rock</v>
      </c>
      <c r="S103" s="14">
        <f t="shared" si="10"/>
        <v>41324.79415509259</v>
      </c>
      <c r="T103" s="14">
        <f t="shared" si="11"/>
        <v>41354.752488425926</v>
      </c>
    </row>
    <row r="104" spans="1:20" ht="45" x14ac:dyDescent="0.25">
      <c r="A104">
        <v>2072</v>
      </c>
      <c r="B104" s="3" t="s">
        <v>2073</v>
      </c>
      <c r="C104" s="3" t="s">
        <v>6182</v>
      </c>
      <c r="D104">
        <v>71500</v>
      </c>
      <c r="E104">
        <v>79173</v>
      </c>
      <c r="F104" t="s">
        <v>8219</v>
      </c>
      <c r="G104" t="s">
        <v>8224</v>
      </c>
      <c r="H104" t="s">
        <v>8246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8295</v>
      </c>
      <c r="O104" s="6">
        <f t="shared" si="6"/>
        <v>1.1073146853146854</v>
      </c>
      <c r="P104" s="8">
        <f t="shared" si="7"/>
        <v>226.20857142857142</v>
      </c>
      <c r="Q104" s="9" t="str">
        <f t="shared" si="8"/>
        <v>technology</v>
      </c>
      <c r="R104" s="9" t="str">
        <f t="shared" si="9"/>
        <v>hardware</v>
      </c>
      <c r="S104" s="14">
        <f t="shared" si="10"/>
        <v>42467.581388888888</v>
      </c>
      <c r="T104" s="14">
        <f t="shared" si="11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>
        <v>75000</v>
      </c>
      <c r="E105">
        <v>77710.8</v>
      </c>
      <c r="F105" t="s">
        <v>8219</v>
      </c>
      <c r="G105" t="s">
        <v>8224</v>
      </c>
      <c r="H105" t="s">
        <v>8246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8269</v>
      </c>
      <c r="O105" s="6">
        <f t="shared" si="6"/>
        <v>1.036144</v>
      </c>
      <c r="P105" s="8">
        <f t="shared" si="7"/>
        <v>156.04578313253012</v>
      </c>
      <c r="Q105" s="9" t="str">
        <f t="shared" si="8"/>
        <v>film &amp; video</v>
      </c>
      <c r="R105" s="9" t="str">
        <f t="shared" si="9"/>
        <v>documentary</v>
      </c>
      <c r="S105" s="14">
        <f t="shared" si="10"/>
        <v>42278.946620370371</v>
      </c>
      <c r="T105" s="14">
        <f t="shared" si="11"/>
        <v>42309.166666666672</v>
      </c>
    </row>
    <row r="106" spans="1:20" ht="30" x14ac:dyDescent="0.25">
      <c r="A106">
        <v>1025</v>
      </c>
      <c r="B106" s="3" t="s">
        <v>1026</v>
      </c>
      <c r="C106" s="3" t="s">
        <v>5135</v>
      </c>
      <c r="D106">
        <v>70000</v>
      </c>
      <c r="E106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8280</v>
      </c>
      <c r="O106" s="6">
        <f t="shared" si="6"/>
        <v>1.099283142857143</v>
      </c>
      <c r="P106" s="8">
        <f t="shared" si="7"/>
        <v>71.848571428571432</v>
      </c>
      <c r="Q106" s="9" t="str">
        <f t="shared" si="8"/>
        <v>music</v>
      </c>
      <c r="R106" s="9" t="str">
        <f t="shared" si="9"/>
        <v>electronic music</v>
      </c>
      <c r="S106" s="14">
        <f t="shared" si="10"/>
        <v>42049.833761574075</v>
      </c>
      <c r="T106" s="14">
        <f t="shared" si="11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>
        <v>50000</v>
      </c>
      <c r="E107">
        <v>76726</v>
      </c>
      <c r="F107" t="s">
        <v>8219</v>
      </c>
      <c r="G107" t="s">
        <v>8224</v>
      </c>
      <c r="H107" t="s">
        <v>8246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8295</v>
      </c>
      <c r="O107" s="6">
        <f t="shared" si="6"/>
        <v>1.5345200000000001</v>
      </c>
      <c r="P107" s="8">
        <f t="shared" si="7"/>
        <v>138.49458483754512</v>
      </c>
      <c r="Q107" s="9" t="str">
        <f t="shared" si="8"/>
        <v>technology</v>
      </c>
      <c r="R107" s="9" t="str">
        <f t="shared" si="9"/>
        <v>hardware</v>
      </c>
      <c r="S107" s="14">
        <f t="shared" si="10"/>
        <v>41351.76090277778</v>
      </c>
      <c r="T107" s="14">
        <f t="shared" si="11"/>
        <v>41381.76090277778</v>
      </c>
    </row>
    <row r="108" spans="1:20" ht="45" x14ac:dyDescent="0.25">
      <c r="A108">
        <v>292</v>
      </c>
      <c r="B108" s="3" t="s">
        <v>293</v>
      </c>
      <c r="C108" s="3" t="s">
        <v>4402</v>
      </c>
      <c r="D108">
        <v>75000</v>
      </c>
      <c r="E108">
        <v>76130.2</v>
      </c>
      <c r="F108" t="s">
        <v>8219</v>
      </c>
      <c r="G108" t="s">
        <v>8224</v>
      </c>
      <c r="H108" t="s">
        <v>8246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8269</v>
      </c>
      <c r="O108" s="6">
        <f t="shared" si="6"/>
        <v>1.0150693333333334</v>
      </c>
      <c r="P108" s="8">
        <f t="shared" si="7"/>
        <v>154.42231237322514</v>
      </c>
      <c r="Q108" s="9" t="str">
        <f t="shared" si="8"/>
        <v>film &amp; video</v>
      </c>
      <c r="R108" s="9" t="str">
        <f t="shared" si="9"/>
        <v>documentary</v>
      </c>
      <c r="S108" s="14">
        <f t="shared" si="10"/>
        <v>40812.803229166668</v>
      </c>
      <c r="T108" s="14">
        <f t="shared" si="11"/>
        <v>40845.165972222225</v>
      </c>
    </row>
    <row r="109" spans="1:20" ht="45" x14ac:dyDescent="0.25">
      <c r="A109">
        <v>2267</v>
      </c>
      <c r="B109" s="3" t="s">
        <v>2268</v>
      </c>
      <c r="C109" s="3" t="s">
        <v>6377</v>
      </c>
      <c r="D109">
        <v>20000</v>
      </c>
      <c r="E109">
        <v>76105</v>
      </c>
      <c r="F109" t="s">
        <v>8219</v>
      </c>
      <c r="G109" t="s">
        <v>8224</v>
      </c>
      <c r="H109" t="s">
        <v>8246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8297</v>
      </c>
      <c r="O109" s="6">
        <f t="shared" si="6"/>
        <v>3.80525</v>
      </c>
      <c r="P109" s="8">
        <f t="shared" si="7"/>
        <v>188.37871287128712</v>
      </c>
      <c r="Q109" s="9" t="str">
        <f t="shared" si="8"/>
        <v>games</v>
      </c>
      <c r="R109" s="9" t="str">
        <f t="shared" si="9"/>
        <v>tabletop games</v>
      </c>
      <c r="S109" s="14">
        <f t="shared" si="10"/>
        <v>41968.829826388886</v>
      </c>
      <c r="T109" s="14">
        <f t="shared" si="11"/>
        <v>41994.041666666672</v>
      </c>
    </row>
    <row r="110" spans="1:20" ht="45" x14ac:dyDescent="0.25">
      <c r="A110">
        <v>2032</v>
      </c>
      <c r="B110" s="3" t="s">
        <v>2033</v>
      </c>
      <c r="C110" s="3" t="s">
        <v>6142</v>
      </c>
      <c r="D110">
        <v>25000</v>
      </c>
      <c r="E110">
        <v>76047</v>
      </c>
      <c r="F110" t="s">
        <v>8219</v>
      </c>
      <c r="G110" t="s">
        <v>8224</v>
      </c>
      <c r="H110" t="s">
        <v>8246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8295</v>
      </c>
      <c r="O110" s="6">
        <f t="shared" si="6"/>
        <v>3.0418799999999999</v>
      </c>
      <c r="P110" s="8">
        <f t="shared" si="7"/>
        <v>143.21468926553672</v>
      </c>
      <c r="Q110" s="9" t="str">
        <f t="shared" si="8"/>
        <v>technology</v>
      </c>
      <c r="R110" s="9" t="str">
        <f t="shared" si="9"/>
        <v>hardware</v>
      </c>
      <c r="S110" s="14">
        <f t="shared" si="10"/>
        <v>42689.565671296295</v>
      </c>
      <c r="T110" s="14">
        <f t="shared" si="11"/>
        <v>42719.208333333328</v>
      </c>
    </row>
    <row r="111" spans="1:20" ht="45" x14ac:dyDescent="0.25">
      <c r="A111">
        <v>1974</v>
      </c>
      <c r="B111" s="3" t="s">
        <v>1975</v>
      </c>
      <c r="C111" s="3" t="s">
        <v>6084</v>
      </c>
      <c r="D111">
        <v>20000</v>
      </c>
      <c r="E111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8295</v>
      </c>
      <c r="O111" s="6">
        <f t="shared" si="6"/>
        <v>3.7549600000000001</v>
      </c>
      <c r="P111" s="8">
        <f t="shared" si="7"/>
        <v>186.81393034825871</v>
      </c>
      <c r="Q111" s="9" t="str">
        <f t="shared" si="8"/>
        <v>technology</v>
      </c>
      <c r="R111" s="9" t="str">
        <f t="shared" si="9"/>
        <v>hardware</v>
      </c>
      <c r="S111" s="14">
        <f t="shared" si="10"/>
        <v>41445.334131944444</v>
      </c>
      <c r="T111" s="14">
        <f t="shared" si="11"/>
        <v>41505.334131944444</v>
      </c>
    </row>
    <row r="112" spans="1:20" ht="45" x14ac:dyDescent="0.25">
      <c r="A112">
        <v>644</v>
      </c>
      <c r="B112" s="3" t="s">
        <v>645</v>
      </c>
      <c r="C112" s="3" t="s">
        <v>4754</v>
      </c>
      <c r="D112">
        <v>25000</v>
      </c>
      <c r="E112">
        <v>75029.48</v>
      </c>
      <c r="F112" t="s">
        <v>8219</v>
      </c>
      <c r="G112" t="s">
        <v>8224</v>
      </c>
      <c r="H112" t="s">
        <v>8246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8273</v>
      </c>
      <c r="O112" s="6">
        <f t="shared" si="6"/>
        <v>3.0011791999999997</v>
      </c>
      <c r="P112" s="8">
        <f t="shared" si="7"/>
        <v>73.486268364348675</v>
      </c>
      <c r="Q112" s="9" t="str">
        <f t="shared" si="8"/>
        <v>technology</v>
      </c>
      <c r="R112" s="9" t="str">
        <f t="shared" si="9"/>
        <v>wearables</v>
      </c>
      <c r="S112" s="14">
        <f t="shared" si="10"/>
        <v>41898.665960648148</v>
      </c>
      <c r="T112" s="14">
        <f t="shared" si="11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>
        <v>32768</v>
      </c>
      <c r="E113">
        <v>74134</v>
      </c>
      <c r="F113" t="s">
        <v>8219</v>
      </c>
      <c r="G113" t="s">
        <v>8225</v>
      </c>
      <c r="H113" t="s">
        <v>8247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8295</v>
      </c>
      <c r="O113" s="6">
        <f t="shared" si="6"/>
        <v>2.26239013671875</v>
      </c>
      <c r="P113" s="8">
        <f t="shared" si="7"/>
        <v>118.6144</v>
      </c>
      <c r="Q113" s="9" t="str">
        <f t="shared" si="8"/>
        <v>technology</v>
      </c>
      <c r="R113" s="9" t="str">
        <f t="shared" si="9"/>
        <v>hardware</v>
      </c>
      <c r="S113" s="14">
        <f t="shared" si="10"/>
        <v>41212.996481481481</v>
      </c>
      <c r="T113" s="14">
        <f t="shared" si="11"/>
        <v>41242.996481481481</v>
      </c>
    </row>
    <row r="114" spans="1:20" ht="45" x14ac:dyDescent="0.25">
      <c r="A114">
        <v>1967</v>
      </c>
      <c r="B114" s="3" t="s">
        <v>1968</v>
      </c>
      <c r="C114" s="3" t="s">
        <v>6077</v>
      </c>
      <c r="D114">
        <v>20000</v>
      </c>
      <c r="E114">
        <v>74026</v>
      </c>
      <c r="F114" t="s">
        <v>8219</v>
      </c>
      <c r="G114" t="s">
        <v>8224</v>
      </c>
      <c r="H114" t="s">
        <v>8246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8295</v>
      </c>
      <c r="O114" s="6">
        <f t="shared" si="6"/>
        <v>3.7012999999999998</v>
      </c>
      <c r="P114" s="8">
        <f t="shared" si="7"/>
        <v>182.78024691358024</v>
      </c>
      <c r="Q114" s="9" t="str">
        <f t="shared" si="8"/>
        <v>technology</v>
      </c>
      <c r="R114" s="9" t="str">
        <f t="shared" si="9"/>
        <v>hardware</v>
      </c>
      <c r="S114" s="14">
        <f t="shared" si="10"/>
        <v>41730.663530092592</v>
      </c>
      <c r="T114" s="14">
        <f t="shared" si="11"/>
        <v>41760.663530092592</v>
      </c>
    </row>
    <row r="115" spans="1:20" ht="45" x14ac:dyDescent="0.25">
      <c r="A115">
        <v>2737</v>
      </c>
      <c r="B115" s="3" t="s">
        <v>2737</v>
      </c>
      <c r="C115" s="3" t="s">
        <v>6847</v>
      </c>
      <c r="D115">
        <v>30000</v>
      </c>
      <c r="E115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8295</v>
      </c>
      <c r="O115" s="6">
        <f t="shared" si="6"/>
        <v>2.4606080000000001</v>
      </c>
      <c r="P115" s="8">
        <f t="shared" si="7"/>
        <v>161.88210526315791</v>
      </c>
      <c r="Q115" s="9" t="str">
        <f t="shared" si="8"/>
        <v>technology</v>
      </c>
      <c r="R115" s="9" t="str">
        <f t="shared" si="9"/>
        <v>hardware</v>
      </c>
      <c r="S115" s="14">
        <f t="shared" si="10"/>
        <v>41611.917673611111</v>
      </c>
      <c r="T115" s="14">
        <f t="shared" si="11"/>
        <v>41654.791666666664</v>
      </c>
    </row>
    <row r="116" spans="1:20" ht="45" x14ac:dyDescent="0.25">
      <c r="A116">
        <v>2339</v>
      </c>
      <c r="B116" s="3" t="s">
        <v>2340</v>
      </c>
      <c r="C116" s="3" t="s">
        <v>6449</v>
      </c>
      <c r="D116">
        <v>25000</v>
      </c>
      <c r="E116">
        <v>73552</v>
      </c>
      <c r="F116" t="s">
        <v>8219</v>
      </c>
      <c r="G116" t="s">
        <v>8224</v>
      </c>
      <c r="H116" t="s">
        <v>8246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8298</v>
      </c>
      <c r="O116" s="6">
        <f t="shared" si="6"/>
        <v>2.9420799999999998</v>
      </c>
      <c r="P116" s="8">
        <f t="shared" si="7"/>
        <v>66.623188405797094</v>
      </c>
      <c r="Q116" s="9" t="str">
        <f t="shared" si="8"/>
        <v>food</v>
      </c>
      <c r="R116" s="9" t="str">
        <f t="shared" si="9"/>
        <v>small batch</v>
      </c>
      <c r="S116" s="14">
        <f t="shared" si="10"/>
        <v>42692.79987268518</v>
      </c>
      <c r="T116" s="14">
        <f t="shared" si="11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>
        <v>110000</v>
      </c>
      <c r="E117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8273</v>
      </c>
      <c r="O117" s="6">
        <f t="shared" si="6"/>
        <v>0.65246363636363636</v>
      </c>
      <c r="P117" s="8">
        <f t="shared" si="7"/>
        <v>201.60393258426967</v>
      </c>
      <c r="Q117" s="9" t="str">
        <f t="shared" si="8"/>
        <v>technology</v>
      </c>
      <c r="R117" s="9" t="str">
        <f t="shared" si="9"/>
        <v>wearables</v>
      </c>
      <c r="S117" s="14">
        <f t="shared" si="10"/>
        <v>41947.457569444443</v>
      </c>
      <c r="T117" s="14">
        <f t="shared" si="11"/>
        <v>41977.457569444443</v>
      </c>
    </row>
    <row r="118" spans="1:20" ht="45" x14ac:dyDescent="0.25">
      <c r="A118">
        <v>277</v>
      </c>
      <c r="B118" s="3" t="s">
        <v>278</v>
      </c>
      <c r="C118" s="3" t="s">
        <v>4387</v>
      </c>
      <c r="D118">
        <v>65000</v>
      </c>
      <c r="E118">
        <v>71748</v>
      </c>
      <c r="F118" t="s">
        <v>8219</v>
      </c>
      <c r="G118" t="s">
        <v>8224</v>
      </c>
      <c r="H118" t="s">
        <v>8246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8269</v>
      </c>
      <c r="O118" s="6">
        <f t="shared" si="6"/>
        <v>1.1038153846153846</v>
      </c>
      <c r="P118" s="8">
        <f t="shared" si="7"/>
        <v>75.444794952681391</v>
      </c>
      <c r="Q118" s="9" t="str">
        <f t="shared" si="8"/>
        <v>film &amp; video</v>
      </c>
      <c r="R118" s="9" t="str">
        <f t="shared" si="9"/>
        <v>documentary</v>
      </c>
      <c r="S118" s="14">
        <f t="shared" si="10"/>
        <v>42117.891423611116</v>
      </c>
      <c r="T118" s="14">
        <f t="shared" si="11"/>
        <v>42147.891423611116</v>
      </c>
    </row>
    <row r="119" spans="1:20" ht="45" x14ac:dyDescent="0.25">
      <c r="A119">
        <v>1952</v>
      </c>
      <c r="B119" s="3" t="s">
        <v>1953</v>
      </c>
      <c r="C119" s="3" t="s">
        <v>6062</v>
      </c>
      <c r="D119">
        <v>35000</v>
      </c>
      <c r="E119">
        <v>69465.33</v>
      </c>
      <c r="F119" t="s">
        <v>8219</v>
      </c>
      <c r="G119" t="s">
        <v>8229</v>
      </c>
      <c r="H119" t="s">
        <v>8251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8295</v>
      </c>
      <c r="O119" s="6">
        <f t="shared" si="6"/>
        <v>1.9847237142857144</v>
      </c>
      <c r="P119" s="8">
        <f t="shared" si="7"/>
        <v>101.85532258064516</v>
      </c>
      <c r="Q119" s="9" t="str">
        <f t="shared" si="8"/>
        <v>technology</v>
      </c>
      <c r="R119" s="9" t="str">
        <f t="shared" si="9"/>
        <v>hardware</v>
      </c>
      <c r="S119" s="14">
        <f t="shared" si="10"/>
        <v>41526.60665509259</v>
      </c>
      <c r="T119" s="14">
        <f t="shared" si="11"/>
        <v>41563.60665509259</v>
      </c>
    </row>
    <row r="120" spans="1:20" ht="45" x14ac:dyDescent="0.25">
      <c r="A120">
        <v>2193</v>
      </c>
      <c r="B120" s="3" t="s">
        <v>2194</v>
      </c>
      <c r="C120" s="3" t="s">
        <v>6303</v>
      </c>
      <c r="D120">
        <v>15000</v>
      </c>
      <c r="E120">
        <v>67856</v>
      </c>
      <c r="F120" t="s">
        <v>8219</v>
      </c>
      <c r="G120" t="s">
        <v>8224</v>
      </c>
      <c r="H120" t="s">
        <v>8246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8297</v>
      </c>
      <c r="O120" s="6">
        <f t="shared" si="6"/>
        <v>4.5237333333333334</v>
      </c>
      <c r="P120" s="8">
        <f t="shared" si="7"/>
        <v>75.647714604236342</v>
      </c>
      <c r="Q120" s="9" t="str">
        <f t="shared" si="8"/>
        <v>games</v>
      </c>
      <c r="R120" s="9" t="str">
        <f t="shared" si="9"/>
        <v>tabletop games</v>
      </c>
      <c r="S120" s="14">
        <f t="shared" si="10"/>
        <v>42664.405925925923</v>
      </c>
      <c r="T120" s="14">
        <f t="shared" si="11"/>
        <v>42695.207638888889</v>
      </c>
    </row>
    <row r="121" spans="1:20" ht="45" x14ac:dyDescent="0.25">
      <c r="A121">
        <v>295</v>
      </c>
      <c r="B121" s="3" t="s">
        <v>296</v>
      </c>
      <c r="C121" s="3" t="s">
        <v>4405</v>
      </c>
      <c r="D121">
        <v>50000</v>
      </c>
      <c r="E121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8269</v>
      </c>
      <c r="O121" s="6">
        <f t="shared" si="6"/>
        <v>1.3310911999999999</v>
      </c>
      <c r="P121" s="8">
        <f t="shared" si="7"/>
        <v>100.08204511278196</v>
      </c>
      <c r="Q121" s="9" t="str">
        <f t="shared" si="8"/>
        <v>film &amp; video</v>
      </c>
      <c r="R121" s="9" t="str">
        <f t="shared" si="9"/>
        <v>documentary</v>
      </c>
      <c r="S121" s="14">
        <f t="shared" si="10"/>
        <v>41519.004733796297</v>
      </c>
      <c r="T121" s="14">
        <f t="shared" si="11"/>
        <v>41579</v>
      </c>
    </row>
    <row r="122" spans="1:20" ht="45" x14ac:dyDescent="0.25">
      <c r="A122">
        <v>2018</v>
      </c>
      <c r="B122" s="3" t="s">
        <v>2019</v>
      </c>
      <c r="C122" s="3" t="s">
        <v>6128</v>
      </c>
      <c r="D122">
        <v>65000</v>
      </c>
      <c r="E122">
        <v>66458.23</v>
      </c>
      <c r="F122" t="s">
        <v>8219</v>
      </c>
      <c r="G122" t="s">
        <v>8241</v>
      </c>
      <c r="H122" t="s">
        <v>8249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8295</v>
      </c>
      <c r="O122" s="6">
        <f t="shared" si="6"/>
        <v>1.0224343076923077</v>
      </c>
      <c r="P122" s="8">
        <f t="shared" si="7"/>
        <v>147.68495555555555</v>
      </c>
      <c r="Q122" s="9" t="str">
        <f t="shared" si="8"/>
        <v>technology</v>
      </c>
      <c r="R122" s="9" t="str">
        <f t="shared" si="9"/>
        <v>hardware</v>
      </c>
      <c r="S122" s="14">
        <f t="shared" si="10"/>
        <v>42199.365844907406</v>
      </c>
      <c r="T122" s="14">
        <f t="shared" si="11"/>
        <v>42229.365844907406</v>
      </c>
    </row>
    <row r="123" spans="1:20" ht="45" x14ac:dyDescent="0.25">
      <c r="A123">
        <v>1681</v>
      </c>
      <c r="B123" s="3" t="s">
        <v>1682</v>
      </c>
      <c r="C123" s="3" t="s">
        <v>5791</v>
      </c>
      <c r="D123">
        <v>65000</v>
      </c>
      <c r="E123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8293</v>
      </c>
      <c r="O123" s="6">
        <f t="shared" si="6"/>
        <v>1.0142212307692309</v>
      </c>
      <c r="P123" s="8">
        <f t="shared" si="7"/>
        <v>74.575090497737563</v>
      </c>
      <c r="Q123" s="9" t="str">
        <f t="shared" si="8"/>
        <v>music</v>
      </c>
      <c r="R123" s="9" t="str">
        <f t="shared" si="9"/>
        <v>faith</v>
      </c>
      <c r="S123" s="14">
        <f t="shared" si="10"/>
        <v>42774.121342592596</v>
      </c>
      <c r="T123" s="14">
        <f t="shared" si="11"/>
        <v>42823.083333333328</v>
      </c>
    </row>
    <row r="124" spans="1:20" ht="30" x14ac:dyDescent="0.25">
      <c r="A124">
        <v>1533</v>
      </c>
      <c r="B124" s="3" t="s">
        <v>1534</v>
      </c>
      <c r="C124" s="3" t="s">
        <v>5643</v>
      </c>
      <c r="D124">
        <v>45000</v>
      </c>
      <c r="E124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8285</v>
      </c>
      <c r="O124" s="6">
        <f t="shared" si="6"/>
        <v>1.4514</v>
      </c>
      <c r="P124" s="8">
        <f t="shared" si="7"/>
        <v>88.26081081081081</v>
      </c>
      <c r="Q124" s="9" t="str">
        <f t="shared" si="8"/>
        <v>photography</v>
      </c>
      <c r="R124" s="9" t="str">
        <f t="shared" si="9"/>
        <v>photobooks</v>
      </c>
      <c r="S124" s="14">
        <f t="shared" si="10"/>
        <v>42443.00204861111</v>
      </c>
      <c r="T124" s="14">
        <f t="shared" si="11"/>
        <v>42492.165972222225</v>
      </c>
    </row>
    <row r="125" spans="1:20" ht="30" x14ac:dyDescent="0.25">
      <c r="A125">
        <v>1748</v>
      </c>
      <c r="B125" s="3" t="s">
        <v>1749</v>
      </c>
      <c r="C125" s="3" t="s">
        <v>5858</v>
      </c>
      <c r="D125">
        <v>50000</v>
      </c>
      <c r="E125">
        <v>64974</v>
      </c>
      <c r="F125" t="s">
        <v>8219</v>
      </c>
      <c r="G125" t="s">
        <v>8229</v>
      </c>
      <c r="H125" t="s">
        <v>8251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8285</v>
      </c>
      <c r="O125" s="6">
        <f t="shared" si="6"/>
        <v>1.29948</v>
      </c>
      <c r="P125" s="8">
        <f t="shared" si="7"/>
        <v>358.97237569060775</v>
      </c>
      <c r="Q125" s="9" t="str">
        <f t="shared" si="8"/>
        <v>photography</v>
      </c>
      <c r="R125" s="9" t="str">
        <f t="shared" si="9"/>
        <v>photobooks</v>
      </c>
      <c r="S125" s="14">
        <f t="shared" si="10"/>
        <v>42219.950729166667</v>
      </c>
      <c r="T125" s="14">
        <f t="shared" si="11"/>
        <v>42249.950729166667</v>
      </c>
    </row>
    <row r="126" spans="1:20" ht="45" x14ac:dyDescent="0.25">
      <c r="A126">
        <v>2069</v>
      </c>
      <c r="B126" s="3" t="s">
        <v>2070</v>
      </c>
      <c r="C126" s="3" t="s">
        <v>6179</v>
      </c>
      <c r="D126">
        <v>50000</v>
      </c>
      <c r="E126">
        <v>64203.33</v>
      </c>
      <c r="F126" t="s">
        <v>8219</v>
      </c>
      <c r="G126" t="s">
        <v>8224</v>
      </c>
      <c r="H126" t="s">
        <v>8246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8295</v>
      </c>
      <c r="O126" s="6">
        <f t="shared" si="6"/>
        <v>1.2840666000000001</v>
      </c>
      <c r="P126" s="8">
        <f t="shared" si="7"/>
        <v>244.11912547528519</v>
      </c>
      <c r="Q126" s="9" t="str">
        <f t="shared" si="8"/>
        <v>technology</v>
      </c>
      <c r="R126" s="9" t="str">
        <f t="shared" si="9"/>
        <v>hardware</v>
      </c>
      <c r="S126" s="14">
        <f t="shared" si="10"/>
        <v>42340.972118055557</v>
      </c>
      <c r="T126" s="14">
        <f t="shared" si="11"/>
        <v>42371.972118055557</v>
      </c>
    </row>
    <row r="127" spans="1:20" ht="45" x14ac:dyDescent="0.25">
      <c r="A127">
        <v>2237</v>
      </c>
      <c r="B127" s="3" t="s">
        <v>2238</v>
      </c>
      <c r="C127" s="3" t="s">
        <v>6347</v>
      </c>
      <c r="D127">
        <v>18000</v>
      </c>
      <c r="E127">
        <v>63527</v>
      </c>
      <c r="F127" t="s">
        <v>8219</v>
      </c>
      <c r="G127" t="s">
        <v>8224</v>
      </c>
      <c r="H127" t="s">
        <v>8246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8297</v>
      </c>
      <c r="O127" s="6">
        <f t="shared" si="6"/>
        <v>3.5292777777777777</v>
      </c>
      <c r="P127" s="8">
        <f t="shared" si="7"/>
        <v>64.625635808748726</v>
      </c>
      <c r="Q127" s="9" t="str">
        <f t="shared" si="8"/>
        <v>games</v>
      </c>
      <c r="R127" s="9" t="str">
        <f t="shared" si="9"/>
        <v>tabletop games</v>
      </c>
      <c r="S127" s="14">
        <f t="shared" si="10"/>
        <v>41915.003275462965</v>
      </c>
      <c r="T127" s="14">
        <f t="shared" si="11"/>
        <v>41955.332638888889</v>
      </c>
    </row>
    <row r="128" spans="1:20" ht="45" x14ac:dyDescent="0.25">
      <c r="A128">
        <v>353</v>
      </c>
      <c r="B128" s="3" t="s">
        <v>354</v>
      </c>
      <c r="C128" s="3" t="s">
        <v>4463</v>
      </c>
      <c r="D128">
        <v>58425</v>
      </c>
      <c r="E128">
        <v>63460.18</v>
      </c>
      <c r="F128" t="s">
        <v>8219</v>
      </c>
      <c r="G128" t="s">
        <v>8224</v>
      </c>
      <c r="H128" t="s">
        <v>8246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8269</v>
      </c>
      <c r="O128" s="6">
        <f t="shared" si="6"/>
        <v>1.0861819426615318</v>
      </c>
      <c r="P128" s="8">
        <f t="shared" si="7"/>
        <v>103.52394779771615</v>
      </c>
      <c r="Q128" s="9" t="str">
        <f t="shared" si="8"/>
        <v>film &amp; video</v>
      </c>
      <c r="R128" s="9" t="str">
        <f t="shared" si="9"/>
        <v>documentary</v>
      </c>
      <c r="S128" s="14">
        <f t="shared" si="10"/>
        <v>42297.791886574079</v>
      </c>
      <c r="T128" s="14">
        <f t="shared" si="11"/>
        <v>42327.833553240736</v>
      </c>
    </row>
    <row r="129" spans="1:20" ht="45" x14ac:dyDescent="0.25">
      <c r="A129">
        <v>1522</v>
      </c>
      <c r="B129" s="3" t="s">
        <v>1523</v>
      </c>
      <c r="C129" s="3" t="s">
        <v>5632</v>
      </c>
      <c r="D129">
        <v>43500</v>
      </c>
      <c r="E129">
        <v>60450.1</v>
      </c>
      <c r="F129" t="s">
        <v>8219</v>
      </c>
      <c r="G129" t="s">
        <v>8224</v>
      </c>
      <c r="H129" t="s">
        <v>8246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8285</v>
      </c>
      <c r="O129" s="6">
        <f t="shared" si="6"/>
        <v>1.3896574712643677</v>
      </c>
      <c r="P129" s="8">
        <f t="shared" si="7"/>
        <v>133.7391592920354</v>
      </c>
      <c r="Q129" s="9" t="str">
        <f t="shared" si="8"/>
        <v>photography</v>
      </c>
      <c r="R129" s="9" t="str">
        <f t="shared" si="9"/>
        <v>photobooks</v>
      </c>
      <c r="S129" s="14">
        <f t="shared" si="10"/>
        <v>41899.830312500002</v>
      </c>
      <c r="T129" s="14">
        <f t="shared" si="11"/>
        <v>41929.830312500002</v>
      </c>
    </row>
    <row r="130" spans="1:20" ht="30" x14ac:dyDescent="0.25">
      <c r="A130">
        <v>2996</v>
      </c>
      <c r="B130" s="3" t="s">
        <v>2996</v>
      </c>
      <c r="C130" s="3" t="s">
        <v>7106</v>
      </c>
      <c r="D130">
        <v>35000</v>
      </c>
      <c r="E130">
        <v>60180</v>
      </c>
      <c r="F130" t="s">
        <v>8219</v>
      </c>
      <c r="G130" t="s">
        <v>8224</v>
      </c>
      <c r="H130" t="s">
        <v>8246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8303</v>
      </c>
      <c r="O130" s="6">
        <f t="shared" ref="O130:O193" si="12">E130/D130</f>
        <v>1.7194285714285715</v>
      </c>
      <c r="P130" s="8">
        <f t="shared" ref="P130:P193" si="13">E130/L130</f>
        <v>153.5204081632653</v>
      </c>
      <c r="Q130" s="9" t="str">
        <f t="shared" si="8"/>
        <v>theater</v>
      </c>
      <c r="R130" s="9" t="str">
        <f t="shared" si="9"/>
        <v>spaces</v>
      </c>
      <c r="S130" s="14">
        <f t="shared" si="10"/>
        <v>42090.912500000006</v>
      </c>
      <c r="T130" s="14">
        <f t="shared" si="11"/>
        <v>42150.912500000006</v>
      </c>
    </row>
    <row r="131" spans="1:20" ht="30" x14ac:dyDescent="0.25">
      <c r="A131">
        <v>2031</v>
      </c>
      <c r="B131" s="3" t="s">
        <v>2032</v>
      </c>
      <c r="C131" s="3" t="s">
        <v>6141</v>
      </c>
      <c r="D131">
        <v>50000</v>
      </c>
      <c r="E131">
        <v>60175</v>
      </c>
      <c r="F131" t="s">
        <v>8219</v>
      </c>
      <c r="G131" t="s">
        <v>8233</v>
      </c>
      <c r="H131" t="s">
        <v>8249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8295</v>
      </c>
      <c r="O131" s="6">
        <f t="shared" si="12"/>
        <v>1.2035</v>
      </c>
      <c r="P131" s="8">
        <f t="shared" si="13"/>
        <v>118.45472440944881</v>
      </c>
      <c r="Q131" s="9" t="str">
        <f t="shared" ref="Q131:Q194" si="14">LEFT(N131, SEARCH("/",N131,1)-1)</f>
        <v>technology</v>
      </c>
      <c r="R131" s="9" t="str">
        <f t="shared" ref="R131:R194" si="15">RIGHT(N131,LEN(N131) - SEARCH("/", N131))</f>
        <v>hardware</v>
      </c>
      <c r="S131" s="14">
        <f t="shared" ref="S131:S194" si="16">(((J131/60)/60)/24)+DATE(1970,1,1)</f>
        <v>41975.329317129625</v>
      </c>
      <c r="T131" s="14">
        <f t="shared" ref="T131:T194" si="17">(((I131/60)/60)/24)+DATE(1970,1,1)</f>
        <v>42013.041666666672</v>
      </c>
    </row>
    <row r="132" spans="1:20" ht="15.75" x14ac:dyDescent="0.25">
      <c r="A132">
        <v>2049</v>
      </c>
      <c r="B132" s="3" t="s">
        <v>2050</v>
      </c>
      <c r="C132" s="3" t="s">
        <v>6159</v>
      </c>
      <c r="D132">
        <v>50000</v>
      </c>
      <c r="E132">
        <v>60095.35</v>
      </c>
      <c r="F132" t="s">
        <v>8219</v>
      </c>
      <c r="G132" t="s">
        <v>8225</v>
      </c>
      <c r="H132" t="s">
        <v>8247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8295</v>
      </c>
      <c r="O132" s="6">
        <f t="shared" si="12"/>
        <v>1.2019070000000001</v>
      </c>
      <c r="P132" s="8">
        <f t="shared" si="13"/>
        <v>80.991037735849048</v>
      </c>
      <c r="Q132" s="9" t="str">
        <f t="shared" si="14"/>
        <v>technology</v>
      </c>
      <c r="R132" s="9" t="str">
        <f t="shared" si="15"/>
        <v>hardware</v>
      </c>
      <c r="S132" s="14">
        <f t="shared" si="16"/>
        <v>41575.527349537035</v>
      </c>
      <c r="T132" s="14">
        <f t="shared" si="17"/>
        <v>41610.957638888889</v>
      </c>
    </row>
    <row r="133" spans="1:20" ht="45" x14ac:dyDescent="0.25">
      <c r="A133">
        <v>1250</v>
      </c>
      <c r="B133" s="3" t="s">
        <v>1251</v>
      </c>
      <c r="C133" s="3" t="s">
        <v>5360</v>
      </c>
      <c r="D133">
        <v>30000</v>
      </c>
      <c r="E133">
        <v>60046</v>
      </c>
      <c r="F133" t="s">
        <v>8219</v>
      </c>
      <c r="G133" t="s">
        <v>8224</v>
      </c>
      <c r="H133" t="s">
        <v>8246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8276</v>
      </c>
      <c r="O133" s="6">
        <f t="shared" si="12"/>
        <v>2.0015333333333332</v>
      </c>
      <c r="P133" s="8">
        <f t="shared" si="13"/>
        <v>118.2007874015748</v>
      </c>
      <c r="Q133" s="9" t="str">
        <f t="shared" si="14"/>
        <v>music</v>
      </c>
      <c r="R133" s="9" t="str">
        <f t="shared" si="15"/>
        <v>rock</v>
      </c>
      <c r="S133" s="14">
        <f t="shared" si="16"/>
        <v>41843.64271990741</v>
      </c>
      <c r="T133" s="14">
        <f t="shared" si="17"/>
        <v>41888.64271990741</v>
      </c>
    </row>
    <row r="134" spans="1:20" ht="45" x14ac:dyDescent="0.25">
      <c r="A134">
        <v>1480</v>
      </c>
      <c r="B134" s="3" t="s">
        <v>1481</v>
      </c>
      <c r="C134" s="3" t="s">
        <v>5590</v>
      </c>
      <c r="D134">
        <v>50000</v>
      </c>
      <c r="E134">
        <v>58520.2</v>
      </c>
      <c r="F134" t="s">
        <v>8219</v>
      </c>
      <c r="G134" t="s">
        <v>8224</v>
      </c>
      <c r="H134" t="s">
        <v>8246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8288</v>
      </c>
      <c r="O134" s="6">
        <f t="shared" si="12"/>
        <v>1.170404</v>
      </c>
      <c r="P134" s="8">
        <f t="shared" si="13"/>
        <v>92.157795275590544</v>
      </c>
      <c r="Q134" s="9" t="str">
        <f t="shared" si="14"/>
        <v>publishing</v>
      </c>
      <c r="R134" s="9" t="str">
        <f t="shared" si="15"/>
        <v>radio &amp; podcasts</v>
      </c>
      <c r="S134" s="14">
        <f t="shared" si="16"/>
        <v>41464.934016203704</v>
      </c>
      <c r="T134" s="14">
        <f t="shared" si="17"/>
        <v>41481.708333333336</v>
      </c>
    </row>
    <row r="135" spans="1:20" ht="30" x14ac:dyDescent="0.25">
      <c r="A135">
        <v>2725</v>
      </c>
      <c r="B135" s="3" t="s">
        <v>2725</v>
      </c>
      <c r="C135" s="3" t="s">
        <v>6835</v>
      </c>
      <c r="D135">
        <v>40000</v>
      </c>
      <c r="E135">
        <v>57817</v>
      </c>
      <c r="F135" t="s">
        <v>8219</v>
      </c>
      <c r="G135" t="s">
        <v>8229</v>
      </c>
      <c r="H135" t="s">
        <v>8251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8295</v>
      </c>
      <c r="O135" s="6">
        <f t="shared" si="12"/>
        <v>1.445425</v>
      </c>
      <c r="P135" s="8">
        <f t="shared" si="13"/>
        <v>511.65486725663715</v>
      </c>
      <c r="Q135" s="9" t="str">
        <f t="shared" si="14"/>
        <v>technology</v>
      </c>
      <c r="R135" s="9" t="str">
        <f t="shared" si="15"/>
        <v>hardware</v>
      </c>
      <c r="S135" s="14">
        <f t="shared" si="16"/>
        <v>42745.744618055556</v>
      </c>
      <c r="T135" s="14">
        <f t="shared" si="17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>
        <v>50000</v>
      </c>
      <c r="E136">
        <v>57754</v>
      </c>
      <c r="F136" t="s">
        <v>8219</v>
      </c>
      <c r="G136" t="s">
        <v>8224</v>
      </c>
      <c r="H136" t="s">
        <v>8246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8295</v>
      </c>
      <c r="O136" s="6">
        <f t="shared" si="12"/>
        <v>1.1550800000000001</v>
      </c>
      <c r="P136" s="8">
        <f t="shared" si="13"/>
        <v>307.20212765957444</v>
      </c>
      <c r="Q136" s="9" t="str">
        <f t="shared" si="14"/>
        <v>technology</v>
      </c>
      <c r="R136" s="9" t="str">
        <f t="shared" si="15"/>
        <v>hardware</v>
      </c>
      <c r="S136" s="14">
        <f t="shared" si="16"/>
        <v>42103.042546296296</v>
      </c>
      <c r="T136" s="14">
        <f t="shared" si="17"/>
        <v>42160.875</v>
      </c>
    </row>
    <row r="137" spans="1:20" ht="45" x14ac:dyDescent="0.25">
      <c r="A137">
        <v>258</v>
      </c>
      <c r="B137" s="3" t="s">
        <v>259</v>
      </c>
      <c r="C137" s="3" t="s">
        <v>4368</v>
      </c>
      <c r="D137">
        <v>30000</v>
      </c>
      <c r="E137">
        <v>57342</v>
      </c>
      <c r="F137" t="s">
        <v>8219</v>
      </c>
      <c r="G137" t="s">
        <v>8224</v>
      </c>
      <c r="H137" t="s">
        <v>8246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8269</v>
      </c>
      <c r="O137" s="6">
        <f t="shared" si="12"/>
        <v>1.9114</v>
      </c>
      <c r="P137" s="8">
        <f t="shared" si="13"/>
        <v>83.345930232558146</v>
      </c>
      <c r="Q137" s="9" t="str">
        <f t="shared" si="14"/>
        <v>film &amp; video</v>
      </c>
      <c r="R137" s="9" t="str">
        <f t="shared" si="15"/>
        <v>documentary</v>
      </c>
      <c r="S137" s="14">
        <f t="shared" si="16"/>
        <v>40682.051689814813</v>
      </c>
      <c r="T137" s="14">
        <f t="shared" si="17"/>
        <v>40712.051689814813</v>
      </c>
    </row>
    <row r="138" spans="1:20" ht="45" x14ac:dyDescent="0.25">
      <c r="A138">
        <v>1017</v>
      </c>
      <c r="B138" s="3" t="s">
        <v>1018</v>
      </c>
      <c r="C138" s="3" t="s">
        <v>5127</v>
      </c>
      <c r="D138">
        <v>250000</v>
      </c>
      <c r="E138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8273</v>
      </c>
      <c r="O138" s="6">
        <f t="shared" si="12"/>
        <v>0.22878799999999999</v>
      </c>
      <c r="P138" s="8">
        <f t="shared" si="13"/>
        <v>161.11830985915492</v>
      </c>
      <c r="Q138" s="9" t="str">
        <f t="shared" si="14"/>
        <v>technology</v>
      </c>
      <c r="R138" s="9" t="str">
        <f t="shared" si="15"/>
        <v>wearables</v>
      </c>
      <c r="S138" s="14">
        <f t="shared" si="16"/>
        <v>42289.675173611111</v>
      </c>
      <c r="T138" s="14">
        <f t="shared" si="17"/>
        <v>42329.716840277775</v>
      </c>
    </row>
    <row r="139" spans="1:20" ht="45" x14ac:dyDescent="0.25">
      <c r="A139">
        <v>2271</v>
      </c>
      <c r="B139" s="3" t="s">
        <v>2272</v>
      </c>
      <c r="C139" s="3" t="s">
        <v>6381</v>
      </c>
      <c r="D139">
        <v>20000</v>
      </c>
      <c r="E139">
        <v>56618</v>
      </c>
      <c r="F139" t="s">
        <v>8219</v>
      </c>
      <c r="G139" t="s">
        <v>8224</v>
      </c>
      <c r="H139" t="s">
        <v>8246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8297</v>
      </c>
      <c r="O139" s="6">
        <f t="shared" si="12"/>
        <v>2.8309000000000002</v>
      </c>
      <c r="P139" s="8">
        <f t="shared" si="13"/>
        <v>42.63403614457831</v>
      </c>
      <c r="Q139" s="9" t="str">
        <f t="shared" si="14"/>
        <v>games</v>
      </c>
      <c r="R139" s="9" t="str">
        <f t="shared" si="15"/>
        <v>tabletop games</v>
      </c>
      <c r="S139" s="14">
        <f t="shared" si="16"/>
        <v>42684.000046296293</v>
      </c>
      <c r="T139" s="14">
        <f t="shared" si="17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>
        <v>5000</v>
      </c>
      <c r="E140">
        <v>56590</v>
      </c>
      <c r="F140" t="s">
        <v>8219</v>
      </c>
      <c r="G140" t="s">
        <v>8224</v>
      </c>
      <c r="H140" t="s">
        <v>8246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8295</v>
      </c>
      <c r="O140" s="6">
        <f t="shared" si="12"/>
        <v>11.318</v>
      </c>
      <c r="P140" s="8">
        <f t="shared" si="13"/>
        <v>80.727532097004286</v>
      </c>
      <c r="Q140" s="9" t="str">
        <f t="shared" si="14"/>
        <v>technology</v>
      </c>
      <c r="R140" s="9" t="str">
        <f t="shared" si="15"/>
        <v>hardware</v>
      </c>
      <c r="S140" s="14">
        <f t="shared" si="16"/>
        <v>41324.193298611113</v>
      </c>
      <c r="T140" s="14">
        <f t="shared" si="17"/>
        <v>41384.151631944449</v>
      </c>
    </row>
    <row r="141" spans="1:20" ht="45" x14ac:dyDescent="0.25">
      <c r="A141">
        <v>2071</v>
      </c>
      <c r="B141" s="3" t="s">
        <v>2072</v>
      </c>
      <c r="C141" s="3" t="s">
        <v>6181</v>
      </c>
      <c r="D141">
        <v>20000</v>
      </c>
      <c r="E141">
        <v>56146</v>
      </c>
      <c r="F141" t="s">
        <v>8219</v>
      </c>
      <c r="G141" t="s">
        <v>8224</v>
      </c>
      <c r="H141" t="s">
        <v>8246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8295</v>
      </c>
      <c r="O141" s="6">
        <f t="shared" si="12"/>
        <v>2.8073000000000001</v>
      </c>
      <c r="P141" s="8">
        <f t="shared" si="13"/>
        <v>201.96402877697841</v>
      </c>
      <c r="Q141" s="9" t="str">
        <f t="shared" si="14"/>
        <v>technology</v>
      </c>
      <c r="R141" s="9" t="str">
        <f t="shared" si="15"/>
        <v>hardware</v>
      </c>
      <c r="S141" s="14">
        <f t="shared" si="16"/>
        <v>42600.278749999998</v>
      </c>
      <c r="T141" s="14">
        <f t="shared" si="17"/>
        <v>42645.278749999998</v>
      </c>
    </row>
    <row r="142" spans="1:20" ht="45" x14ac:dyDescent="0.25">
      <c r="A142">
        <v>3166</v>
      </c>
      <c r="B142" s="3" t="s">
        <v>3166</v>
      </c>
      <c r="C142" s="3" t="s">
        <v>7276</v>
      </c>
      <c r="D142">
        <v>35000</v>
      </c>
      <c r="E142">
        <v>56079.83</v>
      </c>
      <c r="F142" t="s">
        <v>8219</v>
      </c>
      <c r="G142" t="s">
        <v>8224</v>
      </c>
      <c r="H142" t="s">
        <v>8246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8271</v>
      </c>
      <c r="O142" s="6">
        <f t="shared" si="12"/>
        <v>1.6022808571428573</v>
      </c>
      <c r="P142" s="8">
        <f t="shared" si="13"/>
        <v>60.300892473118282</v>
      </c>
      <c r="Q142" s="9" t="str">
        <f t="shared" si="14"/>
        <v>theater</v>
      </c>
      <c r="R142" s="9" t="str">
        <f t="shared" si="15"/>
        <v>plays</v>
      </c>
      <c r="S142" s="14">
        <f t="shared" si="16"/>
        <v>41940.69158564815</v>
      </c>
      <c r="T142" s="14">
        <f t="shared" si="17"/>
        <v>41969.332638888889</v>
      </c>
    </row>
    <row r="143" spans="1:20" ht="30" x14ac:dyDescent="0.25">
      <c r="A143">
        <v>393</v>
      </c>
      <c r="B143" s="3" t="s">
        <v>394</v>
      </c>
      <c r="C143" s="3" t="s">
        <v>4503</v>
      </c>
      <c r="D143">
        <v>50000</v>
      </c>
      <c r="E143">
        <v>55223</v>
      </c>
      <c r="F143" t="s">
        <v>8219</v>
      </c>
      <c r="G143" t="s">
        <v>8224</v>
      </c>
      <c r="H143" t="s">
        <v>8246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8269</v>
      </c>
      <c r="O143" s="6">
        <f t="shared" si="12"/>
        <v>1.10446</v>
      </c>
      <c r="P143" s="8">
        <f t="shared" si="13"/>
        <v>157.33048433048432</v>
      </c>
      <c r="Q143" s="9" t="str">
        <f t="shared" si="14"/>
        <v>film &amp; video</v>
      </c>
      <c r="R143" s="9" t="str">
        <f t="shared" si="15"/>
        <v>documentary</v>
      </c>
      <c r="S143" s="14">
        <f t="shared" si="16"/>
        <v>41526.708935185183</v>
      </c>
      <c r="T143" s="14">
        <f t="shared" si="17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>
        <v>55000</v>
      </c>
      <c r="E144">
        <v>55201.52</v>
      </c>
      <c r="F144" t="s">
        <v>8219</v>
      </c>
      <c r="G144" t="s">
        <v>8224</v>
      </c>
      <c r="H144" t="s">
        <v>8246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8269</v>
      </c>
      <c r="O144" s="6">
        <f t="shared" si="12"/>
        <v>1.0036639999999999</v>
      </c>
      <c r="P144" s="8">
        <f t="shared" si="13"/>
        <v>169.85083076923075</v>
      </c>
      <c r="Q144" s="9" t="str">
        <f t="shared" si="14"/>
        <v>film &amp; video</v>
      </c>
      <c r="R144" s="9" t="str">
        <f t="shared" si="15"/>
        <v>documentary</v>
      </c>
      <c r="S144" s="14">
        <f t="shared" si="16"/>
        <v>42459.780844907407</v>
      </c>
      <c r="T144" s="14">
        <f t="shared" si="17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>
        <v>44000</v>
      </c>
      <c r="E145">
        <v>54116.28</v>
      </c>
      <c r="F145" t="s">
        <v>8219</v>
      </c>
      <c r="G145" t="s">
        <v>8224</v>
      </c>
      <c r="H145" t="s">
        <v>8246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8265</v>
      </c>
      <c r="O145" s="6">
        <f t="shared" si="12"/>
        <v>1.2299154545454545</v>
      </c>
      <c r="P145" s="8">
        <f t="shared" si="13"/>
        <v>190.55028169014085</v>
      </c>
      <c r="Q145" s="9" t="str">
        <f t="shared" si="14"/>
        <v>film &amp; video</v>
      </c>
      <c r="R145" s="9" t="str">
        <f t="shared" si="15"/>
        <v>television</v>
      </c>
      <c r="S145" s="14">
        <f t="shared" si="16"/>
        <v>42327.834247685183</v>
      </c>
      <c r="T145" s="14">
        <f t="shared" si="17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>
        <v>47000</v>
      </c>
      <c r="E146">
        <v>53771</v>
      </c>
      <c r="F146" t="s">
        <v>8219</v>
      </c>
      <c r="G146" t="s">
        <v>8224</v>
      </c>
      <c r="H146" t="s">
        <v>8246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8274</v>
      </c>
      <c r="O146" s="6">
        <f t="shared" si="12"/>
        <v>1.1440638297872341</v>
      </c>
      <c r="P146" s="8">
        <f t="shared" si="13"/>
        <v>234.80786026200875</v>
      </c>
      <c r="Q146" s="9" t="str">
        <f t="shared" si="14"/>
        <v>publishing</v>
      </c>
      <c r="R146" s="9" t="str">
        <f t="shared" si="15"/>
        <v>nonfiction</v>
      </c>
      <c r="S146" s="14">
        <f t="shared" si="16"/>
        <v>41946.029467592591</v>
      </c>
      <c r="T146" s="14">
        <f t="shared" si="17"/>
        <v>41977.027083333334</v>
      </c>
    </row>
    <row r="147" spans="1:20" ht="45" x14ac:dyDescent="0.25">
      <c r="A147">
        <v>2733</v>
      </c>
      <c r="B147" s="3" t="s">
        <v>2733</v>
      </c>
      <c r="C147" s="3" t="s">
        <v>6843</v>
      </c>
      <c r="D147">
        <v>50000</v>
      </c>
      <c r="E147">
        <v>53769</v>
      </c>
      <c r="F147" t="s">
        <v>8219</v>
      </c>
      <c r="G147" t="s">
        <v>8224</v>
      </c>
      <c r="H147" t="s">
        <v>8246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8295</v>
      </c>
      <c r="O147" s="6">
        <f t="shared" si="12"/>
        <v>1.07538</v>
      </c>
      <c r="P147" s="8">
        <f t="shared" si="13"/>
        <v>451.84033613445376</v>
      </c>
      <c r="Q147" s="9" t="str">
        <f t="shared" si="14"/>
        <v>technology</v>
      </c>
      <c r="R147" s="9" t="str">
        <f t="shared" si="15"/>
        <v>hardware</v>
      </c>
      <c r="S147" s="14">
        <f t="shared" si="16"/>
        <v>42044.272847222222</v>
      </c>
      <c r="T147" s="14">
        <f t="shared" si="17"/>
        <v>42104.231180555551</v>
      </c>
    </row>
    <row r="148" spans="1:20" ht="45" x14ac:dyDescent="0.25">
      <c r="A148">
        <v>2194</v>
      </c>
      <c r="B148" s="3" t="s">
        <v>2195</v>
      </c>
      <c r="C148" s="3" t="s">
        <v>6304</v>
      </c>
      <c r="D148">
        <v>10000</v>
      </c>
      <c r="E148">
        <v>53737</v>
      </c>
      <c r="F148" t="s">
        <v>8219</v>
      </c>
      <c r="G148" t="s">
        <v>8224</v>
      </c>
      <c r="H148" t="s">
        <v>8246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8297</v>
      </c>
      <c r="O148" s="6">
        <f t="shared" si="12"/>
        <v>5.3737000000000004</v>
      </c>
      <c r="P148" s="8">
        <f t="shared" si="13"/>
        <v>61.203872437357631</v>
      </c>
      <c r="Q148" s="9" t="str">
        <f t="shared" si="14"/>
        <v>games</v>
      </c>
      <c r="R148" s="9" t="str">
        <f t="shared" si="15"/>
        <v>tabletop games</v>
      </c>
      <c r="S148" s="14">
        <f t="shared" si="16"/>
        <v>42425.757986111115</v>
      </c>
      <c r="T148" s="14">
        <f t="shared" si="17"/>
        <v>42455.716319444444</v>
      </c>
    </row>
    <row r="149" spans="1:20" ht="45" x14ac:dyDescent="0.25">
      <c r="A149">
        <v>707</v>
      </c>
      <c r="B149" s="3" t="s">
        <v>708</v>
      </c>
      <c r="C149" s="3" t="s">
        <v>4817</v>
      </c>
      <c r="D149">
        <v>68000</v>
      </c>
      <c r="E149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8273</v>
      </c>
      <c r="O149" s="6">
        <f t="shared" si="12"/>
        <v>0.78927352941176465</v>
      </c>
      <c r="P149" s="8">
        <f t="shared" si="13"/>
        <v>117.69868421052631</v>
      </c>
      <c r="Q149" s="9" t="str">
        <f t="shared" si="14"/>
        <v>technology</v>
      </c>
      <c r="R149" s="9" t="str">
        <f t="shared" si="15"/>
        <v>wearables</v>
      </c>
      <c r="S149" s="14">
        <f t="shared" si="16"/>
        <v>42696.663506944446</v>
      </c>
      <c r="T149" s="14">
        <f t="shared" si="17"/>
        <v>42736.663506944446</v>
      </c>
    </row>
    <row r="150" spans="1:20" ht="45" x14ac:dyDescent="0.25">
      <c r="A150">
        <v>2198</v>
      </c>
      <c r="B150" s="3" t="s">
        <v>2199</v>
      </c>
      <c r="C150" s="3" t="s">
        <v>6308</v>
      </c>
      <c r="D150">
        <v>40000</v>
      </c>
      <c r="E150">
        <v>53157</v>
      </c>
      <c r="F150" t="s">
        <v>8219</v>
      </c>
      <c r="G150" t="s">
        <v>8224</v>
      </c>
      <c r="H150" t="s">
        <v>8246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8297</v>
      </c>
      <c r="O150" s="6">
        <f t="shared" si="12"/>
        <v>1.3289249999999999</v>
      </c>
      <c r="P150" s="8">
        <f t="shared" si="13"/>
        <v>81.654377880184327</v>
      </c>
      <c r="Q150" s="9" t="str">
        <f t="shared" si="14"/>
        <v>games</v>
      </c>
      <c r="R150" s="9" t="str">
        <f t="shared" si="15"/>
        <v>tabletop games</v>
      </c>
      <c r="S150" s="14">
        <f t="shared" si="16"/>
        <v>42292.513888888891</v>
      </c>
      <c r="T150" s="14">
        <f t="shared" si="17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>
        <v>50000</v>
      </c>
      <c r="E151">
        <v>53001.3</v>
      </c>
      <c r="F151" t="s">
        <v>8219</v>
      </c>
      <c r="G151" t="s">
        <v>8225</v>
      </c>
      <c r="H151" t="s">
        <v>8247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8295</v>
      </c>
      <c r="O151" s="6">
        <f t="shared" si="12"/>
        <v>1.0600260000000001</v>
      </c>
      <c r="P151" s="8">
        <f t="shared" si="13"/>
        <v>56.204984093319197</v>
      </c>
      <c r="Q151" s="9" t="str">
        <f t="shared" si="14"/>
        <v>technology</v>
      </c>
      <c r="R151" s="9" t="str">
        <f t="shared" si="15"/>
        <v>hardware</v>
      </c>
      <c r="S151" s="14">
        <f t="shared" si="16"/>
        <v>41800.423043981478</v>
      </c>
      <c r="T151" s="14">
        <f t="shared" si="17"/>
        <v>41830.423043981478</v>
      </c>
    </row>
    <row r="152" spans="1:20" ht="30" x14ac:dyDescent="0.25">
      <c r="A152">
        <v>3027</v>
      </c>
      <c r="B152" s="3" t="s">
        <v>3027</v>
      </c>
      <c r="C152" s="3" t="s">
        <v>7137</v>
      </c>
      <c r="D152">
        <v>40000</v>
      </c>
      <c r="E152">
        <v>52576</v>
      </c>
      <c r="F152" t="s">
        <v>8219</v>
      </c>
      <c r="G152" t="s">
        <v>8224</v>
      </c>
      <c r="H152" t="s">
        <v>8246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8303</v>
      </c>
      <c r="O152" s="6">
        <f t="shared" si="12"/>
        <v>1.3144</v>
      </c>
      <c r="P152" s="8">
        <f t="shared" si="13"/>
        <v>164.3</v>
      </c>
      <c r="Q152" s="9" t="str">
        <f t="shared" si="14"/>
        <v>theater</v>
      </c>
      <c r="R152" s="9" t="str">
        <f t="shared" si="15"/>
        <v>spaces</v>
      </c>
      <c r="S152" s="14">
        <f t="shared" si="16"/>
        <v>42053.704293981486</v>
      </c>
      <c r="T152" s="14">
        <f t="shared" si="17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>
        <v>50000</v>
      </c>
      <c r="E153">
        <v>52198</v>
      </c>
      <c r="F153" t="s">
        <v>8219</v>
      </c>
      <c r="G153" t="s">
        <v>8224</v>
      </c>
      <c r="H153" t="s">
        <v>8246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8269</v>
      </c>
      <c r="O153" s="6">
        <f t="shared" si="12"/>
        <v>1.04396</v>
      </c>
      <c r="P153" s="8">
        <f t="shared" si="13"/>
        <v>70.921195652173907</v>
      </c>
      <c r="Q153" s="9" t="str">
        <f t="shared" si="14"/>
        <v>film &amp; video</v>
      </c>
      <c r="R153" s="9" t="str">
        <f t="shared" si="15"/>
        <v>documentary</v>
      </c>
      <c r="S153" s="14">
        <f t="shared" si="16"/>
        <v>42689.187881944439</v>
      </c>
      <c r="T153" s="14">
        <f t="shared" si="17"/>
        <v>42724.187881944439</v>
      </c>
    </row>
    <row r="154" spans="1:20" ht="45" x14ac:dyDescent="0.25">
      <c r="A154">
        <v>401</v>
      </c>
      <c r="B154" s="3" t="s">
        <v>402</v>
      </c>
      <c r="C154" s="3" t="s">
        <v>4511</v>
      </c>
      <c r="D154">
        <v>50000</v>
      </c>
      <c r="E154">
        <v>51906</v>
      </c>
      <c r="F154" t="s">
        <v>8219</v>
      </c>
      <c r="G154" t="s">
        <v>8224</v>
      </c>
      <c r="H154" t="s">
        <v>8246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8269</v>
      </c>
      <c r="O154" s="6">
        <f t="shared" si="12"/>
        <v>1.0381199999999999</v>
      </c>
      <c r="P154" s="8">
        <f t="shared" si="13"/>
        <v>711.04109589041093</v>
      </c>
      <c r="Q154" s="9" t="str">
        <f t="shared" si="14"/>
        <v>film &amp; video</v>
      </c>
      <c r="R154" s="9" t="str">
        <f t="shared" si="15"/>
        <v>documentary</v>
      </c>
      <c r="S154" s="14">
        <f t="shared" si="16"/>
        <v>40732.842245370368</v>
      </c>
      <c r="T154" s="14">
        <f t="shared" si="17"/>
        <v>40762.842245370368</v>
      </c>
    </row>
    <row r="155" spans="1:20" ht="45" x14ac:dyDescent="0.25">
      <c r="A155">
        <v>288</v>
      </c>
      <c r="B155" s="3" t="s">
        <v>289</v>
      </c>
      <c r="C155" s="3" t="s">
        <v>4398</v>
      </c>
      <c r="D155">
        <v>50000</v>
      </c>
      <c r="E155">
        <v>51605.31</v>
      </c>
      <c r="F155" t="s">
        <v>8219</v>
      </c>
      <c r="G155" t="s">
        <v>8224</v>
      </c>
      <c r="H155" t="s">
        <v>8246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8269</v>
      </c>
      <c r="O155" s="6">
        <f t="shared" si="12"/>
        <v>1.0321061999999999</v>
      </c>
      <c r="P155" s="8">
        <f t="shared" si="13"/>
        <v>115.44812080536913</v>
      </c>
      <c r="Q155" s="9" t="str">
        <f t="shared" si="14"/>
        <v>film &amp; video</v>
      </c>
      <c r="R155" s="9" t="str">
        <f t="shared" si="15"/>
        <v>documentary</v>
      </c>
      <c r="S155" s="14">
        <f t="shared" si="16"/>
        <v>41051.168900462959</v>
      </c>
      <c r="T155" s="14">
        <f t="shared" si="17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>
        <v>50000</v>
      </c>
      <c r="E156">
        <v>51544</v>
      </c>
      <c r="F156" t="s">
        <v>8219</v>
      </c>
      <c r="G156" t="s">
        <v>8224</v>
      </c>
      <c r="H156" t="s">
        <v>8246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8269</v>
      </c>
      <c r="O156" s="6">
        <f t="shared" si="12"/>
        <v>1.03088</v>
      </c>
      <c r="P156" s="8">
        <f t="shared" si="13"/>
        <v>193.04868913857678</v>
      </c>
      <c r="Q156" s="9" t="str">
        <f t="shared" si="14"/>
        <v>film &amp; video</v>
      </c>
      <c r="R156" s="9" t="str">
        <f t="shared" si="15"/>
        <v>documentary</v>
      </c>
      <c r="S156" s="14">
        <f t="shared" si="16"/>
        <v>42507.860196759255</v>
      </c>
      <c r="T156" s="14">
        <f t="shared" si="17"/>
        <v>42536.625</v>
      </c>
    </row>
    <row r="157" spans="1:20" ht="45" x14ac:dyDescent="0.25">
      <c r="A157">
        <v>2998</v>
      </c>
      <c r="B157" s="3" t="s">
        <v>2998</v>
      </c>
      <c r="C157" s="3" t="s">
        <v>7108</v>
      </c>
      <c r="D157">
        <v>50000</v>
      </c>
      <c r="E157">
        <v>51514.5</v>
      </c>
      <c r="F157" t="s">
        <v>8219</v>
      </c>
      <c r="G157" t="s">
        <v>8224</v>
      </c>
      <c r="H157" t="s">
        <v>8246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8303</v>
      </c>
      <c r="O157" s="6">
        <f t="shared" si="12"/>
        <v>1.0302899999999999</v>
      </c>
      <c r="P157" s="8">
        <f t="shared" si="13"/>
        <v>118.97113163972287</v>
      </c>
      <c r="Q157" s="9" t="str">
        <f t="shared" si="14"/>
        <v>theater</v>
      </c>
      <c r="R157" s="9" t="str">
        <f t="shared" si="15"/>
        <v>spaces</v>
      </c>
      <c r="S157" s="14">
        <f t="shared" si="16"/>
        <v>41778.193622685183</v>
      </c>
      <c r="T157" s="14">
        <f t="shared" si="17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>
        <v>40000</v>
      </c>
      <c r="E158">
        <v>51184</v>
      </c>
      <c r="F158" t="s">
        <v>8219</v>
      </c>
      <c r="G158" t="s">
        <v>8224</v>
      </c>
      <c r="H158" t="s">
        <v>8246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8271</v>
      </c>
      <c r="O158" s="6">
        <f t="shared" si="12"/>
        <v>1.2796000000000001</v>
      </c>
      <c r="P158" s="8">
        <f t="shared" si="13"/>
        <v>186.80291970802921</v>
      </c>
      <c r="Q158" s="9" t="str">
        <f t="shared" si="14"/>
        <v>theater</v>
      </c>
      <c r="R158" s="9" t="str">
        <f t="shared" si="15"/>
        <v>plays</v>
      </c>
      <c r="S158" s="14">
        <f t="shared" si="16"/>
        <v>42020.700567129628</v>
      </c>
      <c r="T158" s="14">
        <f t="shared" si="17"/>
        <v>42065.207638888889</v>
      </c>
    </row>
    <row r="159" spans="1:20" ht="45" x14ac:dyDescent="0.25">
      <c r="A159">
        <v>1343</v>
      </c>
      <c r="B159" s="3" t="s">
        <v>1344</v>
      </c>
      <c r="C159" s="3" t="s">
        <v>5453</v>
      </c>
      <c r="D159">
        <v>50000</v>
      </c>
      <c r="E159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8273</v>
      </c>
      <c r="O159" s="6">
        <f t="shared" si="12"/>
        <v>1.02298</v>
      </c>
      <c r="P159" s="8">
        <f t="shared" si="13"/>
        <v>158.35603715170279</v>
      </c>
      <c r="Q159" s="9" t="str">
        <f t="shared" si="14"/>
        <v>technology</v>
      </c>
      <c r="R159" s="9" t="str">
        <f t="shared" si="15"/>
        <v>wearables</v>
      </c>
      <c r="S159" s="14">
        <f t="shared" si="16"/>
        <v>42542.526423611111</v>
      </c>
      <c r="T159" s="14">
        <f t="shared" si="17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>
        <v>20000</v>
      </c>
      <c r="E160">
        <v>50863</v>
      </c>
      <c r="F160" t="s">
        <v>8219</v>
      </c>
      <c r="G160" t="s">
        <v>8235</v>
      </c>
      <c r="H160" t="s">
        <v>8255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8285</v>
      </c>
      <c r="O160" s="6">
        <f t="shared" si="12"/>
        <v>2.5431499999999998</v>
      </c>
      <c r="P160" s="8">
        <f t="shared" si="13"/>
        <v>493.81553398058253</v>
      </c>
      <c r="Q160" s="9" t="str">
        <f t="shared" si="14"/>
        <v>photography</v>
      </c>
      <c r="R160" s="9" t="str">
        <f t="shared" si="15"/>
        <v>photobooks</v>
      </c>
      <c r="S160" s="14">
        <f t="shared" si="16"/>
        <v>42132.941805555558</v>
      </c>
      <c r="T160" s="14">
        <f t="shared" si="17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>
        <v>50000</v>
      </c>
      <c r="E161">
        <v>50803</v>
      </c>
      <c r="F161" t="s">
        <v>8219</v>
      </c>
      <c r="G161" t="s">
        <v>8224</v>
      </c>
      <c r="H161" t="s">
        <v>8246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8303</v>
      </c>
      <c r="O161" s="6">
        <f t="shared" si="12"/>
        <v>1.01606</v>
      </c>
      <c r="P161" s="8">
        <f t="shared" si="13"/>
        <v>164.94480519480518</v>
      </c>
      <c r="Q161" s="9" t="str">
        <f t="shared" si="14"/>
        <v>theater</v>
      </c>
      <c r="R161" s="9" t="str">
        <f t="shared" si="15"/>
        <v>spaces</v>
      </c>
      <c r="S161" s="14">
        <f t="shared" si="16"/>
        <v>42612.149780092594</v>
      </c>
      <c r="T161" s="14">
        <f t="shared" si="17"/>
        <v>42647.165972222225</v>
      </c>
    </row>
    <row r="162" spans="1:20" ht="45" x14ac:dyDescent="0.25">
      <c r="A162">
        <v>2308</v>
      </c>
      <c r="B162" s="3" t="s">
        <v>2309</v>
      </c>
      <c r="C162" s="3" t="s">
        <v>6418</v>
      </c>
      <c r="D162">
        <v>50000</v>
      </c>
      <c r="E162">
        <v>50653.11</v>
      </c>
      <c r="F162" t="s">
        <v>8219</v>
      </c>
      <c r="G162" t="s">
        <v>8224</v>
      </c>
      <c r="H162" t="s">
        <v>8246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8279</v>
      </c>
      <c r="O162" s="6">
        <f t="shared" si="12"/>
        <v>1.0130622</v>
      </c>
      <c r="P162" s="8">
        <f t="shared" si="13"/>
        <v>82.496921824104234</v>
      </c>
      <c r="Q162" s="9" t="str">
        <f t="shared" si="14"/>
        <v>music</v>
      </c>
      <c r="R162" s="9" t="str">
        <f t="shared" si="15"/>
        <v>indie rock</v>
      </c>
      <c r="S162" s="14">
        <f t="shared" si="16"/>
        <v>41851.962916666671</v>
      </c>
      <c r="T162" s="14">
        <f t="shared" si="17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>
        <v>30000</v>
      </c>
      <c r="E163">
        <v>50251.41</v>
      </c>
      <c r="F163" t="s">
        <v>8219</v>
      </c>
      <c r="G163" t="s">
        <v>8224</v>
      </c>
      <c r="H163" t="s">
        <v>8246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8295</v>
      </c>
      <c r="O163" s="6">
        <f t="shared" si="12"/>
        <v>1.6750470000000002</v>
      </c>
      <c r="P163" s="8">
        <f t="shared" si="13"/>
        <v>76.138500000000008</v>
      </c>
      <c r="Q163" s="9" t="str">
        <f t="shared" si="14"/>
        <v>technology</v>
      </c>
      <c r="R163" s="9" t="str">
        <f t="shared" si="15"/>
        <v>hardware</v>
      </c>
      <c r="S163" s="14">
        <f t="shared" si="16"/>
        <v>41179.098530092589</v>
      </c>
      <c r="T163" s="14">
        <f t="shared" si="17"/>
        <v>41209.098530092589</v>
      </c>
    </row>
    <row r="164" spans="1:20" ht="45" x14ac:dyDescent="0.25">
      <c r="A164">
        <v>333</v>
      </c>
      <c r="B164" s="3" t="s">
        <v>334</v>
      </c>
      <c r="C164" s="3" t="s">
        <v>4443</v>
      </c>
      <c r="D164">
        <v>40000</v>
      </c>
      <c r="E164">
        <v>50091</v>
      </c>
      <c r="F164" t="s">
        <v>8219</v>
      </c>
      <c r="G164" t="s">
        <v>8224</v>
      </c>
      <c r="H164" t="s">
        <v>8246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8269</v>
      </c>
      <c r="O164" s="6">
        <f t="shared" si="12"/>
        <v>1.252275</v>
      </c>
      <c r="P164" s="8">
        <f t="shared" si="13"/>
        <v>188.31203007518798</v>
      </c>
      <c r="Q164" s="9" t="str">
        <f t="shared" si="14"/>
        <v>film &amp; video</v>
      </c>
      <c r="R164" s="9" t="str">
        <f t="shared" si="15"/>
        <v>documentary</v>
      </c>
      <c r="S164" s="14">
        <f t="shared" si="16"/>
        <v>42437.636469907404</v>
      </c>
      <c r="T164" s="14">
        <f t="shared" si="17"/>
        <v>42467.59480324074</v>
      </c>
    </row>
    <row r="165" spans="1:20" ht="45" x14ac:dyDescent="0.25">
      <c r="A165">
        <v>1364</v>
      </c>
      <c r="B165" s="3" t="s">
        <v>1365</v>
      </c>
      <c r="C165" s="3" t="s">
        <v>5474</v>
      </c>
      <c r="D165">
        <v>42000</v>
      </c>
      <c r="E165">
        <v>49830</v>
      </c>
      <c r="F165" t="s">
        <v>8219</v>
      </c>
      <c r="G165" t="s">
        <v>8232</v>
      </c>
      <c r="H165" t="s">
        <v>8253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8276</v>
      </c>
      <c r="O165" s="6">
        <f t="shared" si="12"/>
        <v>1.1864285714285714</v>
      </c>
      <c r="P165" s="8">
        <f t="shared" si="13"/>
        <v>346.04166666666669</v>
      </c>
      <c r="Q165" s="9" t="str">
        <f t="shared" si="14"/>
        <v>music</v>
      </c>
      <c r="R165" s="9" t="str">
        <f t="shared" si="15"/>
        <v>rock</v>
      </c>
      <c r="S165" s="14">
        <f t="shared" si="16"/>
        <v>41951.695671296293</v>
      </c>
      <c r="T165" s="14">
        <f t="shared" si="17"/>
        <v>42011.6956712963</v>
      </c>
    </row>
    <row r="166" spans="1:20" ht="45" x14ac:dyDescent="0.25">
      <c r="A166">
        <v>1202</v>
      </c>
      <c r="B166" s="3" t="s">
        <v>1203</v>
      </c>
      <c r="C166" s="3" t="s">
        <v>5312</v>
      </c>
      <c r="D166">
        <v>25000</v>
      </c>
      <c r="E166">
        <v>49811</v>
      </c>
      <c r="F166" t="s">
        <v>8219</v>
      </c>
      <c r="G166" t="s">
        <v>8226</v>
      </c>
      <c r="H166" t="s">
        <v>8248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8285</v>
      </c>
      <c r="O166" s="6">
        <f t="shared" si="12"/>
        <v>1.99244</v>
      </c>
      <c r="P166" s="8">
        <f t="shared" si="13"/>
        <v>183.80442804428046</v>
      </c>
      <c r="Q166" s="9" t="str">
        <f t="shared" si="14"/>
        <v>photography</v>
      </c>
      <c r="R166" s="9" t="str">
        <f t="shared" si="15"/>
        <v>photobooks</v>
      </c>
      <c r="S166" s="14">
        <f t="shared" si="16"/>
        <v>42152.288819444439</v>
      </c>
      <c r="T166" s="14">
        <f t="shared" si="17"/>
        <v>42182.288819444439</v>
      </c>
    </row>
    <row r="167" spans="1:20" ht="45" x14ac:dyDescent="0.25">
      <c r="A167">
        <v>12</v>
      </c>
      <c r="B167" s="3" t="s">
        <v>14</v>
      </c>
      <c r="C167" s="3" t="s">
        <v>4123</v>
      </c>
      <c r="D167">
        <v>30000</v>
      </c>
      <c r="E167">
        <v>49588</v>
      </c>
      <c r="F167" t="s">
        <v>8219</v>
      </c>
      <c r="G167" t="s">
        <v>8224</v>
      </c>
      <c r="H167" t="s">
        <v>8246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8265</v>
      </c>
      <c r="O167" s="6">
        <f t="shared" si="12"/>
        <v>1.6529333333333334</v>
      </c>
      <c r="P167" s="8">
        <f t="shared" si="13"/>
        <v>59.961305925030231</v>
      </c>
      <c r="Q167" s="9" t="str">
        <f t="shared" si="14"/>
        <v>film &amp; video</v>
      </c>
      <c r="R167" s="9" t="str">
        <f t="shared" si="15"/>
        <v>television</v>
      </c>
      <c r="S167" s="14">
        <f t="shared" si="16"/>
        <v>41791.713252314818</v>
      </c>
      <c r="T167" s="14">
        <f t="shared" si="17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>
        <v>10000</v>
      </c>
      <c r="E168">
        <v>49321</v>
      </c>
      <c r="F168" t="s">
        <v>8219</v>
      </c>
      <c r="G168" t="s">
        <v>8224</v>
      </c>
      <c r="H168" t="s">
        <v>8246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8295</v>
      </c>
      <c r="O168" s="6">
        <f t="shared" si="12"/>
        <v>4.9321000000000002</v>
      </c>
      <c r="P168" s="8">
        <f t="shared" si="13"/>
        <v>69.760961810466767</v>
      </c>
      <c r="Q168" s="9" t="str">
        <f t="shared" si="14"/>
        <v>technology</v>
      </c>
      <c r="R168" s="9" t="str">
        <f t="shared" si="15"/>
        <v>hardware</v>
      </c>
      <c r="S168" s="14">
        <f t="shared" si="16"/>
        <v>42198.676655092597</v>
      </c>
      <c r="T168" s="14">
        <f t="shared" si="17"/>
        <v>42223.676655092597</v>
      </c>
    </row>
    <row r="169" spans="1:20" ht="45" x14ac:dyDescent="0.25">
      <c r="A169">
        <v>2060</v>
      </c>
      <c r="B169" s="3" t="s">
        <v>2061</v>
      </c>
      <c r="C169" s="3" t="s">
        <v>6170</v>
      </c>
      <c r="D169">
        <v>25000</v>
      </c>
      <c r="E169">
        <v>49100</v>
      </c>
      <c r="F169" t="s">
        <v>8219</v>
      </c>
      <c r="G169" t="s">
        <v>8224</v>
      </c>
      <c r="H169" t="s">
        <v>8246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8295</v>
      </c>
      <c r="O169" s="6">
        <f t="shared" si="12"/>
        <v>1.964</v>
      </c>
      <c r="P169" s="8">
        <f t="shared" si="13"/>
        <v>35.997067448680355</v>
      </c>
      <c r="Q169" s="9" t="str">
        <f t="shared" si="14"/>
        <v>technology</v>
      </c>
      <c r="R169" s="9" t="str">
        <f t="shared" si="15"/>
        <v>hardware</v>
      </c>
      <c r="S169" s="14">
        <f t="shared" si="16"/>
        <v>41783.642939814818</v>
      </c>
      <c r="T169" s="14">
        <f t="shared" si="17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>
        <v>48000</v>
      </c>
      <c r="E170">
        <v>48434</v>
      </c>
      <c r="F170" t="s">
        <v>8219</v>
      </c>
      <c r="G170" t="s">
        <v>8224</v>
      </c>
      <c r="H170" t="s">
        <v>8246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8279</v>
      </c>
      <c r="O170" s="6">
        <f t="shared" si="12"/>
        <v>1.0090416666666666</v>
      </c>
      <c r="P170" s="8">
        <f t="shared" si="13"/>
        <v>526.45652173913038</v>
      </c>
      <c r="Q170" s="9" t="str">
        <f t="shared" si="14"/>
        <v>music</v>
      </c>
      <c r="R170" s="9" t="str">
        <f t="shared" si="15"/>
        <v>indie rock</v>
      </c>
      <c r="S170" s="14">
        <f t="shared" si="16"/>
        <v>41136.777812500004</v>
      </c>
      <c r="T170" s="14">
        <f t="shared" si="17"/>
        <v>41184.777812500004</v>
      </c>
    </row>
    <row r="171" spans="1:20" ht="30" x14ac:dyDescent="0.25">
      <c r="A171">
        <v>1469</v>
      </c>
      <c r="B171" s="3" t="s">
        <v>1470</v>
      </c>
      <c r="C171" s="3" t="s">
        <v>5579</v>
      </c>
      <c r="D171">
        <v>44250</v>
      </c>
      <c r="E171">
        <v>47978</v>
      </c>
      <c r="F171" t="s">
        <v>8219</v>
      </c>
      <c r="G171" t="s">
        <v>8224</v>
      </c>
      <c r="H171" t="s">
        <v>8246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8288</v>
      </c>
      <c r="O171" s="6">
        <f t="shared" si="12"/>
        <v>1.0842485875706214</v>
      </c>
      <c r="P171" s="8">
        <f t="shared" si="13"/>
        <v>149.46417445482865</v>
      </c>
      <c r="Q171" s="9" t="str">
        <f t="shared" si="14"/>
        <v>publishing</v>
      </c>
      <c r="R171" s="9" t="str">
        <f t="shared" si="15"/>
        <v>radio &amp; podcasts</v>
      </c>
      <c r="S171" s="14">
        <f t="shared" si="16"/>
        <v>41290.598483796297</v>
      </c>
      <c r="T171" s="14">
        <f t="shared" si="17"/>
        <v>41320.598483796297</v>
      </c>
    </row>
    <row r="172" spans="1:20" ht="45" x14ac:dyDescent="0.25">
      <c r="A172">
        <v>641</v>
      </c>
      <c r="B172" s="3" t="s">
        <v>642</v>
      </c>
      <c r="C172" s="3" t="s">
        <v>4751</v>
      </c>
      <c r="D172">
        <v>40000</v>
      </c>
      <c r="E172">
        <v>47665</v>
      </c>
      <c r="F172" t="s">
        <v>8219</v>
      </c>
      <c r="G172" t="s">
        <v>8224</v>
      </c>
      <c r="H172" t="s">
        <v>8246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8273</v>
      </c>
      <c r="O172" s="6">
        <f t="shared" si="12"/>
        <v>1.1916249999999999</v>
      </c>
      <c r="P172" s="8">
        <f t="shared" si="13"/>
        <v>151.31746031746033</v>
      </c>
      <c r="Q172" s="9" t="str">
        <f t="shared" si="14"/>
        <v>technology</v>
      </c>
      <c r="R172" s="9" t="str">
        <f t="shared" si="15"/>
        <v>wearables</v>
      </c>
      <c r="S172" s="14">
        <f t="shared" si="16"/>
        <v>42199.57</v>
      </c>
      <c r="T172" s="14">
        <f t="shared" si="17"/>
        <v>42229.57</v>
      </c>
    </row>
    <row r="173" spans="1:20" ht="45" x14ac:dyDescent="0.25">
      <c r="A173">
        <v>2050</v>
      </c>
      <c r="B173" s="3" t="s">
        <v>2051</v>
      </c>
      <c r="C173" s="3" t="s">
        <v>6160</v>
      </c>
      <c r="D173">
        <v>10000</v>
      </c>
      <c r="E173">
        <v>47327</v>
      </c>
      <c r="F173" t="s">
        <v>8219</v>
      </c>
      <c r="G173" t="s">
        <v>8224</v>
      </c>
      <c r="H173" t="s">
        <v>8246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8295</v>
      </c>
      <c r="O173" s="6">
        <f t="shared" si="12"/>
        <v>4.7327000000000004</v>
      </c>
      <c r="P173" s="8">
        <f t="shared" si="13"/>
        <v>278.39411764705881</v>
      </c>
      <c r="Q173" s="9" t="str">
        <f t="shared" si="14"/>
        <v>technology</v>
      </c>
      <c r="R173" s="9" t="str">
        <f t="shared" si="15"/>
        <v>hardware</v>
      </c>
      <c r="S173" s="14">
        <f t="shared" si="16"/>
        <v>42115.071504629625</v>
      </c>
      <c r="T173" s="14">
        <f t="shared" si="17"/>
        <v>42155.071504629625</v>
      </c>
    </row>
    <row r="174" spans="1:20" ht="45" x14ac:dyDescent="0.25">
      <c r="A174">
        <v>1530</v>
      </c>
      <c r="B174" s="3" t="s">
        <v>1531</v>
      </c>
      <c r="C174" s="3" t="s">
        <v>5640</v>
      </c>
      <c r="D174">
        <v>35000</v>
      </c>
      <c r="E174">
        <v>47189</v>
      </c>
      <c r="F174" t="s">
        <v>8219</v>
      </c>
      <c r="G174" t="s">
        <v>8224</v>
      </c>
      <c r="H174" t="s">
        <v>8246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8285</v>
      </c>
      <c r="O174" s="6">
        <f t="shared" si="12"/>
        <v>1.3482571428571428</v>
      </c>
      <c r="P174" s="8">
        <f t="shared" si="13"/>
        <v>53.991990846681922</v>
      </c>
      <c r="Q174" s="9" t="str">
        <f t="shared" si="14"/>
        <v>photography</v>
      </c>
      <c r="R174" s="9" t="str">
        <f t="shared" si="15"/>
        <v>photobooks</v>
      </c>
      <c r="S174" s="14">
        <f t="shared" si="16"/>
        <v>42275.767303240747</v>
      </c>
      <c r="T174" s="14">
        <f t="shared" si="17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>
        <v>75000</v>
      </c>
      <c r="E175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8282</v>
      </c>
      <c r="O175" s="6">
        <f t="shared" si="12"/>
        <v>0.62765333333333329</v>
      </c>
      <c r="P175" s="8">
        <f t="shared" si="13"/>
        <v>48.281025641025643</v>
      </c>
      <c r="Q175" s="9" t="str">
        <f t="shared" si="14"/>
        <v>games</v>
      </c>
      <c r="R175" s="9" t="str">
        <f t="shared" si="15"/>
        <v>video games</v>
      </c>
      <c r="S175" s="14">
        <f t="shared" si="16"/>
        <v>41838.377893518518</v>
      </c>
      <c r="T175" s="14">
        <f t="shared" si="17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>
        <v>20000</v>
      </c>
      <c r="E176">
        <v>46643.07</v>
      </c>
      <c r="F176" t="s">
        <v>8219</v>
      </c>
      <c r="G176" t="s">
        <v>8225</v>
      </c>
      <c r="H176" t="s">
        <v>8247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8303</v>
      </c>
      <c r="O176" s="6">
        <f t="shared" si="12"/>
        <v>2.3321535</v>
      </c>
      <c r="P176" s="8">
        <f t="shared" si="13"/>
        <v>44.464318398474738</v>
      </c>
      <c r="Q176" s="9" t="str">
        <f t="shared" si="14"/>
        <v>theater</v>
      </c>
      <c r="R176" s="9" t="str">
        <f t="shared" si="15"/>
        <v>spaces</v>
      </c>
      <c r="S176" s="14">
        <f t="shared" si="16"/>
        <v>42512.698217592595</v>
      </c>
      <c r="T176" s="14">
        <f t="shared" si="17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>
        <v>45000</v>
      </c>
      <c r="E177">
        <v>46100.69</v>
      </c>
      <c r="F177" t="s">
        <v>8219</v>
      </c>
      <c r="G177" t="s">
        <v>8224</v>
      </c>
      <c r="H177" t="s">
        <v>8246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8305</v>
      </c>
      <c r="O177" s="6">
        <f t="shared" si="12"/>
        <v>1.0244597777777777</v>
      </c>
      <c r="P177" s="8">
        <f t="shared" si="13"/>
        <v>231.66175879396985</v>
      </c>
      <c r="Q177" s="9" t="str">
        <f t="shared" si="14"/>
        <v>theater</v>
      </c>
      <c r="R177" s="9" t="str">
        <f t="shared" si="15"/>
        <v>musical</v>
      </c>
      <c r="S177" s="14">
        <f t="shared" si="16"/>
        <v>41863.584120370368</v>
      </c>
      <c r="T177" s="14">
        <f t="shared" si="17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>
        <v>40000</v>
      </c>
      <c r="E178">
        <v>46032</v>
      </c>
      <c r="F178" t="s">
        <v>8219</v>
      </c>
      <c r="G178" t="s">
        <v>8224</v>
      </c>
      <c r="H178" t="s">
        <v>8246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8288</v>
      </c>
      <c r="O178" s="6">
        <f t="shared" si="12"/>
        <v>1.1508</v>
      </c>
      <c r="P178" s="8">
        <f t="shared" si="13"/>
        <v>76.72</v>
      </c>
      <c r="Q178" s="9" t="str">
        <f t="shared" si="14"/>
        <v>publishing</v>
      </c>
      <c r="R178" s="9" t="str">
        <f t="shared" si="15"/>
        <v>radio &amp; podcasts</v>
      </c>
      <c r="S178" s="14">
        <f t="shared" si="16"/>
        <v>40933.80190972222</v>
      </c>
      <c r="T178" s="14">
        <f t="shared" si="17"/>
        <v>40993.760243055556</v>
      </c>
    </row>
    <row r="179" spans="1:20" ht="30" x14ac:dyDescent="0.25">
      <c r="A179">
        <v>2730</v>
      </c>
      <c r="B179" s="3" t="s">
        <v>2730</v>
      </c>
      <c r="C179" s="3" t="s">
        <v>6840</v>
      </c>
      <c r="D179">
        <v>27000</v>
      </c>
      <c r="E179">
        <v>45979.01</v>
      </c>
      <c r="F179" t="s">
        <v>8219</v>
      </c>
      <c r="G179" t="s">
        <v>8224</v>
      </c>
      <c r="H179" t="s">
        <v>8246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8295</v>
      </c>
      <c r="O179" s="6">
        <f t="shared" si="12"/>
        <v>1.7029262962962963</v>
      </c>
      <c r="P179" s="8">
        <f t="shared" si="13"/>
        <v>67.417903225806455</v>
      </c>
      <c r="Q179" s="9" t="str">
        <f t="shared" si="14"/>
        <v>technology</v>
      </c>
      <c r="R179" s="9" t="str">
        <f t="shared" si="15"/>
        <v>hardware</v>
      </c>
      <c r="S179" s="14">
        <f t="shared" si="16"/>
        <v>41351.541377314818</v>
      </c>
      <c r="T179" s="14">
        <f t="shared" si="17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>
        <v>45000</v>
      </c>
      <c r="E180">
        <v>45535</v>
      </c>
      <c r="F180" t="s">
        <v>8219</v>
      </c>
      <c r="G180" t="s">
        <v>8224</v>
      </c>
      <c r="H180" t="s">
        <v>8246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8269</v>
      </c>
      <c r="O180" s="6">
        <f t="shared" si="12"/>
        <v>1.0118888888888888</v>
      </c>
      <c r="P180" s="8">
        <f t="shared" si="13"/>
        <v>254.38547486033519</v>
      </c>
      <c r="Q180" s="9" t="str">
        <f t="shared" si="14"/>
        <v>film &amp; video</v>
      </c>
      <c r="R180" s="9" t="str">
        <f t="shared" si="15"/>
        <v>documentary</v>
      </c>
      <c r="S180" s="14">
        <f t="shared" si="16"/>
        <v>40194.920046296298</v>
      </c>
      <c r="T180" s="14">
        <f t="shared" si="17"/>
        <v>40231.916666666664</v>
      </c>
    </row>
    <row r="181" spans="1:20" ht="45" x14ac:dyDescent="0.25">
      <c r="A181">
        <v>3004</v>
      </c>
      <c r="B181" s="3" t="s">
        <v>3004</v>
      </c>
      <c r="C181" s="3" t="s">
        <v>7114</v>
      </c>
      <c r="D181">
        <v>40000</v>
      </c>
      <c r="E181">
        <v>45126</v>
      </c>
      <c r="F181" t="s">
        <v>8219</v>
      </c>
      <c r="G181" t="s">
        <v>8224</v>
      </c>
      <c r="H181" t="s">
        <v>8246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8303</v>
      </c>
      <c r="O181" s="6">
        <f t="shared" si="12"/>
        <v>1.12815</v>
      </c>
      <c r="P181" s="8">
        <f t="shared" si="13"/>
        <v>162.90974729241879</v>
      </c>
      <c r="Q181" s="9" t="str">
        <f t="shared" si="14"/>
        <v>theater</v>
      </c>
      <c r="R181" s="9" t="str">
        <f t="shared" si="15"/>
        <v>spaces</v>
      </c>
      <c r="S181" s="14">
        <f t="shared" si="16"/>
        <v>41928.881064814814</v>
      </c>
      <c r="T181" s="14">
        <f t="shared" si="17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>
        <v>2500</v>
      </c>
      <c r="E182">
        <v>45041</v>
      </c>
      <c r="F182" t="s">
        <v>8219</v>
      </c>
      <c r="G182" t="s">
        <v>8224</v>
      </c>
      <c r="H182" t="s">
        <v>8246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8297</v>
      </c>
      <c r="O182" s="6">
        <f t="shared" si="12"/>
        <v>18.016400000000001</v>
      </c>
      <c r="P182" s="8">
        <f t="shared" si="13"/>
        <v>49.934589800443462</v>
      </c>
      <c r="Q182" s="9" t="str">
        <f t="shared" si="14"/>
        <v>games</v>
      </c>
      <c r="R182" s="9" t="str">
        <f t="shared" si="15"/>
        <v>tabletop games</v>
      </c>
      <c r="S182" s="14">
        <f t="shared" si="16"/>
        <v>42776.704432870371</v>
      </c>
      <c r="T182" s="14">
        <f t="shared" si="17"/>
        <v>42801.208333333328</v>
      </c>
    </row>
    <row r="183" spans="1:20" ht="45" x14ac:dyDescent="0.25">
      <c r="A183">
        <v>2033</v>
      </c>
      <c r="B183" s="3" t="s">
        <v>2034</v>
      </c>
      <c r="C183" s="3" t="s">
        <v>6143</v>
      </c>
      <c r="D183">
        <v>25000</v>
      </c>
      <c r="E183">
        <v>44669</v>
      </c>
      <c r="F183" t="s">
        <v>8219</v>
      </c>
      <c r="G183" t="s">
        <v>8224</v>
      </c>
      <c r="H183" t="s">
        <v>8246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8295</v>
      </c>
      <c r="O183" s="6">
        <f t="shared" si="12"/>
        <v>1.7867599999999999</v>
      </c>
      <c r="P183" s="8">
        <f t="shared" si="13"/>
        <v>282.71518987341773</v>
      </c>
      <c r="Q183" s="9" t="str">
        <f t="shared" si="14"/>
        <v>technology</v>
      </c>
      <c r="R183" s="9" t="str">
        <f t="shared" si="15"/>
        <v>hardware</v>
      </c>
      <c r="S183" s="14">
        <f t="shared" si="16"/>
        <v>41725.082384259258</v>
      </c>
      <c r="T183" s="14">
        <f t="shared" si="17"/>
        <v>41755.082384259258</v>
      </c>
    </row>
    <row r="184" spans="1:20" ht="45" x14ac:dyDescent="0.25">
      <c r="A184">
        <v>347</v>
      </c>
      <c r="B184" s="3" t="s">
        <v>348</v>
      </c>
      <c r="C184" s="3" t="s">
        <v>4457</v>
      </c>
      <c r="D184">
        <v>40000</v>
      </c>
      <c r="E184">
        <v>44636.2</v>
      </c>
      <c r="F184" t="s">
        <v>8219</v>
      </c>
      <c r="G184" t="s">
        <v>8224</v>
      </c>
      <c r="H184" t="s">
        <v>8246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8269</v>
      </c>
      <c r="O184" s="6">
        <f t="shared" si="12"/>
        <v>1.1159049999999999</v>
      </c>
      <c r="P184" s="8">
        <f t="shared" si="13"/>
        <v>117.77361477572559</v>
      </c>
      <c r="Q184" s="9" t="str">
        <f t="shared" si="14"/>
        <v>film &amp; video</v>
      </c>
      <c r="R184" s="9" t="str">
        <f t="shared" si="15"/>
        <v>documentary</v>
      </c>
      <c r="S184" s="14">
        <f t="shared" si="16"/>
        <v>42292.495474537034</v>
      </c>
      <c r="T184" s="14">
        <f t="shared" si="17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>
        <v>35000</v>
      </c>
      <c r="E185">
        <v>44388</v>
      </c>
      <c r="F185" t="s">
        <v>8219</v>
      </c>
      <c r="G185" t="s">
        <v>8224</v>
      </c>
      <c r="H185" t="s">
        <v>8246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8273</v>
      </c>
      <c r="O185" s="6">
        <f t="shared" si="12"/>
        <v>1.2682285714285715</v>
      </c>
      <c r="P185" s="8">
        <f t="shared" si="13"/>
        <v>1644</v>
      </c>
      <c r="Q185" s="9" t="str">
        <f t="shared" si="14"/>
        <v>technology</v>
      </c>
      <c r="R185" s="9" t="str">
        <f t="shared" si="15"/>
        <v>wearables</v>
      </c>
      <c r="S185" s="14">
        <f t="shared" si="16"/>
        <v>41891.693379629629</v>
      </c>
      <c r="T185" s="14">
        <f t="shared" si="17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>
        <v>35000</v>
      </c>
      <c r="E186">
        <v>43758</v>
      </c>
      <c r="F186" t="s">
        <v>8219</v>
      </c>
      <c r="G186" t="s">
        <v>8224</v>
      </c>
      <c r="H186" t="s">
        <v>8246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8269</v>
      </c>
      <c r="O186" s="6">
        <f t="shared" si="12"/>
        <v>1.2502285714285715</v>
      </c>
      <c r="P186" s="8">
        <f t="shared" si="13"/>
        <v>146.34782608695653</v>
      </c>
      <c r="Q186" s="9" t="str">
        <f t="shared" si="14"/>
        <v>film &amp; video</v>
      </c>
      <c r="R186" s="9" t="str">
        <f t="shared" si="15"/>
        <v>documentary</v>
      </c>
      <c r="S186" s="14">
        <f t="shared" si="16"/>
        <v>42772.669062500005</v>
      </c>
      <c r="T186" s="14">
        <f t="shared" si="17"/>
        <v>42802.875</v>
      </c>
    </row>
    <row r="187" spans="1:20" ht="45" x14ac:dyDescent="0.25">
      <c r="A187">
        <v>351</v>
      </c>
      <c r="B187" s="3" t="s">
        <v>352</v>
      </c>
      <c r="C187" s="3" t="s">
        <v>4461</v>
      </c>
      <c r="D187">
        <v>34000</v>
      </c>
      <c r="E187">
        <v>43296</v>
      </c>
      <c r="F187" t="s">
        <v>8219</v>
      </c>
      <c r="G187" t="s">
        <v>8227</v>
      </c>
      <c r="H187" t="s">
        <v>8249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8269</v>
      </c>
      <c r="O187" s="6">
        <f t="shared" si="12"/>
        <v>1.2734117647058822</v>
      </c>
      <c r="P187" s="8">
        <f t="shared" si="13"/>
        <v>44.912863070539416</v>
      </c>
      <c r="Q187" s="9" t="str">
        <f t="shared" si="14"/>
        <v>film &amp; video</v>
      </c>
      <c r="R187" s="9" t="str">
        <f t="shared" si="15"/>
        <v>documentary</v>
      </c>
      <c r="S187" s="14">
        <f t="shared" si="16"/>
        <v>42427.964745370366</v>
      </c>
      <c r="T187" s="14">
        <f t="shared" si="17"/>
        <v>42467.923078703709</v>
      </c>
    </row>
    <row r="188" spans="1:20" ht="45" x14ac:dyDescent="0.25">
      <c r="A188">
        <v>2059</v>
      </c>
      <c r="B188" s="3" t="s">
        <v>2060</v>
      </c>
      <c r="C188" s="3" t="s">
        <v>6169</v>
      </c>
      <c r="D188">
        <v>30000</v>
      </c>
      <c r="E188">
        <v>43037</v>
      </c>
      <c r="F188" t="s">
        <v>8219</v>
      </c>
      <c r="G188" t="s">
        <v>8224</v>
      </c>
      <c r="H188" t="s">
        <v>8246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8295</v>
      </c>
      <c r="O188" s="6">
        <f t="shared" si="12"/>
        <v>1.4345666666666668</v>
      </c>
      <c r="P188" s="8">
        <f t="shared" si="13"/>
        <v>114.76533333333333</v>
      </c>
      <c r="Q188" s="9" t="str">
        <f t="shared" si="14"/>
        <v>technology</v>
      </c>
      <c r="R188" s="9" t="str">
        <f t="shared" si="15"/>
        <v>hardware</v>
      </c>
      <c r="S188" s="14">
        <f t="shared" si="16"/>
        <v>42361.602476851855</v>
      </c>
      <c r="T188" s="14">
        <f t="shared" si="17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>
        <v>200000</v>
      </c>
      <c r="E189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8273</v>
      </c>
      <c r="O189" s="6">
        <f t="shared" si="12"/>
        <v>0.21507499999999999</v>
      </c>
      <c r="P189" s="8">
        <f t="shared" si="13"/>
        <v>1536.25</v>
      </c>
      <c r="Q189" s="9" t="str">
        <f t="shared" si="14"/>
        <v>technology</v>
      </c>
      <c r="R189" s="9" t="str">
        <f t="shared" si="15"/>
        <v>wearables</v>
      </c>
      <c r="S189" s="14">
        <f t="shared" si="16"/>
        <v>42527.625671296293</v>
      </c>
      <c r="T189" s="14">
        <f t="shared" si="17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>
        <v>40000</v>
      </c>
      <c r="E190">
        <v>42642</v>
      </c>
      <c r="F190" t="s">
        <v>8219</v>
      </c>
      <c r="G190" t="s">
        <v>8224</v>
      </c>
      <c r="H190" t="s">
        <v>8246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8269</v>
      </c>
      <c r="O190" s="6">
        <f t="shared" si="12"/>
        <v>1.0660499999999999</v>
      </c>
      <c r="P190" s="8">
        <f t="shared" si="13"/>
        <v>97.356164383561648</v>
      </c>
      <c r="Q190" s="9" t="str">
        <f t="shared" si="14"/>
        <v>film &amp; video</v>
      </c>
      <c r="R190" s="9" t="str">
        <f t="shared" si="15"/>
        <v>documentary</v>
      </c>
      <c r="S190" s="14">
        <f t="shared" si="16"/>
        <v>42507.581412037034</v>
      </c>
      <c r="T190" s="14">
        <f t="shared" si="17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>
        <v>40000</v>
      </c>
      <c r="E191">
        <v>42311</v>
      </c>
      <c r="F191" t="s">
        <v>8219</v>
      </c>
      <c r="G191" t="s">
        <v>8224</v>
      </c>
      <c r="H191" t="s">
        <v>8246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8298</v>
      </c>
      <c r="O191" s="6">
        <f t="shared" si="12"/>
        <v>1.0577749999999999</v>
      </c>
      <c r="P191" s="8">
        <f t="shared" si="13"/>
        <v>104.99007444168734</v>
      </c>
      <c r="Q191" s="9" t="str">
        <f t="shared" si="14"/>
        <v>food</v>
      </c>
      <c r="R191" s="9" t="str">
        <f t="shared" si="15"/>
        <v>small batch</v>
      </c>
      <c r="S191" s="14">
        <f t="shared" si="16"/>
        <v>42643.642800925925</v>
      </c>
      <c r="T191" s="14">
        <f t="shared" si="17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>
        <v>500000</v>
      </c>
      <c r="E192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8301</v>
      </c>
      <c r="O192" s="6">
        <f t="shared" si="12"/>
        <v>8.4172839999999999E-2</v>
      </c>
      <c r="P192" s="8">
        <f t="shared" si="13"/>
        <v>78.666205607476627</v>
      </c>
      <c r="Q192" s="9" t="str">
        <f t="shared" si="14"/>
        <v>technology</v>
      </c>
      <c r="R192" s="9" t="str">
        <f t="shared" si="15"/>
        <v>space exploration</v>
      </c>
      <c r="S192" s="14">
        <f t="shared" si="16"/>
        <v>42226.313298611116</v>
      </c>
      <c r="T192" s="14">
        <f t="shared" si="17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>
        <v>350000</v>
      </c>
      <c r="E193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8303</v>
      </c>
      <c r="O193" s="6">
        <f t="shared" si="12"/>
        <v>0.11985714285714286</v>
      </c>
      <c r="P193" s="8">
        <f t="shared" si="13"/>
        <v>2796.6666666666665</v>
      </c>
      <c r="Q193" s="9" t="str">
        <f t="shared" si="14"/>
        <v>theater</v>
      </c>
      <c r="R193" s="9" t="str">
        <f t="shared" si="15"/>
        <v>spaces</v>
      </c>
      <c r="S193" s="14">
        <f t="shared" si="16"/>
        <v>42531.228437500002</v>
      </c>
      <c r="T193" s="14">
        <f t="shared" si="17"/>
        <v>42561.228437500002</v>
      </c>
    </row>
    <row r="194" spans="1:20" ht="45" x14ac:dyDescent="0.25">
      <c r="A194">
        <v>284</v>
      </c>
      <c r="B194" s="3" t="s">
        <v>285</v>
      </c>
      <c r="C194" s="3" t="s">
        <v>4394</v>
      </c>
      <c r="D194">
        <v>40000</v>
      </c>
      <c r="E194">
        <v>41850.46</v>
      </c>
      <c r="F194" t="s">
        <v>8219</v>
      </c>
      <c r="G194" t="s">
        <v>8224</v>
      </c>
      <c r="H194" t="s">
        <v>8246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8269</v>
      </c>
      <c r="O194" s="6">
        <f t="shared" ref="O194:O257" si="18">E194/D194</f>
        <v>1.0462615</v>
      </c>
      <c r="P194" s="8">
        <f t="shared" ref="P194:P257" si="19">E194/L194</f>
        <v>55.066394736842106</v>
      </c>
      <c r="Q194" s="9" t="str">
        <f t="shared" si="14"/>
        <v>film &amp; video</v>
      </c>
      <c r="R194" s="9" t="str">
        <f t="shared" si="15"/>
        <v>documentary</v>
      </c>
      <c r="S194" s="14">
        <f t="shared" si="16"/>
        <v>40904.738194444442</v>
      </c>
      <c r="T194" s="14">
        <f t="shared" si="17"/>
        <v>40929.738194444442</v>
      </c>
    </row>
    <row r="195" spans="1:20" ht="30" x14ac:dyDescent="0.25">
      <c r="A195">
        <v>2703</v>
      </c>
      <c r="B195" s="3" t="s">
        <v>2703</v>
      </c>
      <c r="C195" s="3" t="s">
        <v>6813</v>
      </c>
      <c r="D195">
        <v>40000</v>
      </c>
      <c r="E195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8303</v>
      </c>
      <c r="O195" s="6">
        <f t="shared" si="18"/>
        <v>1.0375000000000001</v>
      </c>
      <c r="P195" s="8">
        <f t="shared" si="19"/>
        <v>922.22222222222217</v>
      </c>
      <c r="Q195" s="9" t="str">
        <f t="shared" ref="Q195:Q258" si="20">LEFT(N195, SEARCH("/",N195,1)-1)</f>
        <v>theater</v>
      </c>
      <c r="R195" s="9" t="str">
        <f t="shared" ref="R195:R258" si="21">RIGHT(N195,LEN(N195) - SEARCH("/", N195))</f>
        <v>spaces</v>
      </c>
      <c r="S195" s="14">
        <f t="shared" ref="S195:S258" si="22">(((J195/60)/60)/24)+DATE(1970,1,1)</f>
        <v>42756.690162037034</v>
      </c>
      <c r="T195" s="14">
        <f t="shared" ref="T195:T258" si="23">(((I195/60)/60)/24)+DATE(1970,1,1)</f>
        <v>42816.648495370369</v>
      </c>
    </row>
    <row r="196" spans="1:20" ht="45" x14ac:dyDescent="0.25">
      <c r="A196">
        <v>241</v>
      </c>
      <c r="B196" s="3" t="s">
        <v>243</v>
      </c>
      <c r="C196" s="3" t="s">
        <v>4351</v>
      </c>
      <c r="D196">
        <v>36400</v>
      </c>
      <c r="E196">
        <v>41000</v>
      </c>
      <c r="F196" t="s">
        <v>8219</v>
      </c>
      <c r="G196" t="s">
        <v>8224</v>
      </c>
      <c r="H196" t="s">
        <v>8246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8269</v>
      </c>
      <c r="O196" s="6">
        <f t="shared" si="18"/>
        <v>1.1263736263736264</v>
      </c>
      <c r="P196" s="8">
        <f t="shared" si="19"/>
        <v>109.04255319148936</v>
      </c>
      <c r="Q196" s="9" t="str">
        <f t="shared" si="20"/>
        <v>film &amp; video</v>
      </c>
      <c r="R196" s="9" t="str">
        <f t="shared" si="21"/>
        <v>documentary</v>
      </c>
      <c r="S196" s="14">
        <f t="shared" si="22"/>
        <v>41949.697962962964</v>
      </c>
      <c r="T196" s="14">
        <f t="shared" si="23"/>
        <v>41994.697962962964</v>
      </c>
    </row>
    <row r="197" spans="1:20" ht="45" x14ac:dyDescent="0.25">
      <c r="A197">
        <v>2942</v>
      </c>
      <c r="B197" s="3" t="s">
        <v>2942</v>
      </c>
      <c r="C197" s="3" t="s">
        <v>7052</v>
      </c>
      <c r="D197">
        <v>200000</v>
      </c>
      <c r="E197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8303</v>
      </c>
      <c r="O197" s="6">
        <f t="shared" si="18"/>
        <v>0.20424999999999999</v>
      </c>
      <c r="P197" s="8">
        <f t="shared" si="19"/>
        <v>202.22772277227722</v>
      </c>
      <c r="Q197" s="9" t="str">
        <f t="shared" si="20"/>
        <v>theater</v>
      </c>
      <c r="R197" s="9" t="str">
        <f t="shared" si="21"/>
        <v>spaces</v>
      </c>
      <c r="S197" s="14">
        <f t="shared" si="22"/>
        <v>42334.803923611107</v>
      </c>
      <c r="T197" s="14">
        <f t="shared" si="23"/>
        <v>42354.845833333333</v>
      </c>
    </row>
    <row r="198" spans="1:20" ht="30" x14ac:dyDescent="0.25">
      <c r="A198">
        <v>355</v>
      </c>
      <c r="B198" s="3" t="s">
        <v>356</v>
      </c>
      <c r="C198" s="3" t="s">
        <v>4465</v>
      </c>
      <c r="D198">
        <v>35000</v>
      </c>
      <c r="E198">
        <v>40690</v>
      </c>
      <c r="F198" t="s">
        <v>8219</v>
      </c>
      <c r="G198" t="s">
        <v>8224</v>
      </c>
      <c r="H198" t="s">
        <v>8246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8269</v>
      </c>
      <c r="O198" s="6">
        <f t="shared" si="18"/>
        <v>1.1625714285714286</v>
      </c>
      <c r="P198" s="8">
        <f t="shared" si="19"/>
        <v>246.60606060606059</v>
      </c>
      <c r="Q198" s="9" t="str">
        <f t="shared" si="20"/>
        <v>film &amp; video</v>
      </c>
      <c r="R198" s="9" t="str">
        <f t="shared" si="21"/>
        <v>documentary</v>
      </c>
      <c r="S198" s="14">
        <f t="shared" si="22"/>
        <v>41943.293912037036</v>
      </c>
      <c r="T198" s="14">
        <f t="shared" si="23"/>
        <v>41974.3355787037</v>
      </c>
    </row>
    <row r="199" spans="1:20" ht="30" x14ac:dyDescent="0.25">
      <c r="A199">
        <v>278</v>
      </c>
      <c r="B199" s="3" t="s">
        <v>279</v>
      </c>
      <c r="C199" s="3" t="s">
        <v>4388</v>
      </c>
      <c r="D199">
        <v>27000</v>
      </c>
      <c r="E199">
        <v>40594</v>
      </c>
      <c r="F199" t="s">
        <v>8219</v>
      </c>
      <c r="G199" t="s">
        <v>8224</v>
      </c>
      <c r="H199" t="s">
        <v>8246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8269</v>
      </c>
      <c r="O199" s="6">
        <f t="shared" si="18"/>
        <v>1.5034814814814814</v>
      </c>
      <c r="P199" s="8">
        <f t="shared" si="19"/>
        <v>97.816867469879512</v>
      </c>
      <c r="Q199" s="9" t="str">
        <f t="shared" si="20"/>
        <v>film &amp; video</v>
      </c>
      <c r="R199" s="9" t="str">
        <f t="shared" si="21"/>
        <v>documentary</v>
      </c>
      <c r="S199" s="14">
        <f t="shared" si="22"/>
        <v>41164.040960648148</v>
      </c>
      <c r="T199" s="14">
        <f t="shared" si="23"/>
        <v>41194.040960648148</v>
      </c>
    </row>
    <row r="200" spans="1:20" ht="45" x14ac:dyDescent="0.25">
      <c r="A200">
        <v>2443</v>
      </c>
      <c r="B200" s="3" t="s">
        <v>2444</v>
      </c>
      <c r="C200" s="3" t="s">
        <v>6553</v>
      </c>
      <c r="D200">
        <v>20000</v>
      </c>
      <c r="E200">
        <v>40502.99</v>
      </c>
      <c r="F200" t="s">
        <v>8219</v>
      </c>
      <c r="G200" t="s">
        <v>8224</v>
      </c>
      <c r="H200" t="s">
        <v>8246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8298</v>
      </c>
      <c r="O200" s="6">
        <f t="shared" si="18"/>
        <v>2.0251494999999999</v>
      </c>
      <c r="P200" s="8">
        <f t="shared" si="19"/>
        <v>130.23469453376205</v>
      </c>
      <c r="Q200" s="9" t="str">
        <f t="shared" si="20"/>
        <v>food</v>
      </c>
      <c r="R200" s="9" t="str">
        <f t="shared" si="21"/>
        <v>small batch</v>
      </c>
      <c r="S200" s="14">
        <f t="shared" si="22"/>
        <v>41836.625254629631</v>
      </c>
      <c r="T200" s="14">
        <f t="shared" si="23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>
        <v>100000</v>
      </c>
      <c r="E201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8273</v>
      </c>
      <c r="O201" s="6">
        <f t="shared" si="18"/>
        <v>0.40404000000000001</v>
      </c>
      <c r="P201" s="8">
        <f t="shared" si="19"/>
        <v>162.91935483870967</v>
      </c>
      <c r="Q201" s="9" t="str">
        <f t="shared" si="20"/>
        <v>technology</v>
      </c>
      <c r="R201" s="9" t="str">
        <f t="shared" si="21"/>
        <v>wearables</v>
      </c>
      <c r="S201" s="14">
        <f t="shared" si="22"/>
        <v>42278.498240740737</v>
      </c>
      <c r="T201" s="14">
        <f t="shared" si="23"/>
        <v>42314.041666666672</v>
      </c>
    </row>
    <row r="202" spans="1:20" ht="45" x14ac:dyDescent="0.25">
      <c r="A202">
        <v>37</v>
      </c>
      <c r="B202" s="3" t="s">
        <v>39</v>
      </c>
      <c r="C202" s="3" t="s">
        <v>4148</v>
      </c>
      <c r="D202">
        <v>22000</v>
      </c>
      <c r="E202">
        <v>40357</v>
      </c>
      <c r="F202" t="s">
        <v>8219</v>
      </c>
      <c r="G202" t="s">
        <v>8224</v>
      </c>
      <c r="H202" t="s">
        <v>8246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8265</v>
      </c>
      <c r="O202" s="6">
        <f t="shared" si="18"/>
        <v>1.8344090909090909</v>
      </c>
      <c r="P202" s="8">
        <f t="shared" si="19"/>
        <v>159.51383399209487</v>
      </c>
      <c r="Q202" s="9" t="str">
        <f t="shared" si="20"/>
        <v>film &amp; video</v>
      </c>
      <c r="R202" s="9" t="str">
        <f t="shared" si="21"/>
        <v>television</v>
      </c>
      <c r="S202" s="14">
        <f t="shared" si="22"/>
        <v>42032.693043981482</v>
      </c>
      <c r="T202" s="14">
        <f t="shared" si="23"/>
        <v>42062.693043981482</v>
      </c>
    </row>
    <row r="203" spans="1:20" ht="45" x14ac:dyDescent="0.25">
      <c r="A203">
        <v>1194</v>
      </c>
      <c r="B203" s="3" t="s">
        <v>1195</v>
      </c>
      <c r="C203" s="3" t="s">
        <v>5304</v>
      </c>
      <c r="D203">
        <v>12500</v>
      </c>
      <c r="E203">
        <v>40280</v>
      </c>
      <c r="F203" t="s">
        <v>8219</v>
      </c>
      <c r="G203" t="s">
        <v>8241</v>
      </c>
      <c r="H203" t="s">
        <v>8249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8285</v>
      </c>
      <c r="O203" s="6">
        <f t="shared" si="18"/>
        <v>3.2223999999999999</v>
      </c>
      <c r="P203" s="8">
        <f t="shared" si="19"/>
        <v>56.414565826330531</v>
      </c>
      <c r="Q203" s="9" t="str">
        <f t="shared" si="20"/>
        <v>photography</v>
      </c>
      <c r="R203" s="9" t="str">
        <f t="shared" si="21"/>
        <v>photobooks</v>
      </c>
      <c r="S203" s="14">
        <f t="shared" si="22"/>
        <v>42072.488182870366</v>
      </c>
      <c r="T203" s="14">
        <f t="shared" si="23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>
        <v>40000</v>
      </c>
      <c r="E204">
        <v>40153</v>
      </c>
      <c r="F204" t="s">
        <v>8219</v>
      </c>
      <c r="G204" t="s">
        <v>8224</v>
      </c>
      <c r="H204" t="s">
        <v>8246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8271</v>
      </c>
      <c r="O204" s="6">
        <f t="shared" si="18"/>
        <v>1.003825</v>
      </c>
      <c r="P204" s="8">
        <f t="shared" si="19"/>
        <v>550.04109589041093</v>
      </c>
      <c r="Q204" s="9" t="str">
        <f t="shared" si="20"/>
        <v>theater</v>
      </c>
      <c r="R204" s="9" t="str">
        <f t="shared" si="21"/>
        <v>plays</v>
      </c>
      <c r="S204" s="14">
        <f t="shared" si="22"/>
        <v>41887.292187500003</v>
      </c>
      <c r="T204" s="14">
        <f t="shared" si="23"/>
        <v>41917.292187500003</v>
      </c>
    </row>
    <row r="205" spans="1:20" ht="45" x14ac:dyDescent="0.25">
      <c r="A205">
        <v>2045</v>
      </c>
      <c r="B205" s="3" t="s">
        <v>2046</v>
      </c>
      <c r="C205" s="3" t="s">
        <v>6155</v>
      </c>
      <c r="D205">
        <v>4900</v>
      </c>
      <c r="E205">
        <v>40140.01</v>
      </c>
      <c r="F205" t="s">
        <v>8219</v>
      </c>
      <c r="G205" t="s">
        <v>8224</v>
      </c>
      <c r="H205" t="s">
        <v>8246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8295</v>
      </c>
      <c r="O205" s="6">
        <f t="shared" si="18"/>
        <v>8.1918387755102042</v>
      </c>
      <c r="P205" s="8">
        <f t="shared" si="19"/>
        <v>152.62361216730039</v>
      </c>
      <c r="Q205" s="9" t="str">
        <f t="shared" si="20"/>
        <v>technology</v>
      </c>
      <c r="R205" s="9" t="str">
        <f t="shared" si="21"/>
        <v>hardware</v>
      </c>
      <c r="S205" s="14">
        <f t="shared" si="22"/>
        <v>41069.088506944441</v>
      </c>
      <c r="T205" s="14">
        <f t="shared" si="23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>
        <v>95000</v>
      </c>
      <c r="E206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8273</v>
      </c>
      <c r="O206" s="6">
        <f t="shared" si="18"/>
        <v>0.42188421052631581</v>
      </c>
      <c r="P206" s="8">
        <f t="shared" si="19"/>
        <v>364.35454545454547</v>
      </c>
      <c r="Q206" s="9" t="str">
        <f t="shared" si="20"/>
        <v>technology</v>
      </c>
      <c r="R206" s="9" t="str">
        <f t="shared" si="21"/>
        <v>wearables</v>
      </c>
      <c r="S206" s="14">
        <f t="shared" si="22"/>
        <v>42740.693692129629</v>
      </c>
      <c r="T206" s="14">
        <f t="shared" si="23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>
        <v>37500</v>
      </c>
      <c r="E207">
        <v>40055</v>
      </c>
      <c r="F207" t="s">
        <v>8219</v>
      </c>
      <c r="G207" t="s">
        <v>8224</v>
      </c>
      <c r="H207" t="s">
        <v>8246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8285</v>
      </c>
      <c r="O207" s="6">
        <f t="shared" si="18"/>
        <v>1.0681333333333334</v>
      </c>
      <c r="P207" s="8">
        <f t="shared" si="19"/>
        <v>170.44680851063831</v>
      </c>
      <c r="Q207" s="9" t="str">
        <f t="shared" si="20"/>
        <v>photography</v>
      </c>
      <c r="R207" s="9" t="str">
        <f t="shared" si="21"/>
        <v>photobooks</v>
      </c>
      <c r="S207" s="14">
        <f t="shared" si="22"/>
        <v>42493.167719907404</v>
      </c>
      <c r="T207" s="14">
        <f t="shared" si="23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>
        <v>35000</v>
      </c>
      <c r="E208">
        <v>40043.25</v>
      </c>
      <c r="F208" t="s">
        <v>8219</v>
      </c>
      <c r="G208" t="s">
        <v>8224</v>
      </c>
      <c r="H208" t="s">
        <v>8246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8271</v>
      </c>
      <c r="O208" s="6">
        <f t="shared" si="18"/>
        <v>1.1440928571428572</v>
      </c>
      <c r="P208" s="8">
        <f t="shared" si="19"/>
        <v>119.17633928571429</v>
      </c>
      <c r="Q208" s="9" t="str">
        <f t="shared" si="20"/>
        <v>theater</v>
      </c>
      <c r="R208" s="9" t="str">
        <f t="shared" si="21"/>
        <v>plays</v>
      </c>
      <c r="S208" s="14">
        <f t="shared" si="22"/>
        <v>42480.078715277778</v>
      </c>
      <c r="T208" s="14">
        <f t="shared" si="23"/>
        <v>42504.165972222225</v>
      </c>
    </row>
    <row r="209" spans="1:20" ht="45" x14ac:dyDescent="0.25">
      <c r="A209">
        <v>2054</v>
      </c>
      <c r="B209" s="3" t="s">
        <v>2055</v>
      </c>
      <c r="C209" s="3" t="s">
        <v>6164</v>
      </c>
      <c r="D209">
        <v>35000</v>
      </c>
      <c r="E209">
        <v>39757</v>
      </c>
      <c r="F209" t="s">
        <v>8219</v>
      </c>
      <c r="G209" t="s">
        <v>8225</v>
      </c>
      <c r="H209" t="s">
        <v>8247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8295</v>
      </c>
      <c r="O209" s="6">
        <f t="shared" si="18"/>
        <v>1.1359142857142857</v>
      </c>
      <c r="P209" s="8">
        <f t="shared" si="19"/>
        <v>64.020933977455712</v>
      </c>
      <c r="Q209" s="9" t="str">
        <f t="shared" si="20"/>
        <v>technology</v>
      </c>
      <c r="R209" s="9" t="str">
        <f t="shared" si="21"/>
        <v>hardware</v>
      </c>
      <c r="S209" s="14">
        <f t="shared" si="22"/>
        <v>41731.520949074074</v>
      </c>
      <c r="T209" s="14">
        <f t="shared" si="23"/>
        <v>41761.520949074074</v>
      </c>
    </row>
    <row r="210" spans="1:20" ht="30" x14ac:dyDescent="0.25">
      <c r="A210">
        <v>1476</v>
      </c>
      <c r="B210" s="3" t="s">
        <v>1477</v>
      </c>
      <c r="C210" s="3" t="s">
        <v>5586</v>
      </c>
      <c r="D210">
        <v>6000</v>
      </c>
      <c r="E210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8288</v>
      </c>
      <c r="O210" s="6">
        <f t="shared" si="18"/>
        <v>6.6155466666666669</v>
      </c>
      <c r="P210" s="8">
        <f t="shared" si="19"/>
        <v>43.333275109170302</v>
      </c>
      <c r="Q210" s="9" t="str">
        <f t="shared" si="20"/>
        <v>publishing</v>
      </c>
      <c r="R210" s="9" t="str">
        <f t="shared" si="21"/>
        <v>radio &amp; podcasts</v>
      </c>
      <c r="S210" s="14">
        <f t="shared" si="22"/>
        <v>40766.041921296295</v>
      </c>
      <c r="T210" s="14">
        <f t="shared" si="23"/>
        <v>40796.041921296295</v>
      </c>
    </row>
    <row r="211" spans="1:20" ht="45" x14ac:dyDescent="0.25">
      <c r="A211">
        <v>2280</v>
      </c>
      <c r="B211" s="3" t="s">
        <v>2281</v>
      </c>
      <c r="C211" s="3" t="s">
        <v>6390</v>
      </c>
      <c r="D211">
        <v>9800</v>
      </c>
      <c r="E211">
        <v>39550.5</v>
      </c>
      <c r="F211" t="s">
        <v>8219</v>
      </c>
      <c r="G211" t="s">
        <v>8224</v>
      </c>
      <c r="H211" t="s">
        <v>8246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8297</v>
      </c>
      <c r="O211" s="6">
        <f t="shared" si="18"/>
        <v>4.0357653061224488</v>
      </c>
      <c r="P211" s="8">
        <f t="shared" si="19"/>
        <v>82.396874999999994</v>
      </c>
      <c r="Q211" s="9" t="str">
        <f t="shared" si="20"/>
        <v>games</v>
      </c>
      <c r="R211" s="9" t="str">
        <f t="shared" si="21"/>
        <v>tabletop games</v>
      </c>
      <c r="S211" s="14">
        <f t="shared" si="22"/>
        <v>42234.624895833331</v>
      </c>
      <c r="T211" s="14">
        <f t="shared" si="23"/>
        <v>42264.624895833331</v>
      </c>
    </row>
    <row r="212" spans="1:20" ht="45" x14ac:dyDescent="0.25">
      <c r="A212">
        <v>2036</v>
      </c>
      <c r="B212" s="3" t="s">
        <v>2037</v>
      </c>
      <c r="C212" s="3" t="s">
        <v>6146</v>
      </c>
      <c r="D212">
        <v>30000</v>
      </c>
      <c r="E212">
        <v>39500.5</v>
      </c>
      <c r="F212" t="s">
        <v>8219</v>
      </c>
      <c r="G212" t="s">
        <v>8224</v>
      </c>
      <c r="H212" t="s">
        <v>8246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8295</v>
      </c>
      <c r="O212" s="6">
        <f t="shared" si="18"/>
        <v>1.3166833333333334</v>
      </c>
      <c r="P212" s="8">
        <f t="shared" si="19"/>
        <v>46.580778301886795</v>
      </c>
      <c r="Q212" s="9" t="str">
        <f t="shared" si="20"/>
        <v>technology</v>
      </c>
      <c r="R212" s="9" t="str">
        <f t="shared" si="21"/>
        <v>hardware</v>
      </c>
      <c r="S212" s="14">
        <f t="shared" si="22"/>
        <v>41738.864803240744</v>
      </c>
      <c r="T212" s="14">
        <f t="shared" si="23"/>
        <v>41768.864803240744</v>
      </c>
    </row>
    <row r="213" spans="1:20" ht="45" x14ac:dyDescent="0.25">
      <c r="A213">
        <v>1215</v>
      </c>
      <c r="B213" s="3" t="s">
        <v>1216</v>
      </c>
      <c r="C213" s="3" t="s">
        <v>5325</v>
      </c>
      <c r="D213">
        <v>5000</v>
      </c>
      <c r="E213">
        <v>39304.01</v>
      </c>
      <c r="F213" t="s">
        <v>8219</v>
      </c>
      <c r="G213" t="s">
        <v>8224</v>
      </c>
      <c r="H213" t="s">
        <v>8246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8285</v>
      </c>
      <c r="O213" s="6">
        <f t="shared" si="18"/>
        <v>7.8608020000000005</v>
      </c>
      <c r="P213" s="8">
        <f t="shared" si="19"/>
        <v>71.592003642987251</v>
      </c>
      <c r="Q213" s="9" t="str">
        <f t="shared" si="20"/>
        <v>photography</v>
      </c>
      <c r="R213" s="9" t="str">
        <f t="shared" si="21"/>
        <v>photobooks</v>
      </c>
      <c r="S213" s="14">
        <f t="shared" si="22"/>
        <v>41759.923101851848</v>
      </c>
      <c r="T213" s="14">
        <f t="shared" si="23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>
        <v>35000</v>
      </c>
      <c r="E214">
        <v>39304</v>
      </c>
      <c r="F214" t="s">
        <v>8219</v>
      </c>
      <c r="G214" t="s">
        <v>8224</v>
      </c>
      <c r="H214" t="s">
        <v>8246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8303</v>
      </c>
      <c r="O214" s="6">
        <f t="shared" si="18"/>
        <v>1.1229714285714285</v>
      </c>
      <c r="P214" s="8">
        <f t="shared" si="19"/>
        <v>149.44486692015209</v>
      </c>
      <c r="Q214" s="9" t="str">
        <f t="shared" si="20"/>
        <v>theater</v>
      </c>
      <c r="R214" s="9" t="str">
        <f t="shared" si="21"/>
        <v>spaces</v>
      </c>
      <c r="S214" s="14">
        <f t="shared" si="22"/>
        <v>41899.294942129629</v>
      </c>
      <c r="T214" s="14">
        <f t="shared" si="23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>
        <v>14500</v>
      </c>
      <c r="E215">
        <v>39137</v>
      </c>
      <c r="F215" t="s">
        <v>8219</v>
      </c>
      <c r="G215" t="s">
        <v>8225</v>
      </c>
      <c r="H215" t="s">
        <v>8247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8285</v>
      </c>
      <c r="O215" s="6">
        <f t="shared" si="18"/>
        <v>2.6991034482758622</v>
      </c>
      <c r="P215" s="8">
        <f t="shared" si="19"/>
        <v>76.439453125</v>
      </c>
      <c r="Q215" s="9" t="str">
        <f t="shared" si="20"/>
        <v>photography</v>
      </c>
      <c r="R215" s="9" t="str">
        <f t="shared" si="21"/>
        <v>photobooks</v>
      </c>
      <c r="S215" s="14">
        <f t="shared" si="22"/>
        <v>42326.818738425922</v>
      </c>
      <c r="T215" s="14">
        <f t="shared" si="23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>
        <v>12000</v>
      </c>
      <c r="E216">
        <v>39131</v>
      </c>
      <c r="F216" t="s">
        <v>8219</v>
      </c>
      <c r="G216" t="s">
        <v>8224</v>
      </c>
      <c r="H216" t="s">
        <v>8246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8301</v>
      </c>
      <c r="O216" s="6">
        <f t="shared" si="18"/>
        <v>3.2609166666666667</v>
      </c>
      <c r="P216" s="8">
        <f t="shared" si="19"/>
        <v>80.022494887525568</v>
      </c>
      <c r="Q216" s="9" t="str">
        <f t="shared" si="20"/>
        <v>technology</v>
      </c>
      <c r="R216" s="9" t="str">
        <f t="shared" si="21"/>
        <v>space exploration</v>
      </c>
      <c r="S216" s="14">
        <f t="shared" si="22"/>
        <v>41915.747314814813</v>
      </c>
      <c r="T216" s="14">
        <f t="shared" si="23"/>
        <v>41955.888888888891</v>
      </c>
    </row>
    <row r="217" spans="1:20" ht="45" x14ac:dyDescent="0.25">
      <c r="A217">
        <v>361</v>
      </c>
      <c r="B217" s="3" t="s">
        <v>362</v>
      </c>
      <c r="C217" s="3" t="s">
        <v>4471</v>
      </c>
      <c r="D217">
        <v>35000</v>
      </c>
      <c r="E217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8269</v>
      </c>
      <c r="O217" s="6">
        <f t="shared" si="18"/>
        <v>1.1107699999999998</v>
      </c>
      <c r="P217" s="8">
        <f t="shared" si="19"/>
        <v>109.82189265536722</v>
      </c>
      <c r="Q217" s="9" t="str">
        <f t="shared" si="20"/>
        <v>film &amp; video</v>
      </c>
      <c r="R217" s="9" t="str">
        <f t="shared" si="21"/>
        <v>documentary</v>
      </c>
      <c r="S217" s="14">
        <f t="shared" si="22"/>
        <v>41936.001226851848</v>
      </c>
      <c r="T217" s="14">
        <f t="shared" si="23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>
        <v>25000</v>
      </c>
      <c r="E218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8276</v>
      </c>
      <c r="O218" s="6">
        <f t="shared" si="18"/>
        <v>1.5497535999999998</v>
      </c>
      <c r="P218" s="8">
        <f t="shared" si="19"/>
        <v>82.963254817987149</v>
      </c>
      <c r="Q218" s="9" t="str">
        <f t="shared" si="20"/>
        <v>music</v>
      </c>
      <c r="R218" s="9" t="str">
        <f t="shared" si="21"/>
        <v>rock</v>
      </c>
      <c r="S218" s="14">
        <f t="shared" si="22"/>
        <v>41116.690104166664</v>
      </c>
      <c r="T218" s="14">
        <f t="shared" si="23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>
        <v>38000</v>
      </c>
      <c r="E219">
        <v>38500</v>
      </c>
      <c r="F219" t="s">
        <v>8219</v>
      </c>
      <c r="G219" t="s">
        <v>8224</v>
      </c>
      <c r="H219" t="s">
        <v>8246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8269</v>
      </c>
      <c r="O219" s="6">
        <f t="shared" si="18"/>
        <v>1.013157894736842</v>
      </c>
      <c r="P219" s="8">
        <f t="shared" si="19"/>
        <v>287.31343283582089</v>
      </c>
      <c r="Q219" s="9" t="str">
        <f t="shared" si="20"/>
        <v>film &amp; video</v>
      </c>
      <c r="R219" s="9" t="str">
        <f t="shared" si="21"/>
        <v>documentary</v>
      </c>
      <c r="S219" s="14">
        <f t="shared" si="22"/>
        <v>41019.793032407404</v>
      </c>
      <c r="T219" s="14">
        <f t="shared" si="23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>
        <v>35000</v>
      </c>
      <c r="E220">
        <v>38082.69</v>
      </c>
      <c r="F220" t="s">
        <v>8219</v>
      </c>
      <c r="G220" t="s">
        <v>8224</v>
      </c>
      <c r="H220" t="s">
        <v>8246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8265</v>
      </c>
      <c r="O220" s="6">
        <f t="shared" si="18"/>
        <v>1.0880768571428572</v>
      </c>
      <c r="P220" s="8">
        <f t="shared" si="19"/>
        <v>66.346149825783982</v>
      </c>
      <c r="Q220" s="9" t="str">
        <f t="shared" si="20"/>
        <v>film &amp; video</v>
      </c>
      <c r="R220" s="9" t="str">
        <f t="shared" si="21"/>
        <v>television</v>
      </c>
      <c r="S220" s="14">
        <f t="shared" si="22"/>
        <v>42229.820173611108</v>
      </c>
      <c r="T220" s="14">
        <f t="shared" si="23"/>
        <v>42262.818750000006</v>
      </c>
    </row>
    <row r="221" spans="1:20" ht="45" x14ac:dyDescent="0.25">
      <c r="A221">
        <v>1197</v>
      </c>
      <c r="B221" s="3" t="s">
        <v>1198</v>
      </c>
      <c r="C221" s="3" t="s">
        <v>5307</v>
      </c>
      <c r="D221">
        <v>15000</v>
      </c>
      <c r="E221">
        <v>37994</v>
      </c>
      <c r="F221" t="s">
        <v>8219</v>
      </c>
      <c r="G221" t="s">
        <v>8224</v>
      </c>
      <c r="H221" t="s">
        <v>8246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8285</v>
      </c>
      <c r="O221" s="6">
        <f t="shared" si="18"/>
        <v>2.5329333333333333</v>
      </c>
      <c r="P221" s="8">
        <f t="shared" si="19"/>
        <v>121</v>
      </c>
      <c r="Q221" s="9" t="str">
        <f t="shared" si="20"/>
        <v>photography</v>
      </c>
      <c r="R221" s="9" t="str">
        <f t="shared" si="21"/>
        <v>photobooks</v>
      </c>
      <c r="S221" s="14">
        <f t="shared" si="22"/>
        <v>42503.66474537037</v>
      </c>
      <c r="T221" s="14">
        <f t="shared" si="23"/>
        <v>42534.249305555553</v>
      </c>
    </row>
    <row r="222" spans="1:20" ht="45" x14ac:dyDescent="0.25">
      <c r="A222">
        <v>257</v>
      </c>
      <c r="B222" s="3" t="s">
        <v>258</v>
      </c>
      <c r="C222" s="3" t="s">
        <v>4367</v>
      </c>
      <c r="D222">
        <v>35000</v>
      </c>
      <c r="E222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8269</v>
      </c>
      <c r="O222" s="6">
        <f t="shared" si="18"/>
        <v>1.0672648571428571</v>
      </c>
      <c r="P222" s="8">
        <f t="shared" si="19"/>
        <v>66.70405357142856</v>
      </c>
      <c r="Q222" s="9" t="str">
        <f t="shared" si="20"/>
        <v>film &amp; video</v>
      </c>
      <c r="R222" s="9" t="str">
        <f t="shared" si="21"/>
        <v>documentary</v>
      </c>
      <c r="S222" s="14">
        <f t="shared" si="22"/>
        <v>42479.626875000002</v>
      </c>
      <c r="T222" s="14">
        <f t="shared" si="23"/>
        <v>42509.626875000002</v>
      </c>
    </row>
    <row r="223" spans="1:20" ht="45" x14ac:dyDescent="0.25">
      <c r="A223">
        <v>2005</v>
      </c>
      <c r="B223" s="3" t="s">
        <v>2006</v>
      </c>
      <c r="C223" s="3" t="s">
        <v>6115</v>
      </c>
      <c r="D223">
        <v>30000</v>
      </c>
      <c r="E223">
        <v>37104.03</v>
      </c>
      <c r="F223" t="s">
        <v>8219</v>
      </c>
      <c r="G223" t="s">
        <v>8224</v>
      </c>
      <c r="H223" t="s">
        <v>8246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8295</v>
      </c>
      <c r="O223" s="6">
        <f t="shared" si="18"/>
        <v>1.236801</v>
      </c>
      <c r="P223" s="8">
        <f t="shared" si="19"/>
        <v>194.26193717277485</v>
      </c>
      <c r="Q223" s="9" t="str">
        <f t="shared" si="20"/>
        <v>technology</v>
      </c>
      <c r="R223" s="9" t="str">
        <f t="shared" si="21"/>
        <v>hardware</v>
      </c>
      <c r="S223" s="14">
        <f t="shared" si="22"/>
        <v>41535.812708333331</v>
      </c>
      <c r="T223" s="14">
        <f t="shared" si="23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>
        <v>35000</v>
      </c>
      <c r="E224">
        <v>36082</v>
      </c>
      <c r="F224" t="s">
        <v>8219</v>
      </c>
      <c r="G224" t="s">
        <v>8224</v>
      </c>
      <c r="H224" t="s">
        <v>8246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8269</v>
      </c>
      <c r="O224" s="6">
        <f t="shared" si="18"/>
        <v>1.0309142857142857</v>
      </c>
      <c r="P224" s="8">
        <f t="shared" si="19"/>
        <v>133.14391143911439</v>
      </c>
      <c r="Q224" s="9" t="str">
        <f t="shared" si="20"/>
        <v>film &amp; video</v>
      </c>
      <c r="R224" s="9" t="str">
        <f t="shared" si="21"/>
        <v>documentary</v>
      </c>
      <c r="S224" s="14">
        <f t="shared" si="22"/>
        <v>41646.628032407411</v>
      </c>
      <c r="T224" s="14">
        <f t="shared" si="23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>
        <v>35000</v>
      </c>
      <c r="E225">
        <v>35932</v>
      </c>
      <c r="F225" t="s">
        <v>8219</v>
      </c>
      <c r="G225" t="s">
        <v>8236</v>
      </c>
      <c r="H225" t="s">
        <v>8249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8269</v>
      </c>
      <c r="O225" s="6">
        <f t="shared" si="18"/>
        <v>1.0266285714285714</v>
      </c>
      <c r="P225" s="8">
        <f t="shared" si="19"/>
        <v>106.62314540059347</v>
      </c>
      <c r="Q225" s="9" t="str">
        <f t="shared" si="20"/>
        <v>film &amp; video</v>
      </c>
      <c r="R225" s="9" t="str">
        <f t="shared" si="21"/>
        <v>documentary</v>
      </c>
      <c r="S225" s="14">
        <f t="shared" si="22"/>
        <v>42647.446597222224</v>
      </c>
      <c r="T225" s="14">
        <f t="shared" si="23"/>
        <v>42682.488263888896</v>
      </c>
    </row>
    <row r="226" spans="1:20" ht="45" x14ac:dyDescent="0.25">
      <c r="A226">
        <v>2330</v>
      </c>
      <c r="B226" s="3" t="s">
        <v>2331</v>
      </c>
      <c r="C226" s="3" t="s">
        <v>6440</v>
      </c>
      <c r="D226">
        <v>35000</v>
      </c>
      <c r="E226">
        <v>35848</v>
      </c>
      <c r="F226" t="s">
        <v>8219</v>
      </c>
      <c r="G226" t="s">
        <v>8224</v>
      </c>
      <c r="H226" t="s">
        <v>8246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8298</v>
      </c>
      <c r="O226" s="6">
        <f t="shared" si="18"/>
        <v>1.0242285714285715</v>
      </c>
      <c r="P226" s="8">
        <f t="shared" si="19"/>
        <v>219.92638036809817</v>
      </c>
      <c r="Q226" s="9" t="str">
        <f t="shared" si="20"/>
        <v>food</v>
      </c>
      <c r="R226" s="9" t="str">
        <f t="shared" si="21"/>
        <v>small batch</v>
      </c>
      <c r="S226" s="14">
        <f t="shared" si="22"/>
        <v>42332.89980324074</v>
      </c>
      <c r="T226" s="14">
        <f t="shared" si="23"/>
        <v>42363</v>
      </c>
    </row>
    <row r="227" spans="1:20" ht="45" x14ac:dyDescent="0.25">
      <c r="A227">
        <v>330</v>
      </c>
      <c r="B227" s="3" t="s">
        <v>331</v>
      </c>
      <c r="C227" s="3" t="s">
        <v>4440</v>
      </c>
      <c r="D227">
        <v>35000</v>
      </c>
      <c r="E227">
        <v>35640</v>
      </c>
      <c r="F227" t="s">
        <v>8219</v>
      </c>
      <c r="G227" t="s">
        <v>8224</v>
      </c>
      <c r="H227" t="s">
        <v>8246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8269</v>
      </c>
      <c r="O227" s="6">
        <f t="shared" si="18"/>
        <v>1.0182857142857142</v>
      </c>
      <c r="P227" s="8">
        <f t="shared" si="19"/>
        <v>104.82352941176471</v>
      </c>
      <c r="Q227" s="9" t="str">
        <f t="shared" si="20"/>
        <v>film &amp; video</v>
      </c>
      <c r="R227" s="9" t="str">
        <f t="shared" si="21"/>
        <v>documentary</v>
      </c>
      <c r="S227" s="14">
        <f t="shared" si="22"/>
        <v>41379.515775462962</v>
      </c>
      <c r="T227" s="14">
        <f t="shared" si="23"/>
        <v>41411.165972222225</v>
      </c>
    </row>
    <row r="228" spans="1:20" ht="45" x14ac:dyDescent="0.25">
      <c r="A228">
        <v>1256</v>
      </c>
      <c r="B228" s="3" t="s">
        <v>1257</v>
      </c>
      <c r="C228" s="3" t="s">
        <v>5366</v>
      </c>
      <c r="D228">
        <v>30000</v>
      </c>
      <c r="E228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8276</v>
      </c>
      <c r="O228" s="6">
        <f t="shared" si="18"/>
        <v>1.1796376666666666</v>
      </c>
      <c r="P228" s="8">
        <f t="shared" si="19"/>
        <v>98.030831024930734</v>
      </c>
      <c r="Q228" s="9" t="str">
        <f t="shared" si="20"/>
        <v>music</v>
      </c>
      <c r="R228" s="9" t="str">
        <f t="shared" si="21"/>
        <v>rock</v>
      </c>
      <c r="S228" s="14">
        <f t="shared" si="22"/>
        <v>40921.919340277782</v>
      </c>
      <c r="T228" s="14">
        <f t="shared" si="23"/>
        <v>40951.919340277782</v>
      </c>
    </row>
    <row r="229" spans="1:20" ht="30" x14ac:dyDescent="0.25">
      <c r="A229">
        <v>693</v>
      </c>
      <c r="B229" s="3" t="s">
        <v>694</v>
      </c>
      <c r="C229" s="3" t="s">
        <v>4803</v>
      </c>
      <c r="D229">
        <v>100000</v>
      </c>
      <c r="E229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8273</v>
      </c>
      <c r="O229" s="6">
        <f t="shared" si="18"/>
        <v>0.35338000000000003</v>
      </c>
      <c r="P229" s="8">
        <f t="shared" si="19"/>
        <v>119.38513513513513</v>
      </c>
      <c r="Q229" s="9" t="str">
        <f t="shared" si="20"/>
        <v>technology</v>
      </c>
      <c r="R229" s="9" t="str">
        <f t="shared" si="21"/>
        <v>wearables</v>
      </c>
      <c r="S229" s="14">
        <f t="shared" si="22"/>
        <v>42094.808182870373</v>
      </c>
      <c r="T229" s="14">
        <f t="shared" si="23"/>
        <v>42124.808182870373</v>
      </c>
    </row>
    <row r="230" spans="1:20" ht="15.75" x14ac:dyDescent="0.25">
      <c r="A230">
        <v>2989</v>
      </c>
      <c r="B230" s="3" t="s">
        <v>2989</v>
      </c>
      <c r="C230" s="3" t="s">
        <v>7099</v>
      </c>
      <c r="D230">
        <v>20000</v>
      </c>
      <c r="E230">
        <v>35307</v>
      </c>
      <c r="F230" t="s">
        <v>8219</v>
      </c>
      <c r="G230" t="s">
        <v>8224</v>
      </c>
      <c r="H230" t="s">
        <v>8246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8303</v>
      </c>
      <c r="O230" s="6">
        <f t="shared" si="18"/>
        <v>1.76535</v>
      </c>
      <c r="P230" s="8">
        <f t="shared" si="19"/>
        <v>96.997252747252745</v>
      </c>
      <c r="Q230" s="9" t="str">
        <f t="shared" si="20"/>
        <v>theater</v>
      </c>
      <c r="R230" s="9" t="str">
        <f t="shared" si="21"/>
        <v>spaces</v>
      </c>
      <c r="S230" s="14">
        <f t="shared" si="22"/>
        <v>42337.02039351852</v>
      </c>
      <c r="T230" s="14">
        <f t="shared" si="23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>
        <v>35000</v>
      </c>
      <c r="E231">
        <v>35296</v>
      </c>
      <c r="F231" t="s">
        <v>8219</v>
      </c>
      <c r="G231" t="s">
        <v>8224</v>
      </c>
      <c r="H231" t="s">
        <v>8246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8298</v>
      </c>
      <c r="O231" s="6">
        <f t="shared" si="18"/>
        <v>1.0084571428571429</v>
      </c>
      <c r="P231" s="8">
        <f t="shared" si="19"/>
        <v>271.50769230769231</v>
      </c>
      <c r="Q231" s="9" t="str">
        <f t="shared" si="20"/>
        <v>food</v>
      </c>
      <c r="R231" s="9" t="str">
        <f t="shared" si="21"/>
        <v>small batch</v>
      </c>
      <c r="S231" s="14">
        <f t="shared" si="22"/>
        <v>42770.201481481476</v>
      </c>
      <c r="T231" s="14">
        <f t="shared" si="23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>
        <v>35000</v>
      </c>
      <c r="E232">
        <v>35275.64</v>
      </c>
      <c r="F232" t="s">
        <v>8219</v>
      </c>
      <c r="G232" t="s">
        <v>8224</v>
      </c>
      <c r="H232" t="s">
        <v>8246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8271</v>
      </c>
      <c r="O232" s="6">
        <f t="shared" si="18"/>
        <v>1.0078754285714286</v>
      </c>
      <c r="P232" s="8">
        <f t="shared" si="19"/>
        <v>131.13620817843866</v>
      </c>
      <c r="Q232" s="9" t="str">
        <f t="shared" si="20"/>
        <v>theater</v>
      </c>
      <c r="R232" s="9" t="str">
        <f t="shared" si="21"/>
        <v>plays</v>
      </c>
      <c r="S232" s="14">
        <f t="shared" si="22"/>
        <v>42252.474351851852</v>
      </c>
      <c r="T232" s="14">
        <f t="shared" si="23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>
        <v>60000</v>
      </c>
      <c r="E233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8273</v>
      </c>
      <c r="O233" s="6">
        <f t="shared" si="18"/>
        <v>0.58558333333333334</v>
      </c>
      <c r="P233" s="8">
        <f t="shared" si="19"/>
        <v>153.42794759825327</v>
      </c>
      <c r="Q233" s="9" t="str">
        <f t="shared" si="20"/>
        <v>technology</v>
      </c>
      <c r="R233" s="9" t="str">
        <f t="shared" si="21"/>
        <v>wearables</v>
      </c>
      <c r="S233" s="14">
        <f t="shared" si="22"/>
        <v>42282.168993055559</v>
      </c>
      <c r="T233" s="14">
        <f t="shared" si="23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>
        <v>35000</v>
      </c>
      <c r="E234">
        <v>35123</v>
      </c>
      <c r="F234" t="s">
        <v>8219</v>
      </c>
      <c r="G234" t="s">
        <v>8224</v>
      </c>
      <c r="H234" t="s">
        <v>8246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8271</v>
      </c>
      <c r="O234" s="6">
        <f t="shared" si="18"/>
        <v>1.0035142857142858</v>
      </c>
      <c r="P234" s="8">
        <f t="shared" si="19"/>
        <v>262.11194029850748</v>
      </c>
      <c r="Q234" s="9" t="str">
        <f t="shared" si="20"/>
        <v>theater</v>
      </c>
      <c r="R234" s="9" t="str">
        <f t="shared" si="21"/>
        <v>plays</v>
      </c>
      <c r="S234" s="14">
        <f t="shared" si="22"/>
        <v>42219.665173611109</v>
      </c>
      <c r="T234" s="14">
        <f t="shared" si="23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>
        <v>19000</v>
      </c>
      <c r="E235">
        <v>35076</v>
      </c>
      <c r="F235" t="s">
        <v>8219</v>
      </c>
      <c r="G235" t="s">
        <v>8224</v>
      </c>
      <c r="H235" t="s">
        <v>8246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8297</v>
      </c>
      <c r="O235" s="6">
        <f t="shared" si="18"/>
        <v>1.8461052631578947</v>
      </c>
      <c r="P235" s="8">
        <f t="shared" si="19"/>
        <v>65.318435754189949</v>
      </c>
      <c r="Q235" s="9" t="str">
        <f t="shared" si="20"/>
        <v>games</v>
      </c>
      <c r="R235" s="9" t="str">
        <f t="shared" si="21"/>
        <v>tabletop games</v>
      </c>
      <c r="S235" s="14">
        <f t="shared" si="22"/>
        <v>42417.625046296293</v>
      </c>
      <c r="T235" s="14">
        <f t="shared" si="23"/>
        <v>42452.290972222225</v>
      </c>
    </row>
    <row r="236" spans="1:20" ht="45" x14ac:dyDescent="0.25">
      <c r="A236">
        <v>1472</v>
      </c>
      <c r="B236" s="3" t="s">
        <v>1473</v>
      </c>
      <c r="C236" s="3" t="s">
        <v>5582</v>
      </c>
      <c r="D236">
        <v>25000</v>
      </c>
      <c r="E236">
        <v>34676</v>
      </c>
      <c r="F236" t="s">
        <v>8219</v>
      </c>
      <c r="G236" t="s">
        <v>8224</v>
      </c>
      <c r="H236" t="s">
        <v>8246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8288</v>
      </c>
      <c r="O236" s="6">
        <f t="shared" si="18"/>
        <v>1.3870400000000001</v>
      </c>
      <c r="P236" s="8">
        <f t="shared" si="19"/>
        <v>103.20238095238095</v>
      </c>
      <c r="Q236" s="9" t="str">
        <f t="shared" si="20"/>
        <v>publishing</v>
      </c>
      <c r="R236" s="9" t="str">
        <f t="shared" si="21"/>
        <v>radio &amp; podcasts</v>
      </c>
      <c r="S236" s="14">
        <f t="shared" si="22"/>
        <v>41533.542858796296</v>
      </c>
      <c r="T236" s="14">
        <f t="shared" si="23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>
        <v>25000</v>
      </c>
      <c r="E237">
        <v>34660</v>
      </c>
      <c r="F237" t="s">
        <v>8219</v>
      </c>
      <c r="G237" t="s">
        <v>8224</v>
      </c>
      <c r="H237" t="s">
        <v>8246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8276</v>
      </c>
      <c r="O237" s="6">
        <f t="shared" si="18"/>
        <v>1.3864000000000001</v>
      </c>
      <c r="P237" s="8">
        <f t="shared" si="19"/>
        <v>40.349243306169967</v>
      </c>
      <c r="Q237" s="9" t="str">
        <f t="shared" si="20"/>
        <v>music</v>
      </c>
      <c r="R237" s="9" t="str">
        <f t="shared" si="21"/>
        <v>rock</v>
      </c>
      <c r="S237" s="14">
        <f t="shared" si="22"/>
        <v>42723.63653935185</v>
      </c>
      <c r="T237" s="14">
        <f t="shared" si="23"/>
        <v>42753.63653935185</v>
      </c>
    </row>
    <row r="238" spans="1:20" ht="45" x14ac:dyDescent="0.25">
      <c r="A238">
        <v>344</v>
      </c>
      <c r="B238" s="3" t="s">
        <v>345</v>
      </c>
      <c r="C238" s="3" t="s">
        <v>4454</v>
      </c>
      <c r="D238">
        <v>33500</v>
      </c>
      <c r="E238">
        <v>34198</v>
      </c>
      <c r="F238" t="s">
        <v>8219</v>
      </c>
      <c r="G238" t="s">
        <v>8224</v>
      </c>
      <c r="H238" t="s">
        <v>8246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8269</v>
      </c>
      <c r="O238" s="6">
        <f t="shared" si="18"/>
        <v>1.0208358208955224</v>
      </c>
      <c r="P238" s="8">
        <f t="shared" si="19"/>
        <v>119.99298245614035</v>
      </c>
      <c r="Q238" s="9" t="str">
        <f t="shared" si="20"/>
        <v>film &amp; video</v>
      </c>
      <c r="R238" s="9" t="str">
        <f t="shared" si="21"/>
        <v>documentary</v>
      </c>
      <c r="S238" s="14">
        <f t="shared" si="22"/>
        <v>42111.970995370371</v>
      </c>
      <c r="T238" s="14">
        <f t="shared" si="23"/>
        <v>42156.097222222219</v>
      </c>
    </row>
    <row r="239" spans="1:20" ht="45" x14ac:dyDescent="0.25">
      <c r="A239">
        <v>1369</v>
      </c>
      <c r="B239" s="3" t="s">
        <v>1370</v>
      </c>
      <c r="C239" s="3" t="s">
        <v>5479</v>
      </c>
      <c r="D239">
        <v>32360</v>
      </c>
      <c r="E239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8276</v>
      </c>
      <c r="O239" s="6">
        <f t="shared" si="18"/>
        <v>1.0534805315203954</v>
      </c>
      <c r="P239" s="8">
        <f t="shared" si="19"/>
        <v>83.967068965517228</v>
      </c>
      <c r="Q239" s="9" t="str">
        <f t="shared" si="20"/>
        <v>music</v>
      </c>
      <c r="R239" s="9" t="str">
        <f t="shared" si="21"/>
        <v>rock</v>
      </c>
      <c r="S239" s="14">
        <f t="shared" si="22"/>
        <v>41710.594282407408</v>
      </c>
      <c r="T239" s="14">
        <f t="shared" si="23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>
        <v>15000</v>
      </c>
      <c r="E240">
        <v>33892</v>
      </c>
      <c r="F240" t="s">
        <v>8219</v>
      </c>
      <c r="G240" t="s">
        <v>8224</v>
      </c>
      <c r="H240" t="s">
        <v>8246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8295</v>
      </c>
      <c r="O240" s="6">
        <f t="shared" si="18"/>
        <v>2.2594666666666665</v>
      </c>
      <c r="P240" s="8">
        <f t="shared" si="19"/>
        <v>230.55782312925169</v>
      </c>
      <c r="Q240" s="9" t="str">
        <f t="shared" si="20"/>
        <v>technology</v>
      </c>
      <c r="R240" s="9" t="str">
        <f t="shared" si="21"/>
        <v>hardware</v>
      </c>
      <c r="S240" s="14">
        <f t="shared" si="22"/>
        <v>40941.199826388889</v>
      </c>
      <c r="T240" s="14">
        <f t="shared" si="23"/>
        <v>40970.125</v>
      </c>
    </row>
    <row r="241" spans="1:20" ht="45" x14ac:dyDescent="0.25">
      <c r="A241">
        <v>711</v>
      </c>
      <c r="B241" s="3" t="s">
        <v>712</v>
      </c>
      <c r="C241" s="3" t="s">
        <v>4821</v>
      </c>
      <c r="D241">
        <v>100000</v>
      </c>
      <c r="E241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8273</v>
      </c>
      <c r="O241" s="6">
        <f t="shared" si="18"/>
        <v>0.33790999999999999</v>
      </c>
      <c r="P241" s="8">
        <f t="shared" si="19"/>
        <v>99.973372781065095</v>
      </c>
      <c r="Q241" s="9" t="str">
        <f t="shared" si="20"/>
        <v>technology</v>
      </c>
      <c r="R241" s="9" t="str">
        <f t="shared" si="21"/>
        <v>wearables</v>
      </c>
      <c r="S241" s="14">
        <f t="shared" si="22"/>
        <v>42678.459120370375</v>
      </c>
      <c r="T241" s="14">
        <f t="shared" si="23"/>
        <v>42718.500787037032</v>
      </c>
    </row>
    <row r="242" spans="1:20" ht="45" x14ac:dyDescent="0.25">
      <c r="A242">
        <v>2038</v>
      </c>
      <c r="B242" s="3" t="s">
        <v>2039</v>
      </c>
      <c r="C242" s="3" t="s">
        <v>6148</v>
      </c>
      <c r="D242">
        <v>8000</v>
      </c>
      <c r="E242">
        <v>33641</v>
      </c>
      <c r="F242" t="s">
        <v>8219</v>
      </c>
      <c r="G242" t="s">
        <v>8225</v>
      </c>
      <c r="H242" t="s">
        <v>8247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8295</v>
      </c>
      <c r="O242" s="6">
        <f t="shared" si="18"/>
        <v>4.2051249999999998</v>
      </c>
      <c r="P242" s="8">
        <f t="shared" si="19"/>
        <v>164.90686274509804</v>
      </c>
      <c r="Q242" s="9" t="str">
        <f t="shared" si="20"/>
        <v>technology</v>
      </c>
      <c r="R242" s="9" t="str">
        <f t="shared" si="21"/>
        <v>hardware</v>
      </c>
      <c r="S242" s="14">
        <f t="shared" si="22"/>
        <v>41424.27107638889</v>
      </c>
      <c r="T242" s="14">
        <f t="shared" si="23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>
        <v>85000</v>
      </c>
      <c r="E243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8294</v>
      </c>
      <c r="O243" s="6">
        <f t="shared" si="18"/>
        <v>0.39395294117647056</v>
      </c>
      <c r="P243" s="8">
        <f t="shared" si="19"/>
        <v>117.49473684210527</v>
      </c>
      <c r="Q243" s="9" t="str">
        <f t="shared" si="20"/>
        <v>technology</v>
      </c>
      <c r="R243" s="9" t="str">
        <f t="shared" si="21"/>
        <v>gadgets</v>
      </c>
      <c r="S243" s="14">
        <f t="shared" si="22"/>
        <v>42264.963159722218</v>
      </c>
      <c r="T243" s="14">
        <f t="shared" si="23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>
        <v>16000</v>
      </c>
      <c r="E244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8295</v>
      </c>
      <c r="O244" s="6">
        <f t="shared" si="18"/>
        <v>2.0870837499999997</v>
      </c>
      <c r="P244" s="8">
        <f t="shared" si="19"/>
        <v>131.98948616600788</v>
      </c>
      <c r="Q244" s="9" t="str">
        <f t="shared" si="20"/>
        <v>technology</v>
      </c>
      <c r="R244" s="9" t="str">
        <f t="shared" si="21"/>
        <v>hardware</v>
      </c>
      <c r="S244" s="14">
        <f t="shared" si="22"/>
        <v>41313.755219907405</v>
      </c>
      <c r="T244" s="14">
        <f t="shared" si="23"/>
        <v>41343.755219907405</v>
      </c>
    </row>
    <row r="245" spans="1:20" ht="45" x14ac:dyDescent="0.25">
      <c r="A245">
        <v>1477</v>
      </c>
      <c r="B245" s="3" t="s">
        <v>1478</v>
      </c>
      <c r="C245" s="3" t="s">
        <v>5587</v>
      </c>
      <c r="D245">
        <v>30000</v>
      </c>
      <c r="E245">
        <v>33393</v>
      </c>
      <c r="F245" t="s">
        <v>8219</v>
      </c>
      <c r="G245" t="s">
        <v>8224</v>
      </c>
      <c r="H245" t="s">
        <v>8246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8288</v>
      </c>
      <c r="O245" s="6">
        <f t="shared" si="18"/>
        <v>1.1131</v>
      </c>
      <c r="P245" s="8">
        <f t="shared" si="19"/>
        <v>90.495934959349597</v>
      </c>
      <c r="Q245" s="9" t="str">
        <f t="shared" si="20"/>
        <v>publishing</v>
      </c>
      <c r="R245" s="9" t="str">
        <f t="shared" si="21"/>
        <v>radio &amp; podcasts</v>
      </c>
      <c r="S245" s="14">
        <f t="shared" si="22"/>
        <v>40840.615787037037</v>
      </c>
      <c r="T245" s="14">
        <f t="shared" si="23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>
        <v>25000</v>
      </c>
      <c r="E246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8295</v>
      </c>
      <c r="O246" s="6">
        <f t="shared" si="18"/>
        <v>1.3348307999999998</v>
      </c>
      <c r="P246" s="8">
        <f t="shared" si="19"/>
        <v>73.503898678414089</v>
      </c>
      <c r="Q246" s="9" t="str">
        <f t="shared" si="20"/>
        <v>technology</v>
      </c>
      <c r="R246" s="9" t="str">
        <f t="shared" si="21"/>
        <v>hardware</v>
      </c>
      <c r="S246" s="14">
        <f t="shared" si="22"/>
        <v>41704.735937500001</v>
      </c>
      <c r="T246" s="14">
        <f t="shared" si="23"/>
        <v>41750.165972222225</v>
      </c>
    </row>
    <row r="247" spans="1:20" ht="45" x14ac:dyDescent="0.25">
      <c r="A247">
        <v>1471</v>
      </c>
      <c r="B247" s="3" t="s">
        <v>1472</v>
      </c>
      <c r="C247" s="3" t="s">
        <v>5581</v>
      </c>
      <c r="D247">
        <v>32000</v>
      </c>
      <c r="E247">
        <v>33229</v>
      </c>
      <c r="F247" t="s">
        <v>8219</v>
      </c>
      <c r="G247" t="s">
        <v>8224</v>
      </c>
      <c r="H247" t="s">
        <v>8246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8288</v>
      </c>
      <c r="O247" s="6">
        <f t="shared" si="18"/>
        <v>1.03840625</v>
      </c>
      <c r="P247" s="8">
        <f t="shared" si="19"/>
        <v>96.877551020408163</v>
      </c>
      <c r="Q247" s="9" t="str">
        <f t="shared" si="20"/>
        <v>publishing</v>
      </c>
      <c r="R247" s="9" t="str">
        <f t="shared" si="21"/>
        <v>radio &amp; podcasts</v>
      </c>
      <c r="S247" s="14">
        <f t="shared" si="22"/>
        <v>42073.957569444443</v>
      </c>
      <c r="T247" s="14">
        <f t="shared" si="23"/>
        <v>42103.957569444443</v>
      </c>
    </row>
    <row r="248" spans="1:20" ht="45" x14ac:dyDescent="0.25">
      <c r="A248">
        <v>722</v>
      </c>
      <c r="B248" s="3" t="s">
        <v>723</v>
      </c>
      <c r="C248" s="3" t="s">
        <v>4832</v>
      </c>
      <c r="D248">
        <v>25000</v>
      </c>
      <c r="E248">
        <v>33006</v>
      </c>
      <c r="F248" t="s">
        <v>8219</v>
      </c>
      <c r="G248" t="s">
        <v>8224</v>
      </c>
      <c r="H248" t="s">
        <v>8246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8274</v>
      </c>
      <c r="O248" s="6">
        <f t="shared" si="18"/>
        <v>1.3202400000000001</v>
      </c>
      <c r="P248" s="8">
        <f t="shared" si="19"/>
        <v>215.72549019607843</v>
      </c>
      <c r="Q248" s="9" t="str">
        <f t="shared" si="20"/>
        <v>publishing</v>
      </c>
      <c r="R248" s="9" t="str">
        <f t="shared" si="21"/>
        <v>nonfiction</v>
      </c>
      <c r="S248" s="14">
        <f t="shared" si="22"/>
        <v>40977.805300925924</v>
      </c>
      <c r="T248" s="14">
        <f t="shared" si="23"/>
        <v>41007.76363425926</v>
      </c>
    </row>
    <row r="249" spans="1:20" ht="45" x14ac:dyDescent="0.25">
      <c r="A249">
        <v>3029</v>
      </c>
      <c r="B249" s="3" t="s">
        <v>3029</v>
      </c>
      <c r="C249" s="3" t="s">
        <v>7139</v>
      </c>
      <c r="D249">
        <v>30000</v>
      </c>
      <c r="E249">
        <v>32903</v>
      </c>
      <c r="F249" t="s">
        <v>8219</v>
      </c>
      <c r="G249" t="s">
        <v>8224</v>
      </c>
      <c r="H249" t="s">
        <v>8246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8303</v>
      </c>
      <c r="O249" s="6">
        <f t="shared" si="18"/>
        <v>1.0967666666666667</v>
      </c>
      <c r="P249" s="8">
        <f t="shared" si="19"/>
        <v>94.548850574712645</v>
      </c>
      <c r="Q249" s="9" t="str">
        <f t="shared" si="20"/>
        <v>theater</v>
      </c>
      <c r="R249" s="9" t="str">
        <f t="shared" si="21"/>
        <v>spaces</v>
      </c>
      <c r="S249" s="14">
        <f t="shared" si="22"/>
        <v>41932.708877314813</v>
      </c>
      <c r="T249" s="14">
        <f t="shared" si="23"/>
        <v>41961.190972222219</v>
      </c>
    </row>
    <row r="250" spans="1:20" ht="30" x14ac:dyDescent="0.25">
      <c r="A250">
        <v>854</v>
      </c>
      <c r="B250" s="3" t="s">
        <v>855</v>
      </c>
      <c r="C250" s="3" t="s">
        <v>4964</v>
      </c>
      <c r="D250">
        <v>27800</v>
      </c>
      <c r="E250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8277</v>
      </c>
      <c r="O250" s="6">
        <f t="shared" si="18"/>
        <v>1.1822050359712231</v>
      </c>
      <c r="P250" s="8">
        <f t="shared" si="19"/>
        <v>65.8623246492986</v>
      </c>
      <c r="Q250" s="9" t="str">
        <f t="shared" si="20"/>
        <v>music</v>
      </c>
      <c r="R250" s="9" t="str">
        <f t="shared" si="21"/>
        <v>metal</v>
      </c>
      <c r="S250" s="14">
        <f t="shared" si="22"/>
        <v>42702.212337962963</v>
      </c>
      <c r="T250" s="14">
        <f t="shared" si="23"/>
        <v>42732.212337962963</v>
      </c>
    </row>
    <row r="251" spans="1:20" ht="45" x14ac:dyDescent="0.25">
      <c r="A251">
        <v>39</v>
      </c>
      <c r="B251" s="3" t="s">
        <v>41</v>
      </c>
      <c r="C251" s="3" t="s">
        <v>4150</v>
      </c>
      <c r="D251">
        <v>25000</v>
      </c>
      <c r="E251">
        <v>32745</v>
      </c>
      <c r="F251" t="s">
        <v>8219</v>
      </c>
      <c r="G251" t="s">
        <v>8225</v>
      </c>
      <c r="H251" t="s">
        <v>8247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8265</v>
      </c>
      <c r="O251" s="6">
        <f t="shared" si="18"/>
        <v>1.3098000000000001</v>
      </c>
      <c r="P251" s="8">
        <f t="shared" si="19"/>
        <v>150.89861751152074</v>
      </c>
      <c r="Q251" s="9" t="str">
        <f t="shared" si="20"/>
        <v>film &amp; video</v>
      </c>
      <c r="R251" s="9" t="str">
        <f t="shared" si="21"/>
        <v>television</v>
      </c>
      <c r="S251" s="14">
        <f t="shared" si="22"/>
        <v>41754.047083333331</v>
      </c>
      <c r="T251" s="14">
        <f t="shared" si="23"/>
        <v>41784.957638888889</v>
      </c>
    </row>
    <row r="252" spans="1:20" ht="45" x14ac:dyDescent="0.25">
      <c r="A252">
        <v>2607</v>
      </c>
      <c r="B252" s="3" t="s">
        <v>2607</v>
      </c>
      <c r="C252" s="3" t="s">
        <v>6717</v>
      </c>
      <c r="D252">
        <v>8000</v>
      </c>
      <c r="E252">
        <v>32616</v>
      </c>
      <c r="F252" t="s">
        <v>8219</v>
      </c>
      <c r="G252" t="s">
        <v>8224</v>
      </c>
      <c r="H252" t="s">
        <v>8246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8301</v>
      </c>
      <c r="O252" s="6">
        <f t="shared" si="18"/>
        <v>4.077</v>
      </c>
      <c r="P252" s="8">
        <f t="shared" si="19"/>
        <v>81.949748743718587</v>
      </c>
      <c r="Q252" s="9" t="str">
        <f t="shared" si="20"/>
        <v>technology</v>
      </c>
      <c r="R252" s="9" t="str">
        <f t="shared" si="21"/>
        <v>space exploration</v>
      </c>
      <c r="S252" s="14">
        <f t="shared" si="22"/>
        <v>42184.874675925923</v>
      </c>
      <c r="T252" s="14">
        <f t="shared" si="23"/>
        <v>42228.083333333328</v>
      </c>
    </row>
    <row r="253" spans="1:20" ht="30" x14ac:dyDescent="0.25">
      <c r="A253">
        <v>2610</v>
      </c>
      <c r="B253" s="3" t="s">
        <v>2610</v>
      </c>
      <c r="C253" s="3" t="s">
        <v>6720</v>
      </c>
      <c r="D253">
        <v>22765</v>
      </c>
      <c r="E253">
        <v>32172.66</v>
      </c>
      <c r="F253" t="s">
        <v>8219</v>
      </c>
      <c r="G253" t="s">
        <v>8224</v>
      </c>
      <c r="H253" t="s">
        <v>8246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8301</v>
      </c>
      <c r="O253" s="6">
        <f t="shared" si="18"/>
        <v>1.4132510432681749</v>
      </c>
      <c r="P253" s="8">
        <f t="shared" si="19"/>
        <v>55.758509532062391</v>
      </c>
      <c r="Q253" s="9" t="str">
        <f t="shared" si="20"/>
        <v>technology</v>
      </c>
      <c r="R253" s="9" t="str">
        <f t="shared" si="21"/>
        <v>space exploration</v>
      </c>
      <c r="S253" s="14">
        <f t="shared" si="22"/>
        <v>42564.881076388891</v>
      </c>
      <c r="T253" s="14">
        <f t="shared" si="23"/>
        <v>42604.290972222225</v>
      </c>
    </row>
    <row r="254" spans="1:20" ht="45" x14ac:dyDescent="0.25">
      <c r="A254">
        <v>654</v>
      </c>
      <c r="B254" s="3" t="s">
        <v>655</v>
      </c>
      <c r="C254" s="3" t="s">
        <v>4764</v>
      </c>
      <c r="D254">
        <v>12000</v>
      </c>
      <c r="E254">
        <v>32075</v>
      </c>
      <c r="F254" t="s">
        <v>8219</v>
      </c>
      <c r="G254" t="s">
        <v>8224</v>
      </c>
      <c r="H254" t="s">
        <v>8246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8273</v>
      </c>
      <c r="O254" s="6">
        <f t="shared" si="18"/>
        <v>2.6729166666666666</v>
      </c>
      <c r="P254" s="8">
        <f t="shared" si="19"/>
        <v>31.663376110562684</v>
      </c>
      <c r="Q254" s="9" t="str">
        <f t="shared" si="20"/>
        <v>technology</v>
      </c>
      <c r="R254" s="9" t="str">
        <f t="shared" si="21"/>
        <v>wearables</v>
      </c>
      <c r="S254" s="14">
        <f t="shared" si="22"/>
        <v>42163.957326388889</v>
      </c>
      <c r="T254" s="14">
        <f t="shared" si="23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>
        <v>14000</v>
      </c>
      <c r="E255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8269</v>
      </c>
      <c r="O255" s="6">
        <f t="shared" si="18"/>
        <v>2.2882507142857142</v>
      </c>
      <c r="P255" s="8">
        <f t="shared" si="19"/>
        <v>56.901438721136763</v>
      </c>
      <c r="Q255" s="9" t="str">
        <f t="shared" si="20"/>
        <v>film &amp; video</v>
      </c>
      <c r="R255" s="9" t="str">
        <f t="shared" si="21"/>
        <v>documentary</v>
      </c>
      <c r="S255" s="14">
        <f t="shared" si="22"/>
        <v>41506.756111111114</v>
      </c>
      <c r="T255" s="14">
        <f t="shared" si="23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>
        <v>25000</v>
      </c>
      <c r="E256">
        <v>32006.67</v>
      </c>
      <c r="F256" t="s">
        <v>8219</v>
      </c>
      <c r="G256" t="s">
        <v>8224</v>
      </c>
      <c r="H256" t="s">
        <v>8246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8297</v>
      </c>
      <c r="O256" s="6">
        <f t="shared" si="18"/>
        <v>1.2802667999999999</v>
      </c>
      <c r="P256" s="8">
        <f t="shared" si="19"/>
        <v>75.133028169014082</v>
      </c>
      <c r="Q256" s="9" t="str">
        <f t="shared" si="20"/>
        <v>games</v>
      </c>
      <c r="R256" s="9" t="str">
        <f t="shared" si="21"/>
        <v>tabletop games</v>
      </c>
      <c r="S256" s="14">
        <f t="shared" si="22"/>
        <v>41572.958495370374</v>
      </c>
      <c r="T256" s="14">
        <f t="shared" si="23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>
        <v>30000</v>
      </c>
      <c r="E257">
        <v>31896.33</v>
      </c>
      <c r="F257" t="s">
        <v>8219</v>
      </c>
      <c r="G257" t="s">
        <v>8224</v>
      </c>
      <c r="H257" t="s">
        <v>8246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8265</v>
      </c>
      <c r="O257" s="6">
        <f t="shared" si="18"/>
        <v>1.0632110000000001</v>
      </c>
      <c r="P257" s="8">
        <f t="shared" si="19"/>
        <v>93.264122807017543</v>
      </c>
      <c r="Q257" s="9" t="str">
        <f t="shared" si="20"/>
        <v>film &amp; video</v>
      </c>
      <c r="R257" s="9" t="str">
        <f t="shared" si="21"/>
        <v>television</v>
      </c>
      <c r="S257" s="14">
        <f t="shared" si="22"/>
        <v>41869.542314814818</v>
      </c>
      <c r="T257" s="14">
        <f t="shared" si="23"/>
        <v>41899.542314814818</v>
      </c>
    </row>
    <row r="258" spans="1:20" ht="45" x14ac:dyDescent="0.25">
      <c r="A258">
        <v>3282</v>
      </c>
      <c r="B258" s="3" t="s">
        <v>3282</v>
      </c>
      <c r="C258" s="3" t="s">
        <v>7392</v>
      </c>
      <c r="D258">
        <v>31000</v>
      </c>
      <c r="E258">
        <v>31820.5</v>
      </c>
      <c r="F258" t="s">
        <v>8219</v>
      </c>
      <c r="G258" t="s">
        <v>8224</v>
      </c>
      <c r="H258" t="s">
        <v>8246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8271</v>
      </c>
      <c r="O258" s="6">
        <f t="shared" ref="O258:O321" si="24">E258/D258</f>
        <v>1.026467741935484</v>
      </c>
      <c r="P258" s="8">
        <f t="shared" ref="P258:P321" si="25">E258/L258</f>
        <v>134.26371308016877</v>
      </c>
      <c r="Q258" s="9" t="str">
        <f t="shared" si="20"/>
        <v>theater</v>
      </c>
      <c r="R258" s="9" t="str">
        <f t="shared" si="21"/>
        <v>plays</v>
      </c>
      <c r="S258" s="14">
        <f t="shared" si="22"/>
        <v>42445.19430555556</v>
      </c>
      <c r="T258" s="14">
        <f t="shared" si="23"/>
        <v>42489.19430555556</v>
      </c>
    </row>
    <row r="259" spans="1:20" ht="45" x14ac:dyDescent="0.25">
      <c r="A259">
        <v>2715</v>
      </c>
      <c r="B259" s="3" t="s">
        <v>2715</v>
      </c>
      <c r="C259" s="3" t="s">
        <v>6825</v>
      </c>
      <c r="D259">
        <v>12000</v>
      </c>
      <c r="E259">
        <v>31754.69</v>
      </c>
      <c r="F259" t="s">
        <v>8219</v>
      </c>
      <c r="G259" t="s">
        <v>8224</v>
      </c>
      <c r="H259" t="s">
        <v>8246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8303</v>
      </c>
      <c r="O259" s="6">
        <f t="shared" si="24"/>
        <v>2.6462241666666664</v>
      </c>
      <c r="P259" s="8">
        <f t="shared" si="25"/>
        <v>57.631016333938291</v>
      </c>
      <c r="Q259" s="9" t="str">
        <f t="shared" ref="Q259:Q322" si="26">LEFT(N259, SEARCH("/",N259,1)-1)</f>
        <v>theater</v>
      </c>
      <c r="R259" s="9" t="str">
        <f t="shared" ref="R259:R322" si="27">RIGHT(N259,LEN(N259) - SEARCH("/", N259))</f>
        <v>spaces</v>
      </c>
      <c r="S259" s="14">
        <f t="shared" ref="S259:S322" si="28">(((J259/60)/60)/24)+DATE(1970,1,1)</f>
        <v>42387.398472222223</v>
      </c>
      <c r="T259" s="14">
        <f t="shared" ref="T259:T322" si="29">(((I259/60)/60)/24)+DATE(1970,1,1)</f>
        <v>42421.398472222223</v>
      </c>
    </row>
    <row r="260" spans="1:20" ht="45" x14ac:dyDescent="0.25">
      <c r="A260">
        <v>3036</v>
      </c>
      <c r="B260" s="3" t="s">
        <v>3036</v>
      </c>
      <c r="C260" s="3" t="s">
        <v>7146</v>
      </c>
      <c r="D260">
        <v>25000</v>
      </c>
      <c r="E260">
        <v>31683</v>
      </c>
      <c r="F260" t="s">
        <v>8219</v>
      </c>
      <c r="G260" t="s">
        <v>8224</v>
      </c>
      <c r="H260" t="s">
        <v>8246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8303</v>
      </c>
      <c r="O260" s="6">
        <f t="shared" si="24"/>
        <v>1.26732</v>
      </c>
      <c r="P260" s="8">
        <f t="shared" si="25"/>
        <v>96.300911854103347</v>
      </c>
      <c r="Q260" s="9" t="str">
        <f t="shared" si="26"/>
        <v>theater</v>
      </c>
      <c r="R260" s="9" t="str">
        <f t="shared" si="27"/>
        <v>spaces</v>
      </c>
      <c r="S260" s="14">
        <f t="shared" si="28"/>
        <v>41466.785231481481</v>
      </c>
      <c r="T260" s="14">
        <f t="shared" si="29"/>
        <v>41502.499305555553</v>
      </c>
    </row>
    <row r="261" spans="1:20" ht="45" x14ac:dyDescent="0.25">
      <c r="A261">
        <v>250</v>
      </c>
      <c r="B261" s="3" t="s">
        <v>251</v>
      </c>
      <c r="C261" s="3" t="s">
        <v>4360</v>
      </c>
      <c r="D261">
        <v>30000</v>
      </c>
      <c r="E261">
        <v>31675</v>
      </c>
      <c r="F261" t="s">
        <v>8219</v>
      </c>
      <c r="G261" t="s">
        <v>8224</v>
      </c>
      <c r="H261" t="s">
        <v>8246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8269</v>
      </c>
      <c r="O261" s="6">
        <f t="shared" si="24"/>
        <v>1.0558333333333334</v>
      </c>
      <c r="P261" s="8">
        <f t="shared" si="25"/>
        <v>72.482837528604122</v>
      </c>
      <c r="Q261" s="9" t="str">
        <f t="shared" si="26"/>
        <v>film &amp; video</v>
      </c>
      <c r="R261" s="9" t="str">
        <f t="shared" si="27"/>
        <v>documentary</v>
      </c>
      <c r="S261" s="14">
        <f t="shared" si="28"/>
        <v>41401.565868055557</v>
      </c>
      <c r="T261" s="14">
        <f t="shared" si="2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>
        <v>30000</v>
      </c>
      <c r="E262">
        <v>31522</v>
      </c>
      <c r="F262" t="s">
        <v>8219</v>
      </c>
      <c r="G262" t="s">
        <v>8224</v>
      </c>
      <c r="H262" t="s">
        <v>8246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8276</v>
      </c>
      <c r="O262" s="6">
        <f t="shared" si="24"/>
        <v>1.0507333333333333</v>
      </c>
      <c r="P262" s="8">
        <f t="shared" si="25"/>
        <v>109.45138888888889</v>
      </c>
      <c r="Q262" s="9" t="str">
        <f t="shared" si="26"/>
        <v>music</v>
      </c>
      <c r="R262" s="9" t="str">
        <f t="shared" si="27"/>
        <v>rock</v>
      </c>
      <c r="S262" s="14">
        <f t="shared" si="28"/>
        <v>41694.84065972222</v>
      </c>
      <c r="T262" s="14">
        <f t="shared" si="29"/>
        <v>41724.798993055556</v>
      </c>
    </row>
    <row r="263" spans="1:20" ht="45" x14ac:dyDescent="0.25">
      <c r="A263">
        <v>271</v>
      </c>
      <c r="B263" s="3" t="s">
        <v>272</v>
      </c>
      <c r="C263" s="3" t="s">
        <v>4381</v>
      </c>
      <c r="D263">
        <v>30000</v>
      </c>
      <c r="E263">
        <v>31404</v>
      </c>
      <c r="F263" t="s">
        <v>8219</v>
      </c>
      <c r="G263" t="s">
        <v>8224</v>
      </c>
      <c r="H263" t="s">
        <v>8246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8269</v>
      </c>
      <c r="O263" s="6">
        <f t="shared" si="24"/>
        <v>1.0468</v>
      </c>
      <c r="P263" s="8">
        <f t="shared" si="25"/>
        <v>109.42160278745645</v>
      </c>
      <c r="Q263" s="9" t="str">
        <f t="shared" si="26"/>
        <v>film &amp; video</v>
      </c>
      <c r="R263" s="9" t="str">
        <f t="shared" si="27"/>
        <v>documentary</v>
      </c>
      <c r="S263" s="14">
        <f t="shared" si="28"/>
        <v>41612.10024305556</v>
      </c>
      <c r="T263" s="14">
        <f t="shared" si="29"/>
        <v>41641.333333333336</v>
      </c>
    </row>
    <row r="264" spans="1:20" ht="45" x14ac:dyDescent="0.25">
      <c r="A264">
        <v>1534</v>
      </c>
      <c r="B264" s="3" t="s">
        <v>1535</v>
      </c>
      <c r="C264" s="3" t="s">
        <v>5644</v>
      </c>
      <c r="D264">
        <v>7500</v>
      </c>
      <c r="E264">
        <v>31330</v>
      </c>
      <c r="F264" t="s">
        <v>8219</v>
      </c>
      <c r="G264" t="s">
        <v>8224</v>
      </c>
      <c r="H264" t="s">
        <v>8246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8285</v>
      </c>
      <c r="O264" s="6">
        <f t="shared" si="24"/>
        <v>4.1773333333333333</v>
      </c>
      <c r="P264" s="8">
        <f t="shared" si="25"/>
        <v>84.905149051490511</v>
      </c>
      <c r="Q264" s="9" t="str">
        <f t="shared" si="26"/>
        <v>photography</v>
      </c>
      <c r="R264" s="9" t="str">
        <f t="shared" si="27"/>
        <v>photobooks</v>
      </c>
      <c r="S264" s="14">
        <f t="shared" si="28"/>
        <v>42221.67432870371</v>
      </c>
      <c r="T264" s="14">
        <f t="shared" si="29"/>
        <v>42251.67432870371</v>
      </c>
    </row>
    <row r="265" spans="1:20" ht="45" x14ac:dyDescent="0.25">
      <c r="A265">
        <v>2731</v>
      </c>
      <c r="B265" s="3" t="s">
        <v>2731</v>
      </c>
      <c r="C265" s="3" t="s">
        <v>6841</v>
      </c>
      <c r="D265">
        <v>30000</v>
      </c>
      <c r="E265">
        <v>31291</v>
      </c>
      <c r="F265" t="s">
        <v>8219</v>
      </c>
      <c r="G265" t="s">
        <v>8224</v>
      </c>
      <c r="H265" t="s">
        <v>8246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8295</v>
      </c>
      <c r="O265" s="6">
        <f t="shared" si="24"/>
        <v>1.0430333333333333</v>
      </c>
      <c r="P265" s="8">
        <f t="shared" si="25"/>
        <v>845.70270270270271</v>
      </c>
      <c r="Q265" s="9" t="str">
        <f t="shared" si="26"/>
        <v>technology</v>
      </c>
      <c r="R265" s="9" t="str">
        <f t="shared" si="27"/>
        <v>hardware</v>
      </c>
      <c r="S265" s="14">
        <f t="shared" si="28"/>
        <v>41872.525717592594</v>
      </c>
      <c r="T265" s="14">
        <f t="shared" si="29"/>
        <v>41930.166666666664</v>
      </c>
    </row>
    <row r="266" spans="1:20" ht="45" x14ac:dyDescent="0.25">
      <c r="A266">
        <v>2017</v>
      </c>
      <c r="B266" s="3" t="s">
        <v>2018</v>
      </c>
      <c r="C266" s="3" t="s">
        <v>6127</v>
      </c>
      <c r="D266">
        <v>25000</v>
      </c>
      <c r="E266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8295</v>
      </c>
      <c r="O266" s="6">
        <f t="shared" si="24"/>
        <v>1.2510239999999999</v>
      </c>
      <c r="P266" s="8">
        <f t="shared" si="25"/>
        <v>73.416901408450698</v>
      </c>
      <c r="Q266" s="9" t="str">
        <f t="shared" si="26"/>
        <v>technology</v>
      </c>
      <c r="R266" s="9" t="str">
        <f t="shared" si="27"/>
        <v>hardware</v>
      </c>
      <c r="S266" s="14">
        <f t="shared" si="28"/>
        <v>40961.057349537034</v>
      </c>
      <c r="T266" s="14">
        <f t="shared" si="29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>
        <v>88000</v>
      </c>
      <c r="E267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8282</v>
      </c>
      <c r="O267" s="6">
        <f t="shared" si="24"/>
        <v>0.35537409090909089</v>
      </c>
      <c r="P267" s="8">
        <f t="shared" si="25"/>
        <v>100.23371794871794</v>
      </c>
      <c r="Q267" s="9" t="str">
        <f t="shared" si="26"/>
        <v>games</v>
      </c>
      <c r="R267" s="9" t="str">
        <f t="shared" si="27"/>
        <v>video games</v>
      </c>
      <c r="S267" s="14">
        <f t="shared" si="28"/>
        <v>41963.759386574078</v>
      </c>
      <c r="T267" s="14">
        <f t="shared" si="29"/>
        <v>42023.354166666672</v>
      </c>
    </row>
    <row r="268" spans="1:20" ht="45" x14ac:dyDescent="0.25">
      <c r="A268">
        <v>3425</v>
      </c>
      <c r="B268" s="3" t="s">
        <v>3424</v>
      </c>
      <c r="C268" s="3" t="s">
        <v>7535</v>
      </c>
      <c r="D268">
        <v>30000</v>
      </c>
      <c r="E268">
        <v>30891.1</v>
      </c>
      <c r="F268" t="s">
        <v>8219</v>
      </c>
      <c r="G268" t="s">
        <v>8224</v>
      </c>
      <c r="H268" t="s">
        <v>8246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8271</v>
      </c>
      <c r="O268" s="6">
        <f t="shared" si="24"/>
        <v>1.0297033333333332</v>
      </c>
      <c r="P268" s="8">
        <f t="shared" si="25"/>
        <v>297.02980769230766</v>
      </c>
      <c r="Q268" s="9" t="str">
        <f t="shared" si="26"/>
        <v>theater</v>
      </c>
      <c r="R268" s="9" t="str">
        <f t="shared" si="27"/>
        <v>plays</v>
      </c>
      <c r="S268" s="14">
        <f t="shared" si="28"/>
        <v>41884.617314814815</v>
      </c>
      <c r="T268" s="14">
        <f t="shared" si="29"/>
        <v>41916.617314814815</v>
      </c>
    </row>
    <row r="269" spans="1:20" ht="45" x14ac:dyDescent="0.25">
      <c r="A269">
        <v>43</v>
      </c>
      <c r="B269" s="3" t="s">
        <v>45</v>
      </c>
      <c r="C269" s="3" t="s">
        <v>4154</v>
      </c>
      <c r="D269">
        <v>10000</v>
      </c>
      <c r="E269">
        <v>30866</v>
      </c>
      <c r="F269" t="s">
        <v>8219</v>
      </c>
      <c r="G269" t="s">
        <v>8224</v>
      </c>
      <c r="H269" t="s">
        <v>8246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8265</v>
      </c>
      <c r="O269" s="6">
        <f t="shared" si="24"/>
        <v>3.0865999999999998</v>
      </c>
      <c r="P269" s="8">
        <f t="shared" si="25"/>
        <v>117.36121673003802</v>
      </c>
      <c r="Q269" s="9" t="str">
        <f t="shared" si="26"/>
        <v>film &amp; video</v>
      </c>
      <c r="R269" s="9" t="str">
        <f t="shared" si="27"/>
        <v>television</v>
      </c>
      <c r="S269" s="14">
        <f t="shared" si="28"/>
        <v>41802.790347222224</v>
      </c>
      <c r="T269" s="14">
        <f t="shared" si="2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>
        <v>15000</v>
      </c>
      <c r="E270">
        <v>30805</v>
      </c>
      <c r="F270" t="s">
        <v>8219</v>
      </c>
      <c r="G270" t="s">
        <v>8224</v>
      </c>
      <c r="H270" t="s">
        <v>8246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8285</v>
      </c>
      <c r="O270" s="6">
        <f t="shared" si="24"/>
        <v>2.0536666666666665</v>
      </c>
      <c r="P270" s="8">
        <f t="shared" si="25"/>
        <v>130.52966101694915</v>
      </c>
      <c r="Q270" s="9" t="str">
        <f t="shared" si="26"/>
        <v>photography</v>
      </c>
      <c r="R270" s="9" t="str">
        <f t="shared" si="27"/>
        <v>photobooks</v>
      </c>
      <c r="S270" s="14">
        <f t="shared" si="28"/>
        <v>41760.8200462963</v>
      </c>
      <c r="T270" s="14">
        <f t="shared" si="29"/>
        <v>41790.8200462963</v>
      </c>
    </row>
    <row r="271" spans="1:20" ht="45" x14ac:dyDescent="0.25">
      <c r="A271">
        <v>983</v>
      </c>
      <c r="B271" s="3" t="s">
        <v>984</v>
      </c>
      <c r="C271" s="3" t="s">
        <v>5093</v>
      </c>
      <c r="D271">
        <v>104219</v>
      </c>
      <c r="E271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8273</v>
      </c>
      <c r="O271" s="6">
        <f t="shared" si="24"/>
        <v>0.2950613611721471</v>
      </c>
      <c r="P271" s="8">
        <f t="shared" si="25"/>
        <v>171.79329608938548</v>
      </c>
      <c r="Q271" s="9" t="str">
        <f t="shared" si="26"/>
        <v>technology</v>
      </c>
      <c r="R271" s="9" t="str">
        <f t="shared" si="27"/>
        <v>wearables</v>
      </c>
      <c r="S271" s="14">
        <f t="shared" si="28"/>
        <v>42574.667650462965</v>
      </c>
      <c r="T271" s="14">
        <f t="shared" si="29"/>
        <v>42605.870833333334</v>
      </c>
    </row>
    <row r="272" spans="1:20" ht="45" x14ac:dyDescent="0.25">
      <c r="A272">
        <v>2459</v>
      </c>
      <c r="B272" s="3" t="s">
        <v>2460</v>
      </c>
      <c r="C272" s="3" t="s">
        <v>6569</v>
      </c>
      <c r="D272">
        <v>30000</v>
      </c>
      <c r="E272">
        <v>30675</v>
      </c>
      <c r="F272" t="s">
        <v>8219</v>
      </c>
      <c r="G272" t="s">
        <v>8224</v>
      </c>
      <c r="H272" t="s">
        <v>8246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8298</v>
      </c>
      <c r="O272" s="6">
        <f t="shared" si="24"/>
        <v>1.0225</v>
      </c>
      <c r="P272" s="8">
        <f t="shared" si="25"/>
        <v>108.77659574468085</v>
      </c>
      <c r="Q272" s="9" t="str">
        <f t="shared" si="26"/>
        <v>food</v>
      </c>
      <c r="R272" s="9" t="str">
        <f t="shared" si="27"/>
        <v>small batch</v>
      </c>
      <c r="S272" s="14">
        <f t="shared" si="28"/>
        <v>42407.637557870374</v>
      </c>
      <c r="T272" s="14">
        <f t="shared" si="29"/>
        <v>42452.595891203702</v>
      </c>
    </row>
    <row r="273" spans="1:20" ht="45" x14ac:dyDescent="0.25">
      <c r="A273">
        <v>3224</v>
      </c>
      <c r="B273" s="3" t="s">
        <v>3224</v>
      </c>
      <c r="C273" s="3" t="s">
        <v>7334</v>
      </c>
      <c r="D273">
        <v>30000</v>
      </c>
      <c r="E273">
        <v>30610</v>
      </c>
      <c r="F273" t="s">
        <v>8219</v>
      </c>
      <c r="G273" t="s">
        <v>8224</v>
      </c>
      <c r="H273" t="s">
        <v>8246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8271</v>
      </c>
      <c r="O273" s="6">
        <f t="shared" si="24"/>
        <v>1.0203333333333333</v>
      </c>
      <c r="P273" s="8">
        <f t="shared" si="25"/>
        <v>141.71296296296296</v>
      </c>
      <c r="Q273" s="9" t="str">
        <f t="shared" si="26"/>
        <v>theater</v>
      </c>
      <c r="R273" s="9" t="str">
        <f t="shared" si="27"/>
        <v>plays</v>
      </c>
      <c r="S273" s="14">
        <f t="shared" si="28"/>
        <v>42697.850844907407</v>
      </c>
      <c r="T273" s="14">
        <f t="shared" si="29"/>
        <v>42745.208333333328</v>
      </c>
    </row>
    <row r="274" spans="1:20" ht="45" x14ac:dyDescent="0.25">
      <c r="A274">
        <v>343</v>
      </c>
      <c r="B274" s="3" t="s">
        <v>344</v>
      </c>
      <c r="C274" s="3" t="s">
        <v>4453</v>
      </c>
      <c r="D274">
        <v>30000</v>
      </c>
      <c r="E274">
        <v>30608.59</v>
      </c>
      <c r="F274" t="s">
        <v>8219</v>
      </c>
      <c r="G274" t="s">
        <v>8224</v>
      </c>
      <c r="H274" t="s">
        <v>8246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8269</v>
      </c>
      <c r="O274" s="6">
        <f t="shared" si="24"/>
        <v>1.0202863333333334</v>
      </c>
      <c r="P274" s="8">
        <f t="shared" si="25"/>
        <v>58.413339694656486</v>
      </c>
      <c r="Q274" s="9" t="str">
        <f t="shared" si="26"/>
        <v>film &amp; video</v>
      </c>
      <c r="R274" s="9" t="str">
        <f t="shared" si="27"/>
        <v>documentary</v>
      </c>
      <c r="S274" s="14">
        <f t="shared" si="28"/>
        <v>41926.73778935185</v>
      </c>
      <c r="T274" s="14">
        <f t="shared" si="29"/>
        <v>41957.125</v>
      </c>
    </row>
    <row r="275" spans="1:20" ht="45" x14ac:dyDescent="0.25">
      <c r="A275">
        <v>370</v>
      </c>
      <c r="B275" s="3" t="s">
        <v>371</v>
      </c>
      <c r="C275" s="3" t="s">
        <v>4480</v>
      </c>
      <c r="D275">
        <v>25000</v>
      </c>
      <c r="E275">
        <v>30505</v>
      </c>
      <c r="F275" t="s">
        <v>8219</v>
      </c>
      <c r="G275" t="s">
        <v>8224</v>
      </c>
      <c r="H275" t="s">
        <v>8246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8269</v>
      </c>
      <c r="O275" s="6">
        <f t="shared" si="24"/>
        <v>1.2202</v>
      </c>
      <c r="P275" s="8">
        <f t="shared" si="25"/>
        <v>709.41860465116281</v>
      </c>
      <c r="Q275" s="9" t="str">
        <f t="shared" si="26"/>
        <v>film &amp; video</v>
      </c>
      <c r="R275" s="9" t="str">
        <f t="shared" si="27"/>
        <v>documentary</v>
      </c>
      <c r="S275" s="14">
        <f t="shared" si="28"/>
        <v>42711.795138888891</v>
      </c>
      <c r="T275" s="14">
        <f t="shared" si="29"/>
        <v>42741.795138888891</v>
      </c>
    </row>
    <row r="276" spans="1:20" ht="45" x14ac:dyDescent="0.25">
      <c r="A276">
        <v>1253</v>
      </c>
      <c r="B276" s="3" t="s">
        <v>1254</v>
      </c>
      <c r="C276" s="3" t="s">
        <v>5363</v>
      </c>
      <c r="D276">
        <v>10</v>
      </c>
      <c r="E276">
        <v>30383.32</v>
      </c>
      <c r="F276" t="s">
        <v>8219</v>
      </c>
      <c r="G276" t="s">
        <v>8224</v>
      </c>
      <c r="H276" t="s">
        <v>8246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8276</v>
      </c>
      <c r="O276" s="6">
        <f t="shared" si="24"/>
        <v>3038.3319999999999</v>
      </c>
      <c r="P276" s="8">
        <f t="shared" si="25"/>
        <v>42.73322081575246</v>
      </c>
      <c r="Q276" s="9" t="str">
        <f t="shared" si="26"/>
        <v>music</v>
      </c>
      <c r="R276" s="9" t="str">
        <f t="shared" si="27"/>
        <v>rock</v>
      </c>
      <c r="S276" s="14">
        <f t="shared" si="28"/>
        <v>41855.783645833333</v>
      </c>
      <c r="T276" s="14">
        <f t="shared" si="29"/>
        <v>41885.783645833333</v>
      </c>
    </row>
    <row r="277" spans="1:20" ht="45" x14ac:dyDescent="0.25">
      <c r="A277">
        <v>2057</v>
      </c>
      <c r="B277" s="3" t="s">
        <v>2058</v>
      </c>
      <c r="C277" s="3" t="s">
        <v>6167</v>
      </c>
      <c r="D277">
        <v>15000</v>
      </c>
      <c r="E277">
        <v>30334.83</v>
      </c>
      <c r="F277" t="s">
        <v>8219</v>
      </c>
      <c r="G277" t="s">
        <v>8225</v>
      </c>
      <c r="H277" t="s">
        <v>8247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8295</v>
      </c>
      <c r="O277" s="6">
        <f t="shared" si="24"/>
        <v>2.022322</v>
      </c>
      <c r="P277" s="8">
        <f t="shared" si="25"/>
        <v>45.547792792792798</v>
      </c>
      <c r="Q277" s="9" t="str">
        <f t="shared" si="26"/>
        <v>technology</v>
      </c>
      <c r="R277" s="9" t="str">
        <f t="shared" si="27"/>
        <v>hardware</v>
      </c>
      <c r="S277" s="14">
        <f t="shared" si="28"/>
        <v>42396.494583333333</v>
      </c>
      <c r="T277" s="14">
        <f t="shared" si="29"/>
        <v>42426.494583333333</v>
      </c>
    </row>
    <row r="278" spans="1:20" ht="45" x14ac:dyDescent="0.25">
      <c r="A278">
        <v>411</v>
      </c>
      <c r="B278" s="3" t="s">
        <v>412</v>
      </c>
      <c r="C278" s="3" t="s">
        <v>4521</v>
      </c>
      <c r="D278">
        <v>30000</v>
      </c>
      <c r="E278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8269</v>
      </c>
      <c r="O278" s="6">
        <f t="shared" si="24"/>
        <v>1.0105</v>
      </c>
      <c r="P278" s="8">
        <f t="shared" si="25"/>
        <v>125.78838174273859</v>
      </c>
      <c r="Q278" s="9" t="str">
        <f t="shared" si="26"/>
        <v>film &amp; video</v>
      </c>
      <c r="R278" s="9" t="str">
        <f t="shared" si="27"/>
        <v>documentary</v>
      </c>
      <c r="S278" s="14">
        <f t="shared" si="28"/>
        <v>41598.17597222222</v>
      </c>
      <c r="T278" s="14">
        <f t="shared" si="29"/>
        <v>41630.208333333336</v>
      </c>
    </row>
    <row r="279" spans="1:20" ht="45" x14ac:dyDescent="0.25">
      <c r="A279">
        <v>2231</v>
      </c>
      <c r="B279" s="3" t="s">
        <v>2232</v>
      </c>
      <c r="C279" s="3" t="s">
        <v>6341</v>
      </c>
      <c r="D279">
        <v>2500</v>
      </c>
      <c r="E279">
        <v>30303.24</v>
      </c>
      <c r="F279" t="s">
        <v>8219</v>
      </c>
      <c r="G279" t="s">
        <v>8224</v>
      </c>
      <c r="H279" t="s">
        <v>8246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8297</v>
      </c>
      <c r="O279" s="6">
        <f t="shared" si="24"/>
        <v>12.121296000000001</v>
      </c>
      <c r="P279" s="8">
        <f t="shared" si="25"/>
        <v>27.226630727762803</v>
      </c>
      <c r="Q279" s="9" t="str">
        <f t="shared" si="26"/>
        <v>games</v>
      </c>
      <c r="R279" s="9" t="str">
        <f t="shared" si="27"/>
        <v>tabletop games</v>
      </c>
      <c r="S279" s="14">
        <f t="shared" si="28"/>
        <v>41423.910891203705</v>
      </c>
      <c r="T279" s="14">
        <f t="shared" si="2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>
        <v>15000</v>
      </c>
      <c r="E280">
        <v>30274</v>
      </c>
      <c r="F280" t="s">
        <v>8219</v>
      </c>
      <c r="G280" t="s">
        <v>8224</v>
      </c>
      <c r="H280" t="s">
        <v>8246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8295</v>
      </c>
      <c r="O280" s="6">
        <f t="shared" si="24"/>
        <v>2.0182666666666669</v>
      </c>
      <c r="P280" s="8">
        <f t="shared" si="25"/>
        <v>77.229591836734699</v>
      </c>
      <c r="Q280" s="9" t="str">
        <f t="shared" si="26"/>
        <v>technology</v>
      </c>
      <c r="R280" s="9" t="str">
        <f t="shared" si="27"/>
        <v>hardware</v>
      </c>
      <c r="S280" s="14">
        <f t="shared" si="28"/>
        <v>42333.59993055556</v>
      </c>
      <c r="T280" s="14">
        <f t="shared" si="29"/>
        <v>42368.59993055556</v>
      </c>
    </row>
    <row r="281" spans="1:20" ht="30" x14ac:dyDescent="0.25">
      <c r="A281">
        <v>317</v>
      </c>
      <c r="B281" s="3" t="s">
        <v>318</v>
      </c>
      <c r="C281" s="3" t="s">
        <v>4427</v>
      </c>
      <c r="D281">
        <v>30000</v>
      </c>
      <c r="E281">
        <v>30241</v>
      </c>
      <c r="F281" t="s">
        <v>8219</v>
      </c>
      <c r="G281" t="s">
        <v>8224</v>
      </c>
      <c r="H281" t="s">
        <v>8246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8269</v>
      </c>
      <c r="O281" s="6">
        <f t="shared" si="24"/>
        <v>1.0080333333333333</v>
      </c>
      <c r="P281" s="8">
        <f t="shared" si="25"/>
        <v>95.699367088607602</v>
      </c>
      <c r="Q281" s="9" t="str">
        <f t="shared" si="26"/>
        <v>film &amp; video</v>
      </c>
      <c r="R281" s="9" t="str">
        <f t="shared" si="27"/>
        <v>documentary</v>
      </c>
      <c r="S281" s="14">
        <f t="shared" si="28"/>
        <v>41589.676886574074</v>
      </c>
      <c r="T281" s="14">
        <f t="shared" si="2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>
        <v>24000</v>
      </c>
      <c r="E282">
        <v>30226</v>
      </c>
      <c r="F282" t="s">
        <v>8219</v>
      </c>
      <c r="G282" t="s">
        <v>8224</v>
      </c>
      <c r="H282" t="s">
        <v>8246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8298</v>
      </c>
      <c r="O282" s="6">
        <f t="shared" si="24"/>
        <v>1.2594166666666666</v>
      </c>
      <c r="P282" s="8">
        <f t="shared" si="25"/>
        <v>81.252688172043008</v>
      </c>
      <c r="Q282" s="9" t="str">
        <f t="shared" si="26"/>
        <v>food</v>
      </c>
      <c r="R282" s="9" t="str">
        <f t="shared" si="27"/>
        <v>small batch</v>
      </c>
      <c r="S282" s="14">
        <f t="shared" si="28"/>
        <v>42052.666990740734</v>
      </c>
      <c r="T282" s="14">
        <f t="shared" si="29"/>
        <v>42082.625324074077</v>
      </c>
    </row>
    <row r="283" spans="1:20" ht="45" x14ac:dyDescent="0.25">
      <c r="A283">
        <v>658</v>
      </c>
      <c r="B283" s="3" t="s">
        <v>659</v>
      </c>
      <c r="C283" s="3" t="s">
        <v>4768</v>
      </c>
      <c r="D283">
        <v>28888</v>
      </c>
      <c r="E283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8273</v>
      </c>
      <c r="O283" s="6">
        <f t="shared" si="24"/>
        <v>1.0446206037108834</v>
      </c>
      <c r="P283" s="8">
        <f t="shared" si="25"/>
        <v>109.33695652173913</v>
      </c>
      <c r="Q283" s="9" t="str">
        <f t="shared" si="26"/>
        <v>technology</v>
      </c>
      <c r="R283" s="9" t="str">
        <f t="shared" si="27"/>
        <v>wearables</v>
      </c>
      <c r="S283" s="14">
        <f t="shared" si="28"/>
        <v>42179.160752314812</v>
      </c>
      <c r="T283" s="14">
        <f t="shared" si="2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>
        <v>130000</v>
      </c>
      <c r="E284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8267</v>
      </c>
      <c r="O284" s="6">
        <f t="shared" si="24"/>
        <v>0.23163076923076922</v>
      </c>
      <c r="P284" s="8">
        <f t="shared" si="25"/>
        <v>449.43283582089555</v>
      </c>
      <c r="Q284" s="9" t="str">
        <f t="shared" si="26"/>
        <v>film &amp; video</v>
      </c>
      <c r="R284" s="9" t="str">
        <f t="shared" si="27"/>
        <v>science fiction</v>
      </c>
      <c r="S284" s="14">
        <f t="shared" si="28"/>
        <v>42090.161828703705</v>
      </c>
      <c r="T284" s="14">
        <f t="shared" si="2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>
        <v>10000</v>
      </c>
      <c r="E285">
        <v>30047.64</v>
      </c>
      <c r="F285" t="s">
        <v>8219</v>
      </c>
      <c r="G285" t="s">
        <v>8224</v>
      </c>
      <c r="H285" t="s">
        <v>8246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8295</v>
      </c>
      <c r="O285" s="6">
        <f t="shared" si="24"/>
        <v>3.0047639999999998</v>
      </c>
      <c r="P285" s="8">
        <f t="shared" si="25"/>
        <v>70.041118881118877</v>
      </c>
      <c r="Q285" s="9" t="str">
        <f t="shared" si="26"/>
        <v>technology</v>
      </c>
      <c r="R285" s="9" t="str">
        <f t="shared" si="27"/>
        <v>hardware</v>
      </c>
      <c r="S285" s="14">
        <f t="shared" si="28"/>
        <v>41578.210104166668</v>
      </c>
      <c r="T285" s="14">
        <f t="shared" si="29"/>
        <v>41638.251770833333</v>
      </c>
    </row>
    <row r="286" spans="1:20" ht="45" x14ac:dyDescent="0.25">
      <c r="A286">
        <v>1536</v>
      </c>
      <c r="B286" s="3" t="s">
        <v>1537</v>
      </c>
      <c r="C286" s="3" t="s">
        <v>5646</v>
      </c>
      <c r="D286">
        <v>12000</v>
      </c>
      <c r="E286">
        <v>30037.01</v>
      </c>
      <c r="F286" t="s">
        <v>8219</v>
      </c>
      <c r="G286" t="s">
        <v>8224</v>
      </c>
      <c r="H286" t="s">
        <v>8246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8285</v>
      </c>
      <c r="O286" s="6">
        <f t="shared" si="24"/>
        <v>2.5030841666666666</v>
      </c>
      <c r="P286" s="8">
        <f t="shared" si="25"/>
        <v>66.015406593406595</v>
      </c>
      <c r="Q286" s="9" t="str">
        <f t="shared" si="26"/>
        <v>photography</v>
      </c>
      <c r="R286" s="9" t="str">
        <f t="shared" si="27"/>
        <v>photobooks</v>
      </c>
      <c r="S286" s="14">
        <f t="shared" si="28"/>
        <v>42213.802199074074</v>
      </c>
      <c r="T286" s="14">
        <f t="shared" si="2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>
        <v>25000</v>
      </c>
      <c r="E287">
        <v>30026</v>
      </c>
      <c r="F287" t="s">
        <v>8219</v>
      </c>
      <c r="G287" t="s">
        <v>8224</v>
      </c>
      <c r="H287" t="s">
        <v>8246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8303</v>
      </c>
      <c r="O287" s="6">
        <f t="shared" si="24"/>
        <v>1.2010400000000001</v>
      </c>
      <c r="P287" s="8">
        <f t="shared" si="25"/>
        <v>92.387692307692305</v>
      </c>
      <c r="Q287" s="9" t="str">
        <f t="shared" si="26"/>
        <v>theater</v>
      </c>
      <c r="R287" s="9" t="str">
        <f t="shared" si="27"/>
        <v>spaces</v>
      </c>
      <c r="S287" s="14">
        <f t="shared" si="28"/>
        <v>41934.914918981485</v>
      </c>
      <c r="T287" s="14">
        <f t="shared" si="29"/>
        <v>41979.956585648149</v>
      </c>
    </row>
    <row r="288" spans="1:20" ht="45" x14ac:dyDescent="0.25">
      <c r="A288">
        <v>3009</v>
      </c>
      <c r="B288" s="3" t="s">
        <v>3009</v>
      </c>
      <c r="C288" s="3" t="s">
        <v>7119</v>
      </c>
      <c r="D288">
        <v>25000</v>
      </c>
      <c r="E288">
        <v>29939</v>
      </c>
      <c r="F288" t="s">
        <v>8219</v>
      </c>
      <c r="G288" t="s">
        <v>8224</v>
      </c>
      <c r="H288" t="s">
        <v>8246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8303</v>
      </c>
      <c r="O288" s="6">
        <f t="shared" si="24"/>
        <v>1.19756</v>
      </c>
      <c r="P288" s="8">
        <f t="shared" si="25"/>
        <v>233.8984375</v>
      </c>
      <c r="Q288" s="9" t="str">
        <f t="shared" si="26"/>
        <v>theater</v>
      </c>
      <c r="R288" s="9" t="str">
        <f t="shared" si="27"/>
        <v>spaces</v>
      </c>
      <c r="S288" s="14">
        <f t="shared" si="28"/>
        <v>41939.569907407407</v>
      </c>
      <c r="T288" s="14">
        <f t="shared" si="2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>
        <v>25000</v>
      </c>
      <c r="E289">
        <v>29681.55</v>
      </c>
      <c r="F289" t="s">
        <v>8219</v>
      </c>
      <c r="G289" t="s">
        <v>8224</v>
      </c>
      <c r="H289" t="s">
        <v>8246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8269</v>
      </c>
      <c r="O289" s="6">
        <f t="shared" si="24"/>
        <v>1.187262</v>
      </c>
      <c r="P289" s="8">
        <f t="shared" si="25"/>
        <v>230.08953488372092</v>
      </c>
      <c r="Q289" s="9" t="str">
        <f t="shared" si="26"/>
        <v>film &amp; video</v>
      </c>
      <c r="R289" s="9" t="str">
        <f t="shared" si="27"/>
        <v>documentary</v>
      </c>
      <c r="S289" s="14">
        <f t="shared" si="28"/>
        <v>41134.475497685184</v>
      </c>
      <c r="T289" s="14">
        <f t="shared" si="2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>
        <v>25000</v>
      </c>
      <c r="E290">
        <v>29531</v>
      </c>
      <c r="F290" t="s">
        <v>8219</v>
      </c>
      <c r="G290" t="s">
        <v>8224</v>
      </c>
      <c r="H290" t="s">
        <v>8246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8303</v>
      </c>
      <c r="O290" s="6">
        <f t="shared" si="24"/>
        <v>1.1812400000000001</v>
      </c>
      <c r="P290" s="8">
        <f t="shared" si="25"/>
        <v>170.69942196531792</v>
      </c>
      <c r="Q290" s="9" t="str">
        <f t="shared" si="26"/>
        <v>theater</v>
      </c>
      <c r="R290" s="9" t="str">
        <f t="shared" si="27"/>
        <v>spaces</v>
      </c>
      <c r="S290" s="14">
        <f t="shared" si="28"/>
        <v>42655.465891203698</v>
      </c>
      <c r="T290" s="14">
        <f t="shared" si="2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>
        <v>25000</v>
      </c>
      <c r="E291">
        <v>29520.27</v>
      </c>
      <c r="F291" t="s">
        <v>8219</v>
      </c>
      <c r="G291" t="s">
        <v>8224</v>
      </c>
      <c r="H291" t="s">
        <v>8246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8269</v>
      </c>
      <c r="O291" s="6">
        <f t="shared" si="24"/>
        <v>1.1808107999999999</v>
      </c>
      <c r="P291" s="8">
        <f t="shared" si="25"/>
        <v>30.654485981308412</v>
      </c>
      <c r="Q291" s="9" t="str">
        <f t="shared" si="26"/>
        <v>film &amp; video</v>
      </c>
      <c r="R291" s="9" t="str">
        <f t="shared" si="27"/>
        <v>documentary</v>
      </c>
      <c r="S291" s="14">
        <f t="shared" si="28"/>
        <v>41149.954791666663</v>
      </c>
      <c r="T291" s="14">
        <f t="shared" si="2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>
        <v>25000</v>
      </c>
      <c r="E292">
        <v>29209.78</v>
      </c>
      <c r="F292" t="s">
        <v>8219</v>
      </c>
      <c r="G292" t="s">
        <v>8224</v>
      </c>
      <c r="H292" t="s">
        <v>8246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8269</v>
      </c>
      <c r="O292" s="6">
        <f t="shared" si="24"/>
        <v>1.1683911999999999</v>
      </c>
      <c r="P292" s="8">
        <f t="shared" si="25"/>
        <v>59.249046653144013</v>
      </c>
      <c r="Q292" s="9" t="str">
        <f t="shared" si="26"/>
        <v>film &amp; video</v>
      </c>
      <c r="R292" s="9" t="str">
        <f t="shared" si="27"/>
        <v>documentary</v>
      </c>
      <c r="S292" s="14">
        <f t="shared" si="28"/>
        <v>42291.596273148149</v>
      </c>
      <c r="T292" s="14">
        <f t="shared" si="29"/>
        <v>42321.637939814813</v>
      </c>
    </row>
    <row r="293" spans="1:20" ht="30" x14ac:dyDescent="0.25">
      <c r="A293">
        <v>2714</v>
      </c>
      <c r="B293" s="3" t="s">
        <v>2714</v>
      </c>
      <c r="C293" s="3" t="s">
        <v>6824</v>
      </c>
      <c r="D293">
        <v>25000</v>
      </c>
      <c r="E293">
        <v>29089</v>
      </c>
      <c r="F293" t="s">
        <v>8219</v>
      </c>
      <c r="G293" t="s">
        <v>8224</v>
      </c>
      <c r="H293" t="s">
        <v>8246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8303</v>
      </c>
      <c r="O293" s="6">
        <f t="shared" si="24"/>
        <v>1.1635599999999999</v>
      </c>
      <c r="P293" s="8">
        <f t="shared" si="25"/>
        <v>95.373770491803285</v>
      </c>
      <c r="Q293" s="9" t="str">
        <f t="shared" si="26"/>
        <v>theater</v>
      </c>
      <c r="R293" s="9" t="str">
        <f t="shared" si="27"/>
        <v>spaces</v>
      </c>
      <c r="S293" s="14">
        <f t="shared" si="28"/>
        <v>42629.655046296291</v>
      </c>
      <c r="T293" s="14">
        <f t="shared" si="29"/>
        <v>42657.958333333328</v>
      </c>
    </row>
    <row r="294" spans="1:20" ht="45" x14ac:dyDescent="0.25">
      <c r="A294">
        <v>979</v>
      </c>
      <c r="B294" s="3" t="s">
        <v>980</v>
      </c>
      <c r="C294" s="3" t="s">
        <v>5089</v>
      </c>
      <c r="D294">
        <v>35000</v>
      </c>
      <c r="E294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8273</v>
      </c>
      <c r="O294" s="6">
        <f t="shared" si="24"/>
        <v>0.82817600000000002</v>
      </c>
      <c r="P294" s="8">
        <f t="shared" si="25"/>
        <v>301.93916666666667</v>
      </c>
      <c r="Q294" s="9" t="str">
        <f t="shared" si="26"/>
        <v>technology</v>
      </c>
      <c r="R294" s="9" t="str">
        <f t="shared" si="27"/>
        <v>wearables</v>
      </c>
      <c r="S294" s="14">
        <f t="shared" si="28"/>
        <v>42506.416990740734</v>
      </c>
      <c r="T294" s="14">
        <f t="shared" si="29"/>
        <v>42541.790972222225</v>
      </c>
    </row>
    <row r="295" spans="1:20" ht="45" x14ac:dyDescent="0.25">
      <c r="A295">
        <v>2079</v>
      </c>
      <c r="B295" s="3" t="s">
        <v>2080</v>
      </c>
      <c r="C295" s="3" t="s">
        <v>6189</v>
      </c>
      <c r="D295">
        <v>10000</v>
      </c>
      <c r="E295">
        <v>28817</v>
      </c>
      <c r="F295" t="s">
        <v>8219</v>
      </c>
      <c r="G295" t="s">
        <v>8225</v>
      </c>
      <c r="H295" t="s">
        <v>8247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8295</v>
      </c>
      <c r="O295" s="6">
        <f t="shared" si="24"/>
        <v>2.8816999999999999</v>
      </c>
      <c r="P295" s="8">
        <f t="shared" si="25"/>
        <v>47.474464579901152</v>
      </c>
      <c r="Q295" s="9" t="str">
        <f t="shared" si="26"/>
        <v>technology</v>
      </c>
      <c r="R295" s="9" t="str">
        <f t="shared" si="27"/>
        <v>hardware</v>
      </c>
      <c r="S295" s="14">
        <f t="shared" si="28"/>
        <v>42150.71056712963</v>
      </c>
      <c r="T295" s="14">
        <f t="shared" si="29"/>
        <v>42180.791666666672</v>
      </c>
    </row>
    <row r="296" spans="1:20" ht="45" x14ac:dyDescent="0.25">
      <c r="A296">
        <v>2268</v>
      </c>
      <c r="B296" s="3" t="s">
        <v>2269</v>
      </c>
      <c r="C296" s="3" t="s">
        <v>6378</v>
      </c>
      <c r="D296">
        <v>28000</v>
      </c>
      <c r="E296">
        <v>28728</v>
      </c>
      <c r="F296" t="s">
        <v>8219</v>
      </c>
      <c r="G296" t="s">
        <v>8224</v>
      </c>
      <c r="H296" t="s">
        <v>8246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8297</v>
      </c>
      <c r="O296" s="6">
        <f t="shared" si="24"/>
        <v>1.026</v>
      </c>
      <c r="P296" s="8">
        <f t="shared" si="25"/>
        <v>148.08247422680412</v>
      </c>
      <c r="Q296" s="9" t="str">
        <f t="shared" si="26"/>
        <v>games</v>
      </c>
      <c r="R296" s="9" t="str">
        <f t="shared" si="27"/>
        <v>tabletop games</v>
      </c>
      <c r="S296" s="14">
        <f t="shared" si="28"/>
        <v>42776.082349537035</v>
      </c>
      <c r="T296" s="14">
        <f t="shared" si="2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>
        <v>25000</v>
      </c>
      <c r="E297">
        <v>28690</v>
      </c>
      <c r="F297" t="s">
        <v>8219</v>
      </c>
      <c r="G297" t="s">
        <v>8224</v>
      </c>
      <c r="H297" t="s">
        <v>8246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8269</v>
      </c>
      <c r="O297" s="6">
        <f t="shared" si="24"/>
        <v>1.1476</v>
      </c>
      <c r="P297" s="8">
        <f t="shared" si="25"/>
        <v>129.81900452488688</v>
      </c>
      <c r="Q297" s="9" t="str">
        <f t="shared" si="26"/>
        <v>film &amp; video</v>
      </c>
      <c r="R297" s="9" t="str">
        <f t="shared" si="27"/>
        <v>documentary</v>
      </c>
      <c r="S297" s="14">
        <f t="shared" si="28"/>
        <v>42586.066076388888</v>
      </c>
      <c r="T297" s="14">
        <f t="shared" si="2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>
        <v>25000</v>
      </c>
      <c r="E298">
        <v>28633.5</v>
      </c>
      <c r="F298" t="s">
        <v>8219</v>
      </c>
      <c r="G298" t="s">
        <v>8224</v>
      </c>
      <c r="H298" t="s">
        <v>8246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8301</v>
      </c>
      <c r="O298" s="6">
        <f t="shared" si="24"/>
        <v>1.14534</v>
      </c>
      <c r="P298" s="8">
        <f t="shared" si="25"/>
        <v>120.30882352941177</v>
      </c>
      <c r="Q298" s="9" t="str">
        <f t="shared" si="26"/>
        <v>technology</v>
      </c>
      <c r="R298" s="9" t="str">
        <f t="shared" si="27"/>
        <v>space exploration</v>
      </c>
      <c r="S298" s="14">
        <f t="shared" si="28"/>
        <v>42211.99454861111</v>
      </c>
      <c r="T298" s="14">
        <f t="shared" si="29"/>
        <v>42241.99454861111</v>
      </c>
    </row>
    <row r="299" spans="1:20" ht="45" x14ac:dyDescent="0.25">
      <c r="A299">
        <v>32</v>
      </c>
      <c r="B299" s="3" t="s">
        <v>34</v>
      </c>
      <c r="C299" s="3" t="s">
        <v>4143</v>
      </c>
      <c r="D299">
        <v>28450</v>
      </c>
      <c r="E299">
        <v>28520</v>
      </c>
      <c r="F299" t="s">
        <v>8219</v>
      </c>
      <c r="G299" t="s">
        <v>8224</v>
      </c>
      <c r="H299" t="s">
        <v>8246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8265</v>
      </c>
      <c r="O299" s="6">
        <f t="shared" si="24"/>
        <v>1.0024604569420035</v>
      </c>
      <c r="P299" s="8">
        <f t="shared" si="25"/>
        <v>320.44943820224717</v>
      </c>
      <c r="Q299" s="9" t="str">
        <f t="shared" si="26"/>
        <v>film &amp; video</v>
      </c>
      <c r="R299" s="9" t="str">
        <f t="shared" si="27"/>
        <v>television</v>
      </c>
      <c r="S299" s="14">
        <f t="shared" si="28"/>
        <v>42461.627511574072</v>
      </c>
      <c r="T299" s="14">
        <f t="shared" si="29"/>
        <v>42503.165972222225</v>
      </c>
    </row>
    <row r="300" spans="1:20" ht="45" x14ac:dyDescent="0.25">
      <c r="A300">
        <v>2184</v>
      </c>
      <c r="B300" s="3" t="s">
        <v>2185</v>
      </c>
      <c r="C300" s="3" t="s">
        <v>6294</v>
      </c>
      <c r="D300">
        <v>10000</v>
      </c>
      <c r="E300">
        <v>28474</v>
      </c>
      <c r="F300" t="s">
        <v>8219</v>
      </c>
      <c r="G300" t="s">
        <v>8224</v>
      </c>
      <c r="H300" t="s">
        <v>8246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8297</v>
      </c>
      <c r="O300" s="6">
        <f t="shared" si="24"/>
        <v>2.8473999999999999</v>
      </c>
      <c r="P300" s="8">
        <f t="shared" si="25"/>
        <v>107.04511278195488</v>
      </c>
      <c r="Q300" s="9" t="str">
        <f t="shared" si="26"/>
        <v>games</v>
      </c>
      <c r="R300" s="9" t="str">
        <f t="shared" si="27"/>
        <v>tabletop games</v>
      </c>
      <c r="S300" s="14">
        <f t="shared" si="28"/>
        <v>42380.690289351856</v>
      </c>
      <c r="T300" s="14">
        <f t="shared" si="2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>
        <v>15000</v>
      </c>
      <c r="E301">
        <v>28300.45</v>
      </c>
      <c r="F301" t="s">
        <v>8219</v>
      </c>
      <c r="G301" t="s">
        <v>8224</v>
      </c>
      <c r="H301" t="s">
        <v>8246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8288</v>
      </c>
      <c r="O301" s="6">
        <f t="shared" si="24"/>
        <v>1.8866966666666667</v>
      </c>
      <c r="P301" s="8">
        <f t="shared" si="25"/>
        <v>64.173356009070289</v>
      </c>
      <c r="Q301" s="9" t="str">
        <f t="shared" si="26"/>
        <v>publishing</v>
      </c>
      <c r="R301" s="9" t="str">
        <f t="shared" si="27"/>
        <v>radio &amp; podcasts</v>
      </c>
      <c r="S301" s="14">
        <f t="shared" si="28"/>
        <v>41960.722951388889</v>
      </c>
      <c r="T301" s="14">
        <f t="shared" si="29"/>
        <v>41993.207638888889</v>
      </c>
    </row>
    <row r="302" spans="1:20" ht="45" x14ac:dyDescent="0.25">
      <c r="A302">
        <v>3014</v>
      </c>
      <c r="B302" s="3" t="s">
        <v>3014</v>
      </c>
      <c r="C302" s="3" t="s">
        <v>7124</v>
      </c>
      <c r="D302">
        <v>25000</v>
      </c>
      <c r="E302">
        <v>28276</v>
      </c>
      <c r="F302" t="s">
        <v>8219</v>
      </c>
      <c r="G302" t="s">
        <v>8224</v>
      </c>
      <c r="H302" t="s">
        <v>8246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8303</v>
      </c>
      <c r="O302" s="6">
        <f t="shared" si="24"/>
        <v>1.13104</v>
      </c>
      <c r="P302" s="8">
        <f t="shared" si="25"/>
        <v>50.764811490125673</v>
      </c>
      <c r="Q302" s="9" t="str">
        <f t="shared" si="26"/>
        <v>theater</v>
      </c>
      <c r="R302" s="9" t="str">
        <f t="shared" si="27"/>
        <v>spaces</v>
      </c>
      <c r="S302" s="14">
        <f t="shared" si="28"/>
        <v>41920.123611111114</v>
      </c>
      <c r="T302" s="14">
        <f t="shared" si="29"/>
        <v>41948.208333333336</v>
      </c>
    </row>
    <row r="303" spans="1:20" ht="30" x14ac:dyDescent="0.25">
      <c r="A303">
        <v>2202</v>
      </c>
      <c r="B303" s="3" t="s">
        <v>2203</v>
      </c>
      <c r="C303" s="3" t="s">
        <v>6312</v>
      </c>
      <c r="D303">
        <v>4000</v>
      </c>
      <c r="E303">
        <v>28167.25</v>
      </c>
      <c r="F303" t="s">
        <v>8219</v>
      </c>
      <c r="G303" t="s">
        <v>8224</v>
      </c>
      <c r="H303" t="s">
        <v>8246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8280</v>
      </c>
      <c r="O303" s="6">
        <f t="shared" si="24"/>
        <v>7.0418124999999998</v>
      </c>
      <c r="P303" s="8">
        <f t="shared" si="25"/>
        <v>39.066920943134534</v>
      </c>
      <c r="Q303" s="9" t="str">
        <f t="shared" si="26"/>
        <v>music</v>
      </c>
      <c r="R303" s="9" t="str">
        <f t="shared" si="27"/>
        <v>electronic music</v>
      </c>
      <c r="S303" s="14">
        <f t="shared" si="28"/>
        <v>41184.849166666667</v>
      </c>
      <c r="T303" s="14">
        <f t="shared" si="2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>
        <v>8000</v>
      </c>
      <c r="E304">
        <v>28067.57</v>
      </c>
      <c r="F304" t="s">
        <v>8219</v>
      </c>
      <c r="G304" t="s">
        <v>8224</v>
      </c>
      <c r="H304" t="s">
        <v>8246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8303</v>
      </c>
      <c r="O304" s="6">
        <f t="shared" si="24"/>
        <v>3.50844625</v>
      </c>
      <c r="P304" s="8">
        <f t="shared" si="25"/>
        <v>71.237487309644663</v>
      </c>
      <c r="Q304" s="9" t="str">
        <f t="shared" si="26"/>
        <v>theater</v>
      </c>
      <c r="R304" s="9" t="str">
        <f t="shared" si="27"/>
        <v>spaces</v>
      </c>
      <c r="S304" s="14">
        <f t="shared" si="28"/>
        <v>41391.782905092594</v>
      </c>
      <c r="T304" s="14">
        <f t="shared" si="2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>
        <v>24000</v>
      </c>
      <c r="E305">
        <v>28067.34</v>
      </c>
      <c r="F305" t="s">
        <v>8219</v>
      </c>
      <c r="G305" t="s">
        <v>8224</v>
      </c>
      <c r="H305" t="s">
        <v>8246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8269</v>
      </c>
      <c r="O305" s="6">
        <f t="shared" si="24"/>
        <v>1.1694724999999999</v>
      </c>
      <c r="P305" s="8">
        <f t="shared" si="25"/>
        <v>89.38643312101911</v>
      </c>
      <c r="Q305" s="9" t="str">
        <f t="shared" si="26"/>
        <v>film &amp; video</v>
      </c>
      <c r="R305" s="9" t="str">
        <f t="shared" si="27"/>
        <v>documentary</v>
      </c>
      <c r="S305" s="14">
        <f t="shared" si="28"/>
        <v>42263.952662037031</v>
      </c>
      <c r="T305" s="14">
        <f t="shared" si="29"/>
        <v>42294.083333333328</v>
      </c>
    </row>
    <row r="306" spans="1:20" ht="45" x14ac:dyDescent="0.25">
      <c r="A306">
        <v>216</v>
      </c>
      <c r="B306" s="3" t="s">
        <v>218</v>
      </c>
      <c r="C306" s="3" t="s">
        <v>4326</v>
      </c>
      <c r="D306">
        <v>50000</v>
      </c>
      <c r="E30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8268</v>
      </c>
      <c r="O306" s="6">
        <f t="shared" si="24"/>
        <v>0.55698440000000005</v>
      </c>
      <c r="P306" s="8">
        <f t="shared" si="25"/>
        <v>331.53833333333336</v>
      </c>
      <c r="Q306" s="9" t="str">
        <f t="shared" si="26"/>
        <v>film &amp; video</v>
      </c>
      <c r="R306" s="9" t="str">
        <f t="shared" si="27"/>
        <v>drama</v>
      </c>
      <c r="S306" s="14">
        <f t="shared" si="28"/>
        <v>42066.958761574075</v>
      </c>
      <c r="T306" s="14">
        <f t="shared" si="29"/>
        <v>42116.917094907403</v>
      </c>
    </row>
    <row r="307" spans="1:20" ht="45" x14ac:dyDescent="0.25">
      <c r="A307">
        <v>1526</v>
      </c>
      <c r="B307" s="3" t="s">
        <v>1527</v>
      </c>
      <c r="C307" s="3" t="s">
        <v>5636</v>
      </c>
      <c r="D307">
        <v>23000</v>
      </c>
      <c r="E307">
        <v>27675</v>
      </c>
      <c r="F307" t="s">
        <v>8219</v>
      </c>
      <c r="G307" t="s">
        <v>8224</v>
      </c>
      <c r="H307" t="s">
        <v>8246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8285</v>
      </c>
      <c r="O307" s="6">
        <f t="shared" si="24"/>
        <v>1.2032608695652174</v>
      </c>
      <c r="P307" s="8">
        <f t="shared" si="25"/>
        <v>98.839285714285708</v>
      </c>
      <c r="Q307" s="9" t="str">
        <f t="shared" si="26"/>
        <v>photography</v>
      </c>
      <c r="R307" s="9" t="str">
        <f t="shared" si="27"/>
        <v>photobooks</v>
      </c>
      <c r="S307" s="14">
        <f t="shared" si="28"/>
        <v>42339.276006944448</v>
      </c>
      <c r="T307" s="14">
        <f t="shared" si="29"/>
        <v>42388.276006944448</v>
      </c>
    </row>
    <row r="308" spans="1:20" ht="45" x14ac:dyDescent="0.25">
      <c r="A308">
        <v>2987</v>
      </c>
      <c r="B308" s="3" t="s">
        <v>2987</v>
      </c>
      <c r="C308" s="3" t="s">
        <v>7097</v>
      </c>
      <c r="D308">
        <v>25000</v>
      </c>
      <c r="E308">
        <v>27600.2</v>
      </c>
      <c r="F308" t="s">
        <v>8219</v>
      </c>
      <c r="G308" t="s">
        <v>8224</v>
      </c>
      <c r="H308" t="s">
        <v>8246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8303</v>
      </c>
      <c r="O308" s="6">
        <f t="shared" si="24"/>
        <v>1.1040080000000001</v>
      </c>
      <c r="P308" s="8">
        <f t="shared" si="25"/>
        <v>104.15169811320754</v>
      </c>
      <c r="Q308" s="9" t="str">
        <f t="shared" si="26"/>
        <v>theater</v>
      </c>
      <c r="R308" s="9" t="str">
        <f t="shared" si="27"/>
        <v>spaces</v>
      </c>
      <c r="S308" s="14">
        <f t="shared" si="28"/>
        <v>42627.307303240741</v>
      </c>
      <c r="T308" s="14">
        <f t="shared" si="29"/>
        <v>42656</v>
      </c>
    </row>
    <row r="309" spans="1:20" ht="45" x14ac:dyDescent="0.25">
      <c r="A309">
        <v>3211</v>
      </c>
      <c r="B309" s="3" t="s">
        <v>3211</v>
      </c>
      <c r="C309" s="3" t="s">
        <v>7321</v>
      </c>
      <c r="D309">
        <v>23000</v>
      </c>
      <c r="E309">
        <v>27541</v>
      </c>
      <c r="F309" t="s">
        <v>8219</v>
      </c>
      <c r="G309" t="s">
        <v>8224</v>
      </c>
      <c r="H309" t="s">
        <v>8246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8271</v>
      </c>
      <c r="O309" s="6">
        <f t="shared" si="24"/>
        <v>1.1974347826086957</v>
      </c>
      <c r="P309" s="8">
        <f t="shared" si="25"/>
        <v>85.531055900621112</v>
      </c>
      <c r="Q309" s="9" t="str">
        <f t="shared" si="26"/>
        <v>theater</v>
      </c>
      <c r="R309" s="9" t="str">
        <f t="shared" si="27"/>
        <v>plays</v>
      </c>
      <c r="S309" s="14">
        <f t="shared" si="28"/>
        <v>41834.586574074077</v>
      </c>
      <c r="T309" s="14">
        <f t="shared" si="29"/>
        <v>41866.083333333336</v>
      </c>
    </row>
    <row r="310" spans="1:20" ht="45" x14ac:dyDescent="0.25">
      <c r="A310">
        <v>1539</v>
      </c>
      <c r="B310" s="3" t="s">
        <v>1540</v>
      </c>
      <c r="C310" s="3" t="s">
        <v>5649</v>
      </c>
      <c r="D310">
        <v>20000</v>
      </c>
      <c r="E310">
        <v>27197.22</v>
      </c>
      <c r="F310" t="s">
        <v>8219</v>
      </c>
      <c r="G310" t="s">
        <v>8224</v>
      </c>
      <c r="H310" t="s">
        <v>8246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8285</v>
      </c>
      <c r="O310" s="6">
        <f t="shared" si="24"/>
        <v>1.359861</v>
      </c>
      <c r="P310" s="8">
        <f t="shared" si="25"/>
        <v>95.764859154929582</v>
      </c>
      <c r="Q310" s="9" t="str">
        <f t="shared" si="26"/>
        <v>photography</v>
      </c>
      <c r="R310" s="9" t="str">
        <f t="shared" si="27"/>
        <v>photobooks</v>
      </c>
      <c r="S310" s="14">
        <f t="shared" si="28"/>
        <v>42705.919201388882</v>
      </c>
      <c r="T310" s="14">
        <f t="shared" si="29"/>
        <v>42738.919201388882</v>
      </c>
    </row>
    <row r="311" spans="1:20" ht="30" x14ac:dyDescent="0.25">
      <c r="A311">
        <v>3035</v>
      </c>
      <c r="B311" s="3" t="s">
        <v>3035</v>
      </c>
      <c r="C311" s="3" t="s">
        <v>7145</v>
      </c>
      <c r="D311">
        <v>25000</v>
      </c>
      <c r="E311">
        <v>27196.71</v>
      </c>
      <c r="F311" t="s">
        <v>8219</v>
      </c>
      <c r="G311" t="s">
        <v>8224</v>
      </c>
      <c r="H311" t="s">
        <v>8246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8303</v>
      </c>
      <c r="O311" s="6">
        <f t="shared" si="24"/>
        <v>1.0878684000000001</v>
      </c>
      <c r="P311" s="8">
        <f t="shared" si="25"/>
        <v>88.588631921824103</v>
      </c>
      <c r="Q311" s="9" t="str">
        <f t="shared" si="26"/>
        <v>theater</v>
      </c>
      <c r="R311" s="9" t="str">
        <f t="shared" si="27"/>
        <v>spaces</v>
      </c>
      <c r="S311" s="14">
        <f t="shared" si="28"/>
        <v>41368.560289351852</v>
      </c>
      <c r="T311" s="14">
        <f t="shared" si="2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>
        <v>26500</v>
      </c>
      <c r="E312">
        <v>27189</v>
      </c>
      <c r="F312" t="s">
        <v>8219</v>
      </c>
      <c r="G312" t="s">
        <v>8224</v>
      </c>
      <c r="H312" t="s">
        <v>8246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8285</v>
      </c>
      <c r="O312" s="6">
        <f t="shared" si="24"/>
        <v>1.026</v>
      </c>
      <c r="P312" s="8">
        <f t="shared" si="25"/>
        <v>148.57377049180329</v>
      </c>
      <c r="Q312" s="9" t="str">
        <f t="shared" si="26"/>
        <v>photography</v>
      </c>
      <c r="R312" s="9" t="str">
        <f t="shared" si="27"/>
        <v>photobooks</v>
      </c>
      <c r="S312" s="14">
        <f t="shared" si="28"/>
        <v>42535.809490740736</v>
      </c>
      <c r="T312" s="14">
        <f t="shared" si="2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>
        <v>25000</v>
      </c>
      <c r="E313">
        <v>26978</v>
      </c>
      <c r="F313" t="s">
        <v>8219</v>
      </c>
      <c r="G313" t="s">
        <v>8224</v>
      </c>
      <c r="H313" t="s">
        <v>8246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8269</v>
      </c>
      <c r="O313" s="6">
        <f t="shared" si="24"/>
        <v>1.0791200000000001</v>
      </c>
      <c r="P313" s="8">
        <f t="shared" si="25"/>
        <v>145.04301075268816</v>
      </c>
      <c r="Q313" s="9" t="str">
        <f t="shared" si="26"/>
        <v>film &amp; video</v>
      </c>
      <c r="R313" s="9" t="str">
        <f t="shared" si="27"/>
        <v>documentary</v>
      </c>
      <c r="S313" s="14">
        <f t="shared" si="28"/>
        <v>42473.57</v>
      </c>
      <c r="T313" s="14">
        <f t="shared" si="29"/>
        <v>42503.57</v>
      </c>
    </row>
    <row r="314" spans="1:20" ht="45" x14ac:dyDescent="0.25">
      <c r="A314">
        <v>279</v>
      </c>
      <c r="B314" s="3" t="s">
        <v>280</v>
      </c>
      <c r="C314" s="3" t="s">
        <v>4389</v>
      </c>
      <c r="D314">
        <v>17000</v>
      </c>
      <c r="E314">
        <v>26744.11</v>
      </c>
      <c r="F314" t="s">
        <v>8219</v>
      </c>
      <c r="G314" t="s">
        <v>8224</v>
      </c>
      <c r="H314" t="s">
        <v>8246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8269</v>
      </c>
      <c r="O314" s="6">
        <f t="shared" si="24"/>
        <v>1.5731829411764706</v>
      </c>
      <c r="P314" s="8">
        <f t="shared" si="25"/>
        <v>87.685606557377056</v>
      </c>
      <c r="Q314" s="9" t="str">
        <f t="shared" si="26"/>
        <v>film &amp; video</v>
      </c>
      <c r="R314" s="9" t="str">
        <f t="shared" si="27"/>
        <v>documentary</v>
      </c>
      <c r="S314" s="14">
        <f t="shared" si="28"/>
        <v>42759.244166666671</v>
      </c>
      <c r="T314" s="14">
        <f t="shared" si="2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>
        <v>25000</v>
      </c>
      <c r="E315">
        <v>26619</v>
      </c>
      <c r="F315" t="s">
        <v>8219</v>
      </c>
      <c r="G315" t="s">
        <v>8224</v>
      </c>
      <c r="H315" t="s">
        <v>8246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8285</v>
      </c>
      <c r="O315" s="6">
        <f t="shared" si="24"/>
        <v>1.0647599999999999</v>
      </c>
      <c r="P315" s="8">
        <f t="shared" si="25"/>
        <v>151.24431818181819</v>
      </c>
      <c r="Q315" s="9" t="str">
        <f t="shared" si="26"/>
        <v>photography</v>
      </c>
      <c r="R315" s="9" t="str">
        <f t="shared" si="27"/>
        <v>photobooks</v>
      </c>
      <c r="S315" s="14">
        <f t="shared" si="28"/>
        <v>42234.597685185188</v>
      </c>
      <c r="T315" s="14">
        <f t="shared" si="29"/>
        <v>42274.597685185188</v>
      </c>
    </row>
    <row r="316" spans="1:20" ht="45" x14ac:dyDescent="0.25">
      <c r="A316">
        <v>2332</v>
      </c>
      <c r="B316" s="3" t="s">
        <v>2333</v>
      </c>
      <c r="C316" s="3" t="s">
        <v>6442</v>
      </c>
      <c r="D316">
        <v>25000</v>
      </c>
      <c r="E316">
        <v>26577</v>
      </c>
      <c r="F316" t="s">
        <v>8219</v>
      </c>
      <c r="G316" t="s">
        <v>8224</v>
      </c>
      <c r="H316" t="s">
        <v>8246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8298</v>
      </c>
      <c r="O316" s="6">
        <f t="shared" si="24"/>
        <v>1.06308</v>
      </c>
      <c r="P316" s="8">
        <f t="shared" si="25"/>
        <v>75.502840909090907</v>
      </c>
      <c r="Q316" s="9" t="str">
        <f t="shared" si="26"/>
        <v>food</v>
      </c>
      <c r="R316" s="9" t="str">
        <f t="shared" si="27"/>
        <v>small batch</v>
      </c>
      <c r="S316" s="14">
        <f t="shared" si="28"/>
        <v>42011.628136574072</v>
      </c>
      <c r="T316" s="14">
        <f t="shared" si="29"/>
        <v>42041.628136574072</v>
      </c>
    </row>
    <row r="317" spans="1:20" ht="45" x14ac:dyDescent="0.25">
      <c r="A317">
        <v>385</v>
      </c>
      <c r="B317" s="3" t="s">
        <v>386</v>
      </c>
      <c r="C317" s="3" t="s">
        <v>4495</v>
      </c>
      <c r="D317">
        <v>25000</v>
      </c>
      <c r="E317">
        <v>26495.5</v>
      </c>
      <c r="F317" t="s">
        <v>8219</v>
      </c>
      <c r="G317" t="s">
        <v>8224</v>
      </c>
      <c r="H317" t="s">
        <v>8246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8269</v>
      </c>
      <c r="O317" s="6">
        <f t="shared" si="24"/>
        <v>1.05982</v>
      </c>
      <c r="P317" s="8">
        <f t="shared" si="25"/>
        <v>111.79535864978902</v>
      </c>
      <c r="Q317" s="9" t="str">
        <f t="shared" si="26"/>
        <v>film &amp; video</v>
      </c>
      <c r="R317" s="9" t="str">
        <f t="shared" si="27"/>
        <v>documentary</v>
      </c>
      <c r="S317" s="14">
        <f t="shared" si="28"/>
        <v>41934.584502314814</v>
      </c>
      <c r="T317" s="14">
        <f t="shared" si="2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>
        <v>25000</v>
      </c>
      <c r="E318">
        <v>26480</v>
      </c>
      <c r="F318" t="s">
        <v>8219</v>
      </c>
      <c r="G318" t="s">
        <v>8224</v>
      </c>
      <c r="H318" t="s">
        <v>8246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8298</v>
      </c>
      <c r="O318" s="6">
        <f t="shared" si="24"/>
        <v>1.0591999999999999</v>
      </c>
      <c r="P318" s="8">
        <f t="shared" si="25"/>
        <v>211.84</v>
      </c>
      <c r="Q318" s="9" t="str">
        <f t="shared" si="26"/>
        <v>food</v>
      </c>
      <c r="R318" s="9" t="str">
        <f t="shared" si="27"/>
        <v>small batch</v>
      </c>
      <c r="S318" s="14">
        <f t="shared" si="28"/>
        <v>41807.624374999999</v>
      </c>
      <c r="T318" s="14">
        <f t="shared" si="29"/>
        <v>41837.624374999999</v>
      </c>
    </row>
    <row r="319" spans="1:20" ht="30" x14ac:dyDescent="0.25">
      <c r="A319">
        <v>643</v>
      </c>
      <c r="B319" s="3" t="s">
        <v>644</v>
      </c>
      <c r="C319" s="3" t="s">
        <v>4753</v>
      </c>
      <c r="D319">
        <v>25000</v>
      </c>
      <c r="E319">
        <v>26452</v>
      </c>
      <c r="F319" t="s">
        <v>8219</v>
      </c>
      <c r="G319" t="s">
        <v>8224</v>
      </c>
      <c r="H319" t="s">
        <v>8246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8273</v>
      </c>
      <c r="O319" s="6">
        <f t="shared" si="24"/>
        <v>1.0580799999999999</v>
      </c>
      <c r="P319" s="8">
        <f t="shared" si="25"/>
        <v>174.02631578947367</v>
      </c>
      <c r="Q319" s="9" t="str">
        <f t="shared" si="26"/>
        <v>technology</v>
      </c>
      <c r="R319" s="9" t="str">
        <f t="shared" si="27"/>
        <v>wearables</v>
      </c>
      <c r="S319" s="14">
        <f t="shared" si="28"/>
        <v>42100.642071759255</v>
      </c>
      <c r="T319" s="14">
        <f t="shared" si="2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>
        <v>15000</v>
      </c>
      <c r="E320">
        <v>26445</v>
      </c>
      <c r="F320" t="s">
        <v>8219</v>
      </c>
      <c r="G320" t="s">
        <v>8224</v>
      </c>
      <c r="H320" t="s">
        <v>8246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8269</v>
      </c>
      <c r="O320" s="6">
        <f t="shared" si="24"/>
        <v>1.7629999999999999</v>
      </c>
      <c r="P320" s="8">
        <f t="shared" si="25"/>
        <v>91.189655172413794</v>
      </c>
      <c r="Q320" s="9" t="str">
        <f t="shared" si="26"/>
        <v>film &amp; video</v>
      </c>
      <c r="R320" s="9" t="str">
        <f t="shared" si="27"/>
        <v>documentary</v>
      </c>
      <c r="S320" s="14">
        <f t="shared" si="28"/>
        <v>41184.277986111112</v>
      </c>
      <c r="T320" s="14">
        <f t="shared" si="2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>
        <v>20000</v>
      </c>
      <c r="E321">
        <v>26438</v>
      </c>
      <c r="F321" t="s">
        <v>8219</v>
      </c>
      <c r="G321" t="s">
        <v>8224</v>
      </c>
      <c r="H321" t="s">
        <v>8246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8274</v>
      </c>
      <c r="O321" s="6">
        <f t="shared" si="24"/>
        <v>1.3219000000000001</v>
      </c>
      <c r="P321" s="8">
        <f t="shared" si="25"/>
        <v>99.766037735849054</v>
      </c>
      <c r="Q321" s="9" t="str">
        <f t="shared" si="26"/>
        <v>publishing</v>
      </c>
      <c r="R321" s="9" t="str">
        <f t="shared" si="27"/>
        <v>nonfiction</v>
      </c>
      <c r="S321" s="14">
        <f t="shared" si="28"/>
        <v>40854.745266203703</v>
      </c>
      <c r="T321" s="14">
        <f t="shared" si="29"/>
        <v>40884.745266203703</v>
      </c>
    </row>
    <row r="322" spans="1:20" ht="45" x14ac:dyDescent="0.25">
      <c r="A322">
        <v>293</v>
      </c>
      <c r="B322" s="3" t="s">
        <v>294</v>
      </c>
      <c r="C322" s="3" t="s">
        <v>4403</v>
      </c>
      <c r="D322">
        <v>26000</v>
      </c>
      <c r="E322">
        <v>26360</v>
      </c>
      <c r="F322" t="s">
        <v>8219</v>
      </c>
      <c r="G322" t="s">
        <v>8224</v>
      </c>
      <c r="H322" t="s">
        <v>8246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8269</v>
      </c>
      <c r="O322" s="6">
        <f t="shared" ref="O322:O385" si="30">E322/D322</f>
        <v>1.0138461538461538</v>
      </c>
      <c r="P322" s="8">
        <f t="shared" ref="P322:P385" si="31">E322/L322</f>
        <v>201.22137404580153</v>
      </c>
      <c r="Q322" s="9" t="str">
        <f t="shared" si="26"/>
        <v>film &amp; video</v>
      </c>
      <c r="R322" s="9" t="str">
        <f t="shared" si="27"/>
        <v>documentary</v>
      </c>
      <c r="S322" s="14">
        <f t="shared" si="28"/>
        <v>41719.667986111112</v>
      </c>
      <c r="T322" s="14">
        <f t="shared" si="29"/>
        <v>41749.667986111112</v>
      </c>
    </row>
    <row r="323" spans="1:20" ht="45" x14ac:dyDescent="0.25">
      <c r="A323">
        <v>670</v>
      </c>
      <c r="B323" s="3" t="s">
        <v>671</v>
      </c>
      <c r="C323" s="3" t="s">
        <v>4780</v>
      </c>
      <c r="D323">
        <v>90000</v>
      </c>
      <c r="E323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8273</v>
      </c>
      <c r="O323" s="6">
        <f t="shared" si="30"/>
        <v>0.29276666666666668</v>
      </c>
      <c r="P323" s="8">
        <f t="shared" si="31"/>
        <v>84.99677419354839</v>
      </c>
      <c r="Q323" s="9" t="str">
        <f t="shared" ref="Q323:Q386" si="32">LEFT(N323, SEARCH("/",N323,1)-1)</f>
        <v>technology</v>
      </c>
      <c r="R323" s="9" t="str">
        <f t="shared" ref="R323:R386" si="33">RIGHT(N323,LEN(N323) - SEARCH("/", N323))</f>
        <v>wearables</v>
      </c>
      <c r="S323" s="14">
        <f t="shared" ref="S323:S386" si="34">(((J323/60)/60)/24)+DATE(1970,1,1)</f>
        <v>42506.709722222222</v>
      </c>
      <c r="T323" s="14">
        <f t="shared" ref="T323:T386" si="35">(((I323/60)/60)/24)+DATE(1970,1,1)</f>
        <v>42540.340277777781</v>
      </c>
    </row>
    <row r="324" spans="1:20" ht="45" x14ac:dyDescent="0.25">
      <c r="A324">
        <v>2068</v>
      </c>
      <c r="B324" s="3" t="s">
        <v>2069</v>
      </c>
      <c r="C324" s="3" t="s">
        <v>6178</v>
      </c>
      <c r="D324">
        <v>25000</v>
      </c>
      <c r="E324">
        <v>26305.97</v>
      </c>
      <c r="F324" t="s">
        <v>8219</v>
      </c>
      <c r="G324" t="s">
        <v>8224</v>
      </c>
      <c r="H324" t="s">
        <v>8246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8295</v>
      </c>
      <c r="O324" s="6">
        <f t="shared" si="30"/>
        <v>1.0522388</v>
      </c>
      <c r="P324" s="8">
        <f t="shared" si="31"/>
        <v>346.13118421052633</v>
      </c>
      <c r="Q324" s="9" t="str">
        <f t="shared" si="32"/>
        <v>technology</v>
      </c>
      <c r="R324" s="9" t="str">
        <f t="shared" si="33"/>
        <v>hardware</v>
      </c>
      <c r="S324" s="14">
        <f t="shared" si="34"/>
        <v>42633.841608796298</v>
      </c>
      <c r="T324" s="14">
        <f t="shared" si="35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>
        <v>20000</v>
      </c>
      <c r="E325">
        <v>26241</v>
      </c>
      <c r="F325" t="s">
        <v>8219</v>
      </c>
      <c r="G325" t="s">
        <v>8227</v>
      </c>
      <c r="H325" t="s">
        <v>8249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8295</v>
      </c>
      <c r="O325" s="6">
        <f t="shared" si="30"/>
        <v>1.3120499999999999</v>
      </c>
      <c r="P325" s="8">
        <f t="shared" si="31"/>
        <v>546.6875</v>
      </c>
      <c r="Q325" s="9" t="str">
        <f t="shared" si="32"/>
        <v>technology</v>
      </c>
      <c r="R325" s="9" t="str">
        <f t="shared" si="33"/>
        <v>hardware</v>
      </c>
      <c r="S325" s="14">
        <f t="shared" si="34"/>
        <v>42692.771493055552</v>
      </c>
      <c r="T325" s="14">
        <f t="shared" si="35"/>
        <v>42722.771493055552</v>
      </c>
    </row>
    <row r="326" spans="1:20" ht="45" x14ac:dyDescent="0.25">
      <c r="A326">
        <v>1657</v>
      </c>
      <c r="B326" s="3" t="s">
        <v>1658</v>
      </c>
      <c r="C326" s="3" t="s">
        <v>5767</v>
      </c>
      <c r="D326">
        <v>25000</v>
      </c>
      <c r="E326">
        <v>26233.45</v>
      </c>
      <c r="F326" t="s">
        <v>8219</v>
      </c>
      <c r="G326" t="s">
        <v>8224</v>
      </c>
      <c r="H326" t="s">
        <v>8246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8292</v>
      </c>
      <c r="O326" s="6">
        <f t="shared" si="30"/>
        <v>1.0493380000000001</v>
      </c>
      <c r="P326" s="8">
        <f t="shared" si="31"/>
        <v>118.70339366515837</v>
      </c>
      <c r="Q326" s="9" t="str">
        <f t="shared" si="32"/>
        <v>music</v>
      </c>
      <c r="R326" s="9" t="str">
        <f t="shared" si="33"/>
        <v>pop</v>
      </c>
      <c r="S326" s="14">
        <f t="shared" si="34"/>
        <v>41023.782037037039</v>
      </c>
      <c r="T326" s="14">
        <f t="shared" si="35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>
        <v>25000</v>
      </c>
      <c r="E327">
        <v>26182.5</v>
      </c>
      <c r="F327" t="s">
        <v>8219</v>
      </c>
      <c r="G327" t="s">
        <v>8224</v>
      </c>
      <c r="H327" t="s">
        <v>8246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8269</v>
      </c>
      <c r="O327" s="6">
        <f t="shared" si="30"/>
        <v>1.0472999999999999</v>
      </c>
      <c r="P327" s="8">
        <f t="shared" si="31"/>
        <v>104.31274900398407</v>
      </c>
      <c r="Q327" s="9" t="str">
        <f t="shared" si="32"/>
        <v>film &amp; video</v>
      </c>
      <c r="R327" s="9" t="str">
        <f t="shared" si="33"/>
        <v>documentary</v>
      </c>
      <c r="S327" s="14">
        <f t="shared" si="34"/>
        <v>41085.698113425926</v>
      </c>
      <c r="T327" s="14">
        <f t="shared" si="35"/>
        <v>41120.208333333336</v>
      </c>
    </row>
    <row r="328" spans="1:20" ht="45" x14ac:dyDescent="0.25">
      <c r="A328">
        <v>357</v>
      </c>
      <c r="B328" s="3" t="s">
        <v>358</v>
      </c>
      <c r="C328" s="3" t="s">
        <v>4467</v>
      </c>
      <c r="D328">
        <v>15000</v>
      </c>
      <c r="E328">
        <v>26100</v>
      </c>
      <c r="F328" t="s">
        <v>8219</v>
      </c>
      <c r="G328" t="s">
        <v>8224</v>
      </c>
      <c r="H328" t="s">
        <v>8246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8269</v>
      </c>
      <c r="O328" s="6">
        <f t="shared" si="30"/>
        <v>1.74</v>
      </c>
      <c r="P328" s="8">
        <f t="shared" si="31"/>
        <v>86.138613861386133</v>
      </c>
      <c r="Q328" s="9" t="str">
        <f t="shared" si="32"/>
        <v>film &amp; video</v>
      </c>
      <c r="R328" s="9" t="str">
        <f t="shared" si="33"/>
        <v>documentary</v>
      </c>
      <c r="S328" s="14">
        <f t="shared" si="34"/>
        <v>42078.222187499996</v>
      </c>
      <c r="T328" s="14">
        <f t="shared" si="35"/>
        <v>42118.222187499996</v>
      </c>
    </row>
    <row r="329" spans="1:20" ht="30" x14ac:dyDescent="0.25">
      <c r="A329">
        <v>1219</v>
      </c>
      <c r="B329" s="3" t="s">
        <v>1220</v>
      </c>
      <c r="C329" s="3" t="s">
        <v>5329</v>
      </c>
      <c r="D329">
        <v>16350</v>
      </c>
      <c r="E329">
        <v>26024</v>
      </c>
      <c r="F329" t="s">
        <v>8219</v>
      </c>
      <c r="G329" t="s">
        <v>8224</v>
      </c>
      <c r="H329" t="s">
        <v>8246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8285</v>
      </c>
      <c r="O329" s="6">
        <f t="shared" si="30"/>
        <v>1.5916819571865444</v>
      </c>
      <c r="P329" s="8">
        <f t="shared" si="31"/>
        <v>102.86166007905139</v>
      </c>
      <c r="Q329" s="9" t="str">
        <f t="shared" si="32"/>
        <v>photography</v>
      </c>
      <c r="R329" s="9" t="str">
        <f t="shared" si="33"/>
        <v>photobooks</v>
      </c>
      <c r="S329" s="14">
        <f t="shared" si="34"/>
        <v>42633.461956018517</v>
      </c>
      <c r="T329" s="14">
        <f t="shared" si="35"/>
        <v>42663.461956018517</v>
      </c>
    </row>
    <row r="330" spans="1:20" ht="45" x14ac:dyDescent="0.25">
      <c r="A330">
        <v>2924</v>
      </c>
      <c r="B330" s="3" t="s">
        <v>2924</v>
      </c>
      <c r="C330" s="3" t="s">
        <v>7034</v>
      </c>
      <c r="D330">
        <v>25000</v>
      </c>
      <c r="E330">
        <v>25800</v>
      </c>
      <c r="F330" t="s">
        <v>8219</v>
      </c>
      <c r="G330" t="s">
        <v>8224</v>
      </c>
      <c r="H330" t="s">
        <v>8246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8305</v>
      </c>
      <c r="O330" s="6">
        <f t="shared" si="30"/>
        <v>1.032</v>
      </c>
      <c r="P330" s="8">
        <f t="shared" si="31"/>
        <v>175.51020408163265</v>
      </c>
      <c r="Q330" s="9" t="str">
        <f t="shared" si="32"/>
        <v>theater</v>
      </c>
      <c r="R330" s="9" t="str">
        <f t="shared" si="33"/>
        <v>musical</v>
      </c>
      <c r="S330" s="14">
        <f t="shared" si="34"/>
        <v>42103.556828703702</v>
      </c>
      <c r="T330" s="14">
        <f t="shared" si="35"/>
        <v>42133.165972222225</v>
      </c>
    </row>
    <row r="331" spans="1:20" ht="45" x14ac:dyDescent="0.25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6">
        <f t="shared" si="30"/>
        <v>1.2869999999999999</v>
      </c>
      <c r="P331" s="8">
        <f t="shared" si="31"/>
        <v>99.382239382239376</v>
      </c>
      <c r="Q331" s="9" t="str">
        <f t="shared" si="32"/>
        <v>music</v>
      </c>
      <c r="R331" s="9" t="str">
        <f t="shared" si="33"/>
        <v>indie rock</v>
      </c>
      <c r="S331" s="14">
        <f t="shared" si="34"/>
        <v>41348.168287037035</v>
      </c>
      <c r="T331" s="14">
        <f t="shared" si="35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>
        <v>55650</v>
      </c>
      <c r="E332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8273</v>
      </c>
      <c r="O332" s="6">
        <f t="shared" si="30"/>
        <v>0.46100628930817611</v>
      </c>
      <c r="P332" s="8">
        <f t="shared" si="31"/>
        <v>136.46276595744681</v>
      </c>
      <c r="Q332" s="9" t="str">
        <f t="shared" si="32"/>
        <v>technology</v>
      </c>
      <c r="R332" s="9" t="str">
        <f t="shared" si="33"/>
        <v>wearables</v>
      </c>
      <c r="S332" s="14">
        <f t="shared" si="34"/>
        <v>42766.626793981486</v>
      </c>
      <c r="T332" s="14">
        <f t="shared" si="35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>
        <v>25000</v>
      </c>
      <c r="E333">
        <v>25648</v>
      </c>
      <c r="F333" t="s">
        <v>8219</v>
      </c>
      <c r="G333" t="s">
        <v>8224</v>
      </c>
      <c r="H333" t="s">
        <v>8246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8269</v>
      </c>
      <c r="O333" s="6">
        <f t="shared" si="30"/>
        <v>1.0259199999999999</v>
      </c>
      <c r="P333" s="8">
        <f t="shared" si="31"/>
        <v>78.195121951219505</v>
      </c>
      <c r="Q333" s="9" t="str">
        <f t="shared" si="32"/>
        <v>film &amp; video</v>
      </c>
      <c r="R333" s="9" t="str">
        <f t="shared" si="33"/>
        <v>documentary</v>
      </c>
      <c r="S333" s="14">
        <f t="shared" si="34"/>
        <v>41662.047500000001</v>
      </c>
      <c r="T333" s="14">
        <f t="shared" si="35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>
        <v>12000</v>
      </c>
      <c r="E334">
        <v>25577.56</v>
      </c>
      <c r="F334" t="s">
        <v>8219</v>
      </c>
      <c r="G334" t="s">
        <v>8224</v>
      </c>
      <c r="H334" t="s">
        <v>8246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8276</v>
      </c>
      <c r="O334" s="6">
        <f t="shared" si="30"/>
        <v>2.1314633333333335</v>
      </c>
      <c r="P334" s="8">
        <f t="shared" si="31"/>
        <v>38.175462686567165</v>
      </c>
      <c r="Q334" s="9" t="str">
        <f t="shared" si="32"/>
        <v>music</v>
      </c>
      <c r="R334" s="9" t="str">
        <f t="shared" si="33"/>
        <v>rock</v>
      </c>
      <c r="S334" s="14">
        <f t="shared" si="34"/>
        <v>41487.611250000002</v>
      </c>
      <c r="T334" s="14">
        <f t="shared" si="35"/>
        <v>41517.611250000002</v>
      </c>
    </row>
    <row r="335" spans="1:20" ht="45" x14ac:dyDescent="0.25">
      <c r="A335">
        <v>2335</v>
      </c>
      <c r="B335" s="3" t="s">
        <v>2336</v>
      </c>
      <c r="C335" s="3" t="s">
        <v>6445</v>
      </c>
      <c r="D335">
        <v>25000</v>
      </c>
      <c r="E335">
        <v>25568</v>
      </c>
      <c r="F335" t="s">
        <v>8219</v>
      </c>
      <c r="G335" t="s">
        <v>8224</v>
      </c>
      <c r="H335" t="s">
        <v>8246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8298</v>
      </c>
      <c r="O335" s="6">
        <f t="shared" si="30"/>
        <v>1.0227200000000001</v>
      </c>
      <c r="P335" s="8">
        <f t="shared" si="31"/>
        <v>115.69230769230769</v>
      </c>
      <c r="Q335" s="9" t="str">
        <f t="shared" si="32"/>
        <v>food</v>
      </c>
      <c r="R335" s="9" t="str">
        <f t="shared" si="33"/>
        <v>small batch</v>
      </c>
      <c r="S335" s="14">
        <f t="shared" si="34"/>
        <v>41771.572256944448</v>
      </c>
      <c r="T335" s="14">
        <f t="shared" si="35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>
        <v>10000</v>
      </c>
      <c r="E336">
        <v>25445</v>
      </c>
      <c r="F336" t="s">
        <v>8219</v>
      </c>
      <c r="G336" t="s">
        <v>8224</v>
      </c>
      <c r="H336" t="s">
        <v>8246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8298</v>
      </c>
      <c r="O336" s="6">
        <f t="shared" si="30"/>
        <v>2.5445000000000002</v>
      </c>
      <c r="P336" s="8">
        <f t="shared" si="31"/>
        <v>47.383612662942269</v>
      </c>
      <c r="Q336" s="9" t="str">
        <f t="shared" si="32"/>
        <v>food</v>
      </c>
      <c r="R336" s="9" t="str">
        <f t="shared" si="33"/>
        <v>small batch</v>
      </c>
      <c r="S336" s="14">
        <f t="shared" si="34"/>
        <v>42139.781678240746</v>
      </c>
      <c r="T336" s="14">
        <f t="shared" si="35"/>
        <v>42169.781678240746</v>
      </c>
    </row>
    <row r="337" spans="1:20" ht="45" x14ac:dyDescent="0.25">
      <c r="A337">
        <v>300</v>
      </c>
      <c r="B337" s="3" t="s">
        <v>301</v>
      </c>
      <c r="C337" s="3" t="s">
        <v>4410</v>
      </c>
      <c r="D337">
        <v>25000</v>
      </c>
      <c r="E337">
        <v>25430.66</v>
      </c>
      <c r="F337" t="s">
        <v>8219</v>
      </c>
      <c r="G337" t="s">
        <v>8224</v>
      </c>
      <c r="H337" t="s">
        <v>8246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8269</v>
      </c>
      <c r="O337" s="6">
        <f t="shared" si="30"/>
        <v>1.0172264</v>
      </c>
      <c r="P337" s="8">
        <f t="shared" si="31"/>
        <v>85.337785234899329</v>
      </c>
      <c r="Q337" s="9" t="str">
        <f t="shared" si="32"/>
        <v>film &amp; video</v>
      </c>
      <c r="R337" s="9" t="str">
        <f t="shared" si="33"/>
        <v>documentary</v>
      </c>
      <c r="S337" s="14">
        <f t="shared" si="34"/>
        <v>40626.959930555553</v>
      </c>
      <c r="T337" s="14">
        <f t="shared" si="35"/>
        <v>40657.959930555553</v>
      </c>
    </row>
    <row r="338" spans="1:20" ht="45" x14ac:dyDescent="0.25">
      <c r="A338">
        <v>3250</v>
      </c>
      <c r="B338" s="3" t="s">
        <v>3250</v>
      </c>
      <c r="C338" s="3" t="s">
        <v>7360</v>
      </c>
      <c r="D338">
        <v>25000</v>
      </c>
      <c r="E338">
        <v>25388</v>
      </c>
      <c r="F338" t="s">
        <v>8219</v>
      </c>
      <c r="G338" t="s">
        <v>8224</v>
      </c>
      <c r="H338" t="s">
        <v>8246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8271</v>
      </c>
      <c r="O338" s="6">
        <f t="shared" si="30"/>
        <v>1.01552</v>
      </c>
      <c r="P338" s="8">
        <f t="shared" si="31"/>
        <v>119.1924882629108</v>
      </c>
      <c r="Q338" s="9" t="str">
        <f t="shared" si="32"/>
        <v>theater</v>
      </c>
      <c r="R338" s="9" t="str">
        <f t="shared" si="33"/>
        <v>plays</v>
      </c>
      <c r="S338" s="14">
        <f t="shared" si="34"/>
        <v>41918.742175925923</v>
      </c>
      <c r="T338" s="14">
        <f t="shared" si="35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>
        <v>24200</v>
      </c>
      <c r="E339">
        <v>25375</v>
      </c>
      <c r="F339" t="s">
        <v>8219</v>
      </c>
      <c r="G339" t="s">
        <v>8224</v>
      </c>
      <c r="H339" t="s">
        <v>8246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8269</v>
      </c>
      <c r="O339" s="6">
        <f t="shared" si="30"/>
        <v>1.0485537190082646</v>
      </c>
      <c r="P339" s="8">
        <f t="shared" si="31"/>
        <v>84.023178807947019</v>
      </c>
      <c r="Q339" s="9" t="str">
        <f t="shared" si="32"/>
        <v>film &amp; video</v>
      </c>
      <c r="R339" s="9" t="str">
        <f t="shared" si="33"/>
        <v>documentary</v>
      </c>
      <c r="S339" s="14">
        <f t="shared" si="34"/>
        <v>41935.070486111108</v>
      </c>
      <c r="T339" s="14">
        <f t="shared" si="35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>
        <v>25000</v>
      </c>
      <c r="E340">
        <v>25312</v>
      </c>
      <c r="F340" t="s">
        <v>8219</v>
      </c>
      <c r="G340" t="s">
        <v>8224</v>
      </c>
      <c r="H340" t="s">
        <v>8246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8269</v>
      </c>
      <c r="O340" s="6">
        <f t="shared" si="30"/>
        <v>1.01248</v>
      </c>
      <c r="P340" s="8">
        <f t="shared" si="31"/>
        <v>200.88888888888889</v>
      </c>
      <c r="Q340" s="9" t="str">
        <f t="shared" si="32"/>
        <v>film &amp; video</v>
      </c>
      <c r="R340" s="9" t="str">
        <f t="shared" si="33"/>
        <v>documentary</v>
      </c>
      <c r="S340" s="14">
        <f t="shared" si="34"/>
        <v>41113.77238425926</v>
      </c>
      <c r="T340" s="14">
        <f t="shared" si="35"/>
        <v>41143.77238425926</v>
      </c>
    </row>
    <row r="341" spans="1:20" ht="45" x14ac:dyDescent="0.25">
      <c r="A341">
        <v>1095</v>
      </c>
      <c r="B341" s="3" t="s">
        <v>1096</v>
      </c>
      <c r="C341" s="3" t="s">
        <v>5205</v>
      </c>
      <c r="D341">
        <v>500000</v>
      </c>
      <c r="E341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8282</v>
      </c>
      <c r="O341" s="6">
        <f t="shared" si="30"/>
        <v>5.0347999999999997E-2</v>
      </c>
      <c r="P341" s="8">
        <f t="shared" si="31"/>
        <v>267.80851063829789</v>
      </c>
      <c r="Q341" s="9" t="str">
        <f t="shared" si="32"/>
        <v>games</v>
      </c>
      <c r="R341" s="9" t="str">
        <f t="shared" si="33"/>
        <v>video games</v>
      </c>
      <c r="S341" s="14">
        <f t="shared" si="34"/>
        <v>41486.537268518521</v>
      </c>
      <c r="T341" s="14">
        <f t="shared" si="35"/>
        <v>41516.537268518521</v>
      </c>
    </row>
    <row r="342" spans="1:20" ht="45" x14ac:dyDescent="0.25">
      <c r="A342">
        <v>651</v>
      </c>
      <c r="B342" s="3" t="s">
        <v>652</v>
      </c>
      <c r="C342" s="3" t="s">
        <v>4761</v>
      </c>
      <c r="D342">
        <v>25000</v>
      </c>
      <c r="E342">
        <v>25132</v>
      </c>
      <c r="F342" t="s">
        <v>8219</v>
      </c>
      <c r="G342" t="s">
        <v>8224</v>
      </c>
      <c r="H342" t="s">
        <v>8246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8273</v>
      </c>
      <c r="O342" s="6">
        <f t="shared" si="30"/>
        <v>1.00528</v>
      </c>
      <c r="P342" s="8">
        <f t="shared" si="31"/>
        <v>239.35238095238094</v>
      </c>
      <c r="Q342" s="9" t="str">
        <f t="shared" si="32"/>
        <v>technology</v>
      </c>
      <c r="R342" s="9" t="str">
        <f t="shared" si="33"/>
        <v>wearables</v>
      </c>
      <c r="S342" s="14">
        <f t="shared" si="34"/>
        <v>41956.017488425925</v>
      </c>
      <c r="T342" s="14">
        <f t="shared" si="35"/>
        <v>41986.017488425925</v>
      </c>
    </row>
    <row r="343" spans="1:20" ht="45" x14ac:dyDescent="0.25">
      <c r="A343">
        <v>2984</v>
      </c>
      <c r="B343" s="3" t="s">
        <v>2984</v>
      </c>
      <c r="C343" s="3" t="s">
        <v>7094</v>
      </c>
      <c r="D343">
        <v>25000</v>
      </c>
      <c r="E343">
        <v>25088</v>
      </c>
      <c r="F343" t="s">
        <v>8219</v>
      </c>
      <c r="G343" t="s">
        <v>8224</v>
      </c>
      <c r="H343" t="s">
        <v>8246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8303</v>
      </c>
      <c r="O343" s="6">
        <f t="shared" si="30"/>
        <v>1.00352</v>
      </c>
      <c r="P343" s="8">
        <f t="shared" si="31"/>
        <v>115.08256880733946</v>
      </c>
      <c r="Q343" s="9" t="str">
        <f t="shared" si="32"/>
        <v>theater</v>
      </c>
      <c r="R343" s="9" t="str">
        <f t="shared" si="33"/>
        <v>spaces</v>
      </c>
      <c r="S343" s="14">
        <f t="shared" si="34"/>
        <v>42576.278715277775</v>
      </c>
      <c r="T343" s="14">
        <f t="shared" si="35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>
        <v>5000</v>
      </c>
      <c r="E344">
        <v>24790</v>
      </c>
      <c r="F344" t="s">
        <v>8219</v>
      </c>
      <c r="G344" t="s">
        <v>8224</v>
      </c>
      <c r="H344" t="s">
        <v>8246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8297</v>
      </c>
      <c r="O344" s="6">
        <f t="shared" si="30"/>
        <v>4.9580000000000002</v>
      </c>
      <c r="P344" s="8">
        <f t="shared" si="31"/>
        <v>25.091093117408906</v>
      </c>
      <c r="Q344" s="9" t="str">
        <f t="shared" si="32"/>
        <v>games</v>
      </c>
      <c r="R344" s="9" t="str">
        <f t="shared" si="33"/>
        <v>tabletop games</v>
      </c>
      <c r="S344" s="14">
        <f t="shared" si="34"/>
        <v>41806.794074074074</v>
      </c>
      <c r="T344" s="14">
        <f t="shared" si="35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>
        <v>50000</v>
      </c>
      <c r="E345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8273</v>
      </c>
      <c r="O345" s="6">
        <f t="shared" si="30"/>
        <v>0.49381999999999998</v>
      </c>
      <c r="P345" s="8">
        <f t="shared" si="31"/>
        <v>176.36428571428573</v>
      </c>
      <c r="Q345" s="9" t="str">
        <f t="shared" si="32"/>
        <v>technology</v>
      </c>
      <c r="R345" s="9" t="str">
        <f t="shared" si="33"/>
        <v>wearables</v>
      </c>
      <c r="S345" s="14">
        <f t="shared" si="34"/>
        <v>42767.577303240745</v>
      </c>
      <c r="T345" s="14">
        <f t="shared" si="35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>
        <v>97000</v>
      </c>
      <c r="E346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8270</v>
      </c>
      <c r="O346" s="6">
        <f t="shared" si="30"/>
        <v>0.25413402061855672</v>
      </c>
      <c r="P346" s="8">
        <f t="shared" si="31"/>
        <v>725.02941176470586</v>
      </c>
      <c r="Q346" s="9" t="str">
        <f t="shared" si="32"/>
        <v>film &amp; video</v>
      </c>
      <c r="R346" s="9" t="str">
        <f t="shared" si="33"/>
        <v>animation</v>
      </c>
      <c r="S346" s="14">
        <f t="shared" si="34"/>
        <v>42327.490752314814</v>
      </c>
      <c r="T346" s="14">
        <f t="shared" si="35"/>
        <v>42367.490752314814</v>
      </c>
    </row>
    <row r="347" spans="1:20" ht="45" x14ac:dyDescent="0.25">
      <c r="A347">
        <v>2252</v>
      </c>
      <c r="B347" s="3" t="s">
        <v>2253</v>
      </c>
      <c r="C347" s="3" t="s">
        <v>6362</v>
      </c>
      <c r="D347">
        <v>9000</v>
      </c>
      <c r="E347">
        <v>24505</v>
      </c>
      <c r="F347" t="s">
        <v>8219</v>
      </c>
      <c r="G347" t="s">
        <v>8227</v>
      </c>
      <c r="H347" t="s">
        <v>8249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8297</v>
      </c>
      <c r="O347" s="6">
        <f t="shared" si="30"/>
        <v>2.722777777777778</v>
      </c>
      <c r="P347" s="8">
        <f t="shared" si="31"/>
        <v>98.413654618473899</v>
      </c>
      <c r="Q347" s="9" t="str">
        <f t="shared" si="32"/>
        <v>games</v>
      </c>
      <c r="R347" s="9" t="str">
        <f t="shared" si="33"/>
        <v>tabletop games</v>
      </c>
      <c r="S347" s="14">
        <f t="shared" si="34"/>
        <v>42573.327986111108</v>
      </c>
      <c r="T347" s="14">
        <f t="shared" si="35"/>
        <v>42588.327986111108</v>
      </c>
    </row>
    <row r="348" spans="1:20" ht="15.75" x14ac:dyDescent="0.25">
      <c r="A348">
        <v>307</v>
      </c>
      <c r="B348" s="3" t="s">
        <v>308</v>
      </c>
      <c r="C348" s="3" t="s">
        <v>4417</v>
      </c>
      <c r="D348">
        <v>22000</v>
      </c>
      <c r="E348">
        <v>24490</v>
      </c>
      <c r="F348" t="s">
        <v>8219</v>
      </c>
      <c r="G348" t="s">
        <v>8224</v>
      </c>
      <c r="H348" t="s">
        <v>8246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8269</v>
      </c>
      <c r="O348" s="6">
        <f t="shared" si="30"/>
        <v>1.1131818181818183</v>
      </c>
      <c r="P348" s="8">
        <f t="shared" si="31"/>
        <v>42.517361111111114</v>
      </c>
      <c r="Q348" s="9" t="str">
        <f t="shared" si="32"/>
        <v>film &amp; video</v>
      </c>
      <c r="R348" s="9" t="str">
        <f t="shared" si="33"/>
        <v>documentary</v>
      </c>
      <c r="S348" s="14">
        <f t="shared" si="34"/>
        <v>41282.944456018515</v>
      </c>
      <c r="T348" s="14">
        <f t="shared" si="35"/>
        <v>41312.944456018515</v>
      </c>
    </row>
    <row r="349" spans="1:20" ht="45" x14ac:dyDescent="0.25">
      <c r="A349">
        <v>3259</v>
      </c>
      <c r="B349" s="3" t="s">
        <v>3259</v>
      </c>
      <c r="C349" s="3" t="s">
        <v>7369</v>
      </c>
      <c r="D349">
        <v>23000</v>
      </c>
      <c r="E349">
        <v>24418.6</v>
      </c>
      <c r="F349" t="s">
        <v>8219</v>
      </c>
      <c r="G349" t="s">
        <v>8224</v>
      </c>
      <c r="H349" t="s">
        <v>8246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8271</v>
      </c>
      <c r="O349" s="6">
        <f t="shared" si="30"/>
        <v>1.0616782608695652</v>
      </c>
      <c r="P349" s="8">
        <f t="shared" si="31"/>
        <v>251.7381443298969</v>
      </c>
      <c r="Q349" s="9" t="str">
        <f t="shared" si="32"/>
        <v>theater</v>
      </c>
      <c r="R349" s="9" t="str">
        <f t="shared" si="33"/>
        <v>plays</v>
      </c>
      <c r="S349" s="14">
        <f t="shared" si="34"/>
        <v>42614.760937500003</v>
      </c>
      <c r="T349" s="14">
        <f t="shared" si="35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>
        <v>15000</v>
      </c>
      <c r="E350">
        <v>24321.1</v>
      </c>
      <c r="F350" t="s">
        <v>8219</v>
      </c>
      <c r="G350" t="s">
        <v>8224</v>
      </c>
      <c r="H350" t="s">
        <v>8246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8276</v>
      </c>
      <c r="O350" s="6">
        <f t="shared" si="30"/>
        <v>1.6214066666666667</v>
      </c>
      <c r="P350" s="8">
        <f t="shared" si="31"/>
        <v>62.522107969151669</v>
      </c>
      <c r="Q350" s="9" t="str">
        <f t="shared" si="32"/>
        <v>music</v>
      </c>
      <c r="R350" s="9" t="str">
        <f t="shared" si="33"/>
        <v>rock</v>
      </c>
      <c r="S350" s="14">
        <f t="shared" si="34"/>
        <v>41458.867905092593</v>
      </c>
      <c r="T350" s="14">
        <f t="shared" si="35"/>
        <v>41493.867905092593</v>
      </c>
    </row>
    <row r="351" spans="1:20" ht="45" x14ac:dyDescent="0.25">
      <c r="A351">
        <v>2224</v>
      </c>
      <c r="B351" s="3" t="s">
        <v>2225</v>
      </c>
      <c r="C351" s="3" t="s">
        <v>6334</v>
      </c>
      <c r="D351">
        <v>10000</v>
      </c>
      <c r="E351">
        <v>24315</v>
      </c>
      <c r="F351" t="s">
        <v>8219</v>
      </c>
      <c r="G351" t="s">
        <v>8224</v>
      </c>
      <c r="H351" t="s">
        <v>8246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8297</v>
      </c>
      <c r="O351" s="6">
        <f t="shared" si="30"/>
        <v>2.4315000000000002</v>
      </c>
      <c r="P351" s="8">
        <f t="shared" si="31"/>
        <v>82.145270270270274</v>
      </c>
      <c r="Q351" s="9" t="str">
        <f t="shared" si="32"/>
        <v>games</v>
      </c>
      <c r="R351" s="9" t="str">
        <f t="shared" si="33"/>
        <v>tabletop games</v>
      </c>
      <c r="S351" s="14">
        <f t="shared" si="34"/>
        <v>42644.667534722219</v>
      </c>
      <c r="T351" s="14">
        <f t="shared" si="35"/>
        <v>42672.791666666672</v>
      </c>
    </row>
    <row r="352" spans="1:20" ht="45" x14ac:dyDescent="0.25">
      <c r="A352">
        <v>1517</v>
      </c>
      <c r="B352" s="3" t="s">
        <v>1518</v>
      </c>
      <c r="C352" s="3" t="s">
        <v>5627</v>
      </c>
      <c r="D352">
        <v>15000</v>
      </c>
      <c r="E352">
        <v>24297</v>
      </c>
      <c r="F352" t="s">
        <v>8219</v>
      </c>
      <c r="G352" t="s">
        <v>8224</v>
      </c>
      <c r="H352" t="s">
        <v>8246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8285</v>
      </c>
      <c r="O352" s="6">
        <f t="shared" si="30"/>
        <v>1.6197999999999999</v>
      </c>
      <c r="P352" s="8">
        <f t="shared" si="31"/>
        <v>39.507317073170732</v>
      </c>
      <c r="Q352" s="9" t="str">
        <f t="shared" si="32"/>
        <v>photography</v>
      </c>
      <c r="R352" s="9" t="str">
        <f t="shared" si="33"/>
        <v>photobooks</v>
      </c>
      <c r="S352" s="14">
        <f t="shared" si="34"/>
        <v>41948.56658564815</v>
      </c>
      <c r="T352" s="14">
        <f t="shared" si="35"/>
        <v>41979.25</v>
      </c>
    </row>
    <row r="353" spans="1:20" ht="45" x14ac:dyDescent="0.25">
      <c r="A353">
        <v>1532</v>
      </c>
      <c r="B353" s="3" t="s">
        <v>1533</v>
      </c>
      <c r="C353" s="3" t="s">
        <v>5642</v>
      </c>
      <c r="D353">
        <v>5000</v>
      </c>
      <c r="E353">
        <v>24201</v>
      </c>
      <c r="F353" t="s">
        <v>8219</v>
      </c>
      <c r="G353" t="s">
        <v>8226</v>
      </c>
      <c r="H353" t="s">
        <v>8248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8285</v>
      </c>
      <c r="O353" s="6">
        <f t="shared" si="30"/>
        <v>4.8402000000000003</v>
      </c>
      <c r="P353" s="8">
        <f t="shared" si="31"/>
        <v>82.316326530612244</v>
      </c>
      <c r="Q353" s="9" t="str">
        <f t="shared" si="32"/>
        <v>photography</v>
      </c>
      <c r="R353" s="9" t="str">
        <f t="shared" si="33"/>
        <v>photobooks</v>
      </c>
      <c r="S353" s="14">
        <f t="shared" si="34"/>
        <v>42391.475289351853</v>
      </c>
      <c r="T353" s="14">
        <f t="shared" si="35"/>
        <v>42415.625</v>
      </c>
    </row>
    <row r="354" spans="1:20" ht="45" x14ac:dyDescent="0.25">
      <c r="A354">
        <v>1963</v>
      </c>
      <c r="B354" s="3" t="s">
        <v>1964</v>
      </c>
      <c r="C354" s="3" t="s">
        <v>6073</v>
      </c>
      <c r="D354">
        <v>19000</v>
      </c>
      <c r="E354">
        <v>24108</v>
      </c>
      <c r="F354" t="s">
        <v>8219</v>
      </c>
      <c r="G354" t="s">
        <v>8225</v>
      </c>
      <c r="H354" t="s">
        <v>8247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8295</v>
      </c>
      <c r="O354" s="6">
        <f t="shared" si="30"/>
        <v>1.268842105263158</v>
      </c>
      <c r="P354" s="8">
        <f t="shared" si="31"/>
        <v>117.6</v>
      </c>
      <c r="Q354" s="9" t="str">
        <f t="shared" si="32"/>
        <v>technology</v>
      </c>
      <c r="R354" s="9" t="str">
        <f t="shared" si="33"/>
        <v>hardware</v>
      </c>
      <c r="S354" s="14">
        <f t="shared" si="34"/>
        <v>41863.429791666669</v>
      </c>
      <c r="T354" s="14">
        <f t="shared" si="35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>
        <v>320000</v>
      </c>
      <c r="E355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8273</v>
      </c>
      <c r="O355" s="6">
        <f t="shared" si="30"/>
        <v>7.4837500000000001E-2</v>
      </c>
      <c r="P355" s="8">
        <f t="shared" si="31"/>
        <v>177.39259259259259</v>
      </c>
      <c r="Q355" s="9" t="str">
        <f t="shared" si="32"/>
        <v>technology</v>
      </c>
      <c r="R355" s="9" t="str">
        <f t="shared" si="33"/>
        <v>wearables</v>
      </c>
      <c r="S355" s="14">
        <f t="shared" si="34"/>
        <v>41809.473275462966</v>
      </c>
      <c r="T355" s="14">
        <f t="shared" si="35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>
        <v>20000</v>
      </c>
      <c r="E356">
        <v>23727.55</v>
      </c>
      <c r="F356" t="s">
        <v>8219</v>
      </c>
      <c r="G356" t="s">
        <v>8235</v>
      </c>
      <c r="H356" t="s">
        <v>8255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8280</v>
      </c>
      <c r="O356" s="6">
        <f t="shared" si="30"/>
        <v>1.1863774999999999</v>
      </c>
      <c r="P356" s="8">
        <f t="shared" si="31"/>
        <v>388.9762295081967</v>
      </c>
      <c r="Q356" s="9" t="str">
        <f t="shared" si="32"/>
        <v>music</v>
      </c>
      <c r="R356" s="9" t="str">
        <f t="shared" si="33"/>
        <v>electronic music</v>
      </c>
      <c r="S356" s="14">
        <f t="shared" si="34"/>
        <v>42370.580590277779</v>
      </c>
      <c r="T356" s="14">
        <f t="shared" si="35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>
        <v>23000</v>
      </c>
      <c r="E357">
        <v>23530</v>
      </c>
      <c r="F357" t="s">
        <v>8219</v>
      </c>
      <c r="G357" t="s">
        <v>8224</v>
      </c>
      <c r="H357" t="s">
        <v>8246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8298</v>
      </c>
      <c r="O357" s="6">
        <f t="shared" si="30"/>
        <v>1.0230434782608695</v>
      </c>
      <c r="P357" s="8">
        <f t="shared" si="31"/>
        <v>189.75806451612902</v>
      </c>
      <c r="Q357" s="9" t="str">
        <f t="shared" si="32"/>
        <v>food</v>
      </c>
      <c r="R357" s="9" t="str">
        <f t="shared" si="33"/>
        <v>small batch</v>
      </c>
      <c r="S357" s="14">
        <f t="shared" si="34"/>
        <v>42423.602500000001</v>
      </c>
      <c r="T357" s="14">
        <f t="shared" si="35"/>
        <v>42453.560833333337</v>
      </c>
    </row>
    <row r="358" spans="1:20" ht="45" x14ac:dyDescent="0.25">
      <c r="A358">
        <v>3147</v>
      </c>
      <c r="B358" s="3" t="s">
        <v>3147</v>
      </c>
      <c r="C358" s="3" t="s">
        <v>7257</v>
      </c>
      <c r="D358">
        <v>20000</v>
      </c>
      <c r="E358">
        <v>23505</v>
      </c>
      <c r="F358" t="s">
        <v>8219</v>
      </c>
      <c r="G358" t="s">
        <v>8224</v>
      </c>
      <c r="H358" t="s">
        <v>8246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8271</v>
      </c>
      <c r="O358" s="6">
        <f t="shared" si="30"/>
        <v>1.1752499999999999</v>
      </c>
      <c r="P358" s="8">
        <f t="shared" si="31"/>
        <v>110.35211267605634</v>
      </c>
      <c r="Q358" s="9" t="str">
        <f t="shared" si="32"/>
        <v>theater</v>
      </c>
      <c r="R358" s="9" t="str">
        <f t="shared" si="33"/>
        <v>plays</v>
      </c>
      <c r="S358" s="14">
        <f t="shared" si="34"/>
        <v>41909.969386574077</v>
      </c>
      <c r="T358" s="14">
        <f t="shared" si="35"/>
        <v>41950.011053240742</v>
      </c>
    </row>
    <row r="359" spans="1:20" ht="45" x14ac:dyDescent="0.25">
      <c r="A359">
        <v>2024</v>
      </c>
      <c r="B359" s="3" t="s">
        <v>2025</v>
      </c>
      <c r="C359" s="3" t="s">
        <v>6134</v>
      </c>
      <c r="D359">
        <v>4000</v>
      </c>
      <c r="E359">
        <v>23414</v>
      </c>
      <c r="F359" t="s">
        <v>8219</v>
      </c>
      <c r="G359" t="s">
        <v>8224</v>
      </c>
      <c r="H359" t="s">
        <v>8246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8295</v>
      </c>
      <c r="O359" s="6">
        <f t="shared" si="30"/>
        <v>5.8535000000000004</v>
      </c>
      <c r="P359" s="8">
        <f t="shared" si="31"/>
        <v>222.99047619047619</v>
      </c>
      <c r="Q359" s="9" t="str">
        <f t="shared" si="32"/>
        <v>technology</v>
      </c>
      <c r="R359" s="9" t="str">
        <f t="shared" si="33"/>
        <v>hardware</v>
      </c>
      <c r="S359" s="14">
        <f t="shared" si="34"/>
        <v>41099.966944444444</v>
      </c>
      <c r="T359" s="14">
        <f t="shared" si="35"/>
        <v>41134.125</v>
      </c>
    </row>
    <row r="360" spans="1:20" ht="45" x14ac:dyDescent="0.25">
      <c r="A360">
        <v>3017</v>
      </c>
      <c r="B360" s="3" t="s">
        <v>3017</v>
      </c>
      <c r="C360" s="3" t="s">
        <v>7127</v>
      </c>
      <c r="D360">
        <v>22000</v>
      </c>
      <c r="E360">
        <v>23285</v>
      </c>
      <c r="F360" t="s">
        <v>8219</v>
      </c>
      <c r="G360" t="s">
        <v>8224</v>
      </c>
      <c r="H360" t="s">
        <v>8246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8303</v>
      </c>
      <c r="O360" s="6">
        <f t="shared" si="30"/>
        <v>1.0584090909090909</v>
      </c>
      <c r="P360" s="8">
        <f t="shared" si="31"/>
        <v>146.44654088050314</v>
      </c>
      <c r="Q360" s="9" t="str">
        <f t="shared" si="32"/>
        <v>theater</v>
      </c>
      <c r="R360" s="9" t="str">
        <f t="shared" si="33"/>
        <v>spaces</v>
      </c>
      <c r="S360" s="14">
        <f t="shared" si="34"/>
        <v>41841.850034722222</v>
      </c>
      <c r="T360" s="14">
        <f t="shared" si="35"/>
        <v>41871.850034722222</v>
      </c>
    </row>
    <row r="361" spans="1:20" ht="45" x14ac:dyDescent="0.25">
      <c r="A361">
        <v>1523</v>
      </c>
      <c r="B361" s="3" t="s">
        <v>1524</v>
      </c>
      <c r="C361" s="3" t="s">
        <v>5633</v>
      </c>
      <c r="D361">
        <v>18500</v>
      </c>
      <c r="E361">
        <v>23096</v>
      </c>
      <c r="F361" t="s">
        <v>8219</v>
      </c>
      <c r="G361" t="s">
        <v>8224</v>
      </c>
      <c r="H361" t="s">
        <v>8246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8285</v>
      </c>
      <c r="O361" s="6">
        <f t="shared" si="30"/>
        <v>1.2484324324324325</v>
      </c>
      <c r="P361" s="8">
        <f t="shared" si="31"/>
        <v>95.834024896265561</v>
      </c>
      <c r="Q361" s="9" t="str">
        <f t="shared" si="32"/>
        <v>photography</v>
      </c>
      <c r="R361" s="9" t="str">
        <f t="shared" si="33"/>
        <v>photobooks</v>
      </c>
      <c r="S361" s="14">
        <f t="shared" si="34"/>
        <v>41964.751342592594</v>
      </c>
      <c r="T361" s="14">
        <f t="shared" si="35"/>
        <v>41996</v>
      </c>
    </row>
    <row r="362" spans="1:20" ht="45" x14ac:dyDescent="0.25">
      <c r="A362">
        <v>1184</v>
      </c>
      <c r="B362" s="3" t="s">
        <v>1185</v>
      </c>
      <c r="C362" s="3" t="s">
        <v>5294</v>
      </c>
      <c r="D362">
        <v>22000</v>
      </c>
      <c r="E362">
        <v>23086</v>
      </c>
      <c r="F362" t="s">
        <v>8219</v>
      </c>
      <c r="G362" t="s">
        <v>8225</v>
      </c>
      <c r="H362" t="s">
        <v>8247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8285</v>
      </c>
      <c r="O362" s="6">
        <f t="shared" si="30"/>
        <v>1.0493636363636363</v>
      </c>
      <c r="P362" s="8">
        <f t="shared" si="31"/>
        <v>61.562666666666665</v>
      </c>
      <c r="Q362" s="9" t="str">
        <f t="shared" si="32"/>
        <v>photography</v>
      </c>
      <c r="R362" s="9" t="str">
        <f t="shared" si="33"/>
        <v>photobooks</v>
      </c>
      <c r="S362" s="14">
        <f t="shared" si="34"/>
        <v>42741.599664351852</v>
      </c>
      <c r="T362" s="14">
        <f t="shared" si="35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>
        <v>7214</v>
      </c>
      <c r="E363">
        <v>22991.01</v>
      </c>
      <c r="F363" t="s">
        <v>8219</v>
      </c>
      <c r="G363" t="s">
        <v>8224</v>
      </c>
      <c r="H363" t="s">
        <v>8246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8303</v>
      </c>
      <c r="O363" s="6">
        <f t="shared" si="30"/>
        <v>3.1869988910451896</v>
      </c>
      <c r="P363" s="8">
        <f t="shared" si="31"/>
        <v>131.37719999999999</v>
      </c>
      <c r="Q363" s="9" t="str">
        <f t="shared" si="32"/>
        <v>theater</v>
      </c>
      <c r="R363" s="9" t="str">
        <f t="shared" si="33"/>
        <v>spaces</v>
      </c>
      <c r="S363" s="14">
        <f t="shared" si="34"/>
        <v>42534.895625000005</v>
      </c>
      <c r="T363" s="14">
        <f t="shared" si="35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>
        <v>20000</v>
      </c>
      <c r="E364">
        <v>22933.05</v>
      </c>
      <c r="F364" t="s">
        <v>8219</v>
      </c>
      <c r="G364" t="s">
        <v>8224</v>
      </c>
      <c r="H364" t="s">
        <v>8246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8301</v>
      </c>
      <c r="O364" s="6">
        <f t="shared" si="30"/>
        <v>1.1466525000000001</v>
      </c>
      <c r="P364" s="8">
        <f t="shared" si="31"/>
        <v>80.185489510489504</v>
      </c>
      <c r="Q364" s="9" t="str">
        <f t="shared" si="32"/>
        <v>technology</v>
      </c>
      <c r="R364" s="9" t="str">
        <f t="shared" si="33"/>
        <v>space exploration</v>
      </c>
      <c r="S364" s="14">
        <f t="shared" si="34"/>
        <v>42218.169293981482</v>
      </c>
      <c r="T364" s="14">
        <f t="shared" si="35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>
        <v>5494</v>
      </c>
      <c r="E365">
        <v>22645</v>
      </c>
      <c r="F365" t="s">
        <v>8219</v>
      </c>
      <c r="G365" t="s">
        <v>8226</v>
      </c>
      <c r="H365" t="s">
        <v>8248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8297</v>
      </c>
      <c r="O365" s="6">
        <f t="shared" si="30"/>
        <v>4.1217692027666546</v>
      </c>
      <c r="P365" s="8">
        <f t="shared" si="31"/>
        <v>44.056420233463037</v>
      </c>
      <c r="Q365" s="9" t="str">
        <f t="shared" si="32"/>
        <v>games</v>
      </c>
      <c r="R365" s="9" t="str">
        <f t="shared" si="33"/>
        <v>tabletop games</v>
      </c>
      <c r="S365" s="14">
        <f t="shared" si="34"/>
        <v>42633.586122685185</v>
      </c>
      <c r="T365" s="14">
        <f t="shared" si="35"/>
        <v>42668.708333333328</v>
      </c>
    </row>
    <row r="366" spans="1:20" ht="45" x14ac:dyDescent="0.25">
      <c r="A366">
        <v>2734</v>
      </c>
      <c r="B366" s="3" t="s">
        <v>2734</v>
      </c>
      <c r="C366" s="3" t="s">
        <v>6844</v>
      </c>
      <c r="D366">
        <v>1</v>
      </c>
      <c r="E366">
        <v>22603</v>
      </c>
      <c r="F366" t="s">
        <v>8219</v>
      </c>
      <c r="G366" t="s">
        <v>8224</v>
      </c>
      <c r="H366" t="s">
        <v>8246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8295</v>
      </c>
      <c r="O366" s="6">
        <f t="shared" si="30"/>
        <v>22603</v>
      </c>
      <c r="P366" s="8">
        <f t="shared" si="31"/>
        <v>138.66871165644173</v>
      </c>
      <c r="Q366" s="9" t="str">
        <f t="shared" si="32"/>
        <v>technology</v>
      </c>
      <c r="R366" s="9" t="str">
        <f t="shared" si="33"/>
        <v>hardware</v>
      </c>
      <c r="S366" s="14">
        <f t="shared" si="34"/>
        <v>42626.668888888889</v>
      </c>
      <c r="T366" s="14">
        <f t="shared" si="35"/>
        <v>42656.915972222225</v>
      </c>
    </row>
    <row r="367" spans="1:20" ht="45" x14ac:dyDescent="0.25">
      <c r="A367">
        <v>418</v>
      </c>
      <c r="B367" s="3" t="s">
        <v>419</v>
      </c>
      <c r="C367" s="3" t="s">
        <v>4528</v>
      </c>
      <c r="D367">
        <v>22400</v>
      </c>
      <c r="E367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8269</v>
      </c>
      <c r="O367" s="6">
        <f t="shared" si="30"/>
        <v>1.0063392857142857</v>
      </c>
      <c r="P367" s="8">
        <f t="shared" si="31"/>
        <v>216.75</v>
      </c>
      <c r="Q367" s="9" t="str">
        <f t="shared" si="32"/>
        <v>film &amp; video</v>
      </c>
      <c r="R367" s="9" t="str">
        <f t="shared" si="33"/>
        <v>documentary</v>
      </c>
      <c r="S367" s="14">
        <f t="shared" si="34"/>
        <v>42178.282372685186</v>
      </c>
      <c r="T367" s="14">
        <f t="shared" si="35"/>
        <v>42208.282372685186</v>
      </c>
    </row>
    <row r="368" spans="1:20" ht="45" x14ac:dyDescent="0.25">
      <c r="A368">
        <v>384</v>
      </c>
      <c r="B368" s="3" t="s">
        <v>385</v>
      </c>
      <c r="C368" s="3" t="s">
        <v>4494</v>
      </c>
      <c r="D368">
        <v>20000</v>
      </c>
      <c r="E368">
        <v>22421</v>
      </c>
      <c r="F368" t="s">
        <v>8219</v>
      </c>
      <c r="G368" t="s">
        <v>8224</v>
      </c>
      <c r="H368" t="s">
        <v>8246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8269</v>
      </c>
      <c r="O368" s="6">
        <f t="shared" si="30"/>
        <v>1.1210500000000001</v>
      </c>
      <c r="P368" s="8">
        <f t="shared" si="31"/>
        <v>58.540469973890339</v>
      </c>
      <c r="Q368" s="9" t="str">
        <f t="shared" si="32"/>
        <v>film &amp; video</v>
      </c>
      <c r="R368" s="9" t="str">
        <f t="shared" si="33"/>
        <v>documentary</v>
      </c>
      <c r="S368" s="14">
        <f t="shared" si="34"/>
        <v>41980.781793981485</v>
      </c>
      <c r="T368" s="14">
        <f t="shared" si="35"/>
        <v>42010.781793981485</v>
      </c>
    </row>
    <row r="369" spans="1:20" ht="45" x14ac:dyDescent="0.25">
      <c r="A369">
        <v>1267</v>
      </c>
      <c r="B369" s="3" t="s">
        <v>1268</v>
      </c>
      <c r="C369" s="3" t="s">
        <v>5377</v>
      </c>
      <c r="D369">
        <v>22000</v>
      </c>
      <c r="E369">
        <v>22396</v>
      </c>
      <c r="F369" t="s">
        <v>8219</v>
      </c>
      <c r="G369" t="s">
        <v>8224</v>
      </c>
      <c r="H369" t="s">
        <v>8246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8276</v>
      </c>
      <c r="O369" s="6">
        <f t="shared" si="30"/>
        <v>1.018</v>
      </c>
      <c r="P369" s="8">
        <f t="shared" si="31"/>
        <v>140.85534591194968</v>
      </c>
      <c r="Q369" s="9" t="str">
        <f t="shared" si="32"/>
        <v>music</v>
      </c>
      <c r="R369" s="9" t="str">
        <f t="shared" si="33"/>
        <v>rock</v>
      </c>
      <c r="S369" s="14">
        <f t="shared" si="34"/>
        <v>41449.585162037038</v>
      </c>
      <c r="T369" s="14">
        <f t="shared" si="35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>
        <v>20000</v>
      </c>
      <c r="E370">
        <v>22345</v>
      </c>
      <c r="F370" t="s">
        <v>8219</v>
      </c>
      <c r="G370" t="s">
        <v>8228</v>
      </c>
      <c r="H370" t="s">
        <v>8250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8265</v>
      </c>
      <c r="O370" s="6">
        <f t="shared" si="30"/>
        <v>1.1172500000000001</v>
      </c>
      <c r="P370" s="8">
        <f t="shared" si="31"/>
        <v>148.96666666666667</v>
      </c>
      <c r="Q370" s="9" t="str">
        <f t="shared" si="32"/>
        <v>film &amp; video</v>
      </c>
      <c r="R370" s="9" t="str">
        <f t="shared" si="33"/>
        <v>television</v>
      </c>
      <c r="S370" s="14">
        <f t="shared" si="34"/>
        <v>41929.164733796293</v>
      </c>
      <c r="T370" s="14">
        <f t="shared" si="35"/>
        <v>41959.206400462965</v>
      </c>
    </row>
    <row r="371" spans="1:20" ht="45" x14ac:dyDescent="0.25">
      <c r="A371">
        <v>1502</v>
      </c>
      <c r="B371" s="3" t="s">
        <v>1503</v>
      </c>
      <c r="C371" s="3" t="s">
        <v>5612</v>
      </c>
      <c r="D371">
        <v>22000</v>
      </c>
      <c r="E371">
        <v>22318</v>
      </c>
      <c r="F371" t="s">
        <v>8219</v>
      </c>
      <c r="G371" t="s">
        <v>8225</v>
      </c>
      <c r="H371" t="s">
        <v>8247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8285</v>
      </c>
      <c r="O371" s="6">
        <f t="shared" si="30"/>
        <v>1.0144545454545455</v>
      </c>
      <c r="P371" s="8">
        <f t="shared" si="31"/>
        <v>67.835866261398181</v>
      </c>
      <c r="Q371" s="9" t="str">
        <f t="shared" si="32"/>
        <v>photography</v>
      </c>
      <c r="R371" s="9" t="str">
        <f t="shared" si="33"/>
        <v>photobooks</v>
      </c>
      <c r="S371" s="14">
        <f t="shared" si="34"/>
        <v>42426.542592592596</v>
      </c>
      <c r="T371" s="14">
        <f t="shared" si="35"/>
        <v>42454.916666666672</v>
      </c>
    </row>
    <row r="372" spans="1:20" ht="45" x14ac:dyDescent="0.25">
      <c r="A372">
        <v>1746</v>
      </c>
      <c r="B372" s="3" t="s">
        <v>1747</v>
      </c>
      <c r="C372" s="3" t="s">
        <v>5856</v>
      </c>
      <c r="D372">
        <v>15000</v>
      </c>
      <c r="E372">
        <v>22215</v>
      </c>
      <c r="F372" t="s">
        <v>8219</v>
      </c>
      <c r="G372" t="s">
        <v>8224</v>
      </c>
      <c r="H372" t="s">
        <v>8246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8285</v>
      </c>
      <c r="O372" s="6">
        <f t="shared" si="30"/>
        <v>1.4810000000000001</v>
      </c>
      <c r="P372" s="8">
        <f t="shared" si="31"/>
        <v>207.61682242990653</v>
      </c>
      <c r="Q372" s="9" t="str">
        <f t="shared" si="32"/>
        <v>photography</v>
      </c>
      <c r="R372" s="9" t="str">
        <f t="shared" si="33"/>
        <v>photobooks</v>
      </c>
      <c r="S372" s="14">
        <f t="shared" si="34"/>
        <v>42668.176701388889</v>
      </c>
      <c r="T372" s="14">
        <f t="shared" si="35"/>
        <v>42698.083333333328</v>
      </c>
    </row>
    <row r="373" spans="1:20" ht="30" x14ac:dyDescent="0.25">
      <c r="A373">
        <v>1223</v>
      </c>
      <c r="B373" s="3" t="s">
        <v>1224</v>
      </c>
      <c r="C373" s="3" t="s">
        <v>5333</v>
      </c>
      <c r="D373">
        <v>19800</v>
      </c>
      <c r="E373">
        <v>22197</v>
      </c>
      <c r="F373" t="s">
        <v>8219</v>
      </c>
      <c r="G373" t="s">
        <v>8224</v>
      </c>
      <c r="H373" t="s">
        <v>8246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8285</v>
      </c>
      <c r="O373" s="6">
        <f t="shared" si="30"/>
        <v>1.1210606060606061</v>
      </c>
      <c r="P373" s="8">
        <f t="shared" si="31"/>
        <v>116.21465968586388</v>
      </c>
      <c r="Q373" s="9" t="str">
        <f t="shared" si="32"/>
        <v>photography</v>
      </c>
      <c r="R373" s="9" t="str">
        <f t="shared" si="33"/>
        <v>photobooks</v>
      </c>
      <c r="S373" s="14">
        <f t="shared" si="34"/>
        <v>42654.177187499998</v>
      </c>
      <c r="T373" s="14">
        <f t="shared" si="35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>
        <v>35000</v>
      </c>
      <c r="E374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8302</v>
      </c>
      <c r="O374" s="6">
        <f t="shared" si="30"/>
        <v>0.62839999999999996</v>
      </c>
      <c r="P374" s="8">
        <f t="shared" si="31"/>
        <v>128.61988304093566</v>
      </c>
      <c r="Q374" s="9" t="str">
        <f t="shared" si="32"/>
        <v>technology</v>
      </c>
      <c r="R374" s="9" t="str">
        <f t="shared" si="33"/>
        <v>makerspaces</v>
      </c>
      <c r="S374" s="14">
        <f t="shared" si="34"/>
        <v>42529.632754629631</v>
      </c>
      <c r="T374" s="14">
        <f t="shared" si="35"/>
        <v>42556.207638888889</v>
      </c>
    </row>
    <row r="375" spans="1:20" ht="30" x14ac:dyDescent="0.25">
      <c r="A375">
        <v>2186</v>
      </c>
      <c r="B375" s="3" t="s">
        <v>2187</v>
      </c>
      <c r="C375" s="3" t="s">
        <v>6296</v>
      </c>
      <c r="D375">
        <v>20000</v>
      </c>
      <c r="E375">
        <v>21935</v>
      </c>
      <c r="F375" t="s">
        <v>8219</v>
      </c>
      <c r="G375" t="s">
        <v>8224</v>
      </c>
      <c r="H375" t="s">
        <v>8246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8297</v>
      </c>
      <c r="O375" s="6">
        <f t="shared" si="30"/>
        <v>1.0967499999999999</v>
      </c>
      <c r="P375" s="8">
        <f t="shared" si="31"/>
        <v>55.956632653061227</v>
      </c>
      <c r="Q375" s="9" t="str">
        <f t="shared" si="32"/>
        <v>games</v>
      </c>
      <c r="R375" s="9" t="str">
        <f t="shared" si="33"/>
        <v>tabletop games</v>
      </c>
      <c r="S375" s="14">
        <f t="shared" si="34"/>
        <v>42583.615081018521</v>
      </c>
      <c r="T375" s="14">
        <f t="shared" si="35"/>
        <v>42620.083333333328</v>
      </c>
    </row>
    <row r="376" spans="1:20" ht="45" x14ac:dyDescent="0.25">
      <c r="A376">
        <v>1297</v>
      </c>
      <c r="B376" s="3" t="s">
        <v>1298</v>
      </c>
      <c r="C376" s="3" t="s">
        <v>5407</v>
      </c>
      <c r="D376">
        <v>20000</v>
      </c>
      <c r="E376">
        <v>21905</v>
      </c>
      <c r="F376" t="s">
        <v>8219</v>
      </c>
      <c r="G376" t="s">
        <v>8224</v>
      </c>
      <c r="H376" t="s">
        <v>8246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8271</v>
      </c>
      <c r="O376" s="6">
        <f t="shared" si="30"/>
        <v>1.0952500000000001</v>
      </c>
      <c r="P376" s="8">
        <f t="shared" si="31"/>
        <v>92.037815126050418</v>
      </c>
      <c r="Q376" s="9" t="str">
        <f t="shared" si="32"/>
        <v>theater</v>
      </c>
      <c r="R376" s="9" t="str">
        <f t="shared" si="33"/>
        <v>plays</v>
      </c>
      <c r="S376" s="14">
        <f t="shared" si="34"/>
        <v>42461.747199074074</v>
      </c>
      <c r="T376" s="14">
        <f t="shared" si="35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>
        <v>21000</v>
      </c>
      <c r="E377">
        <v>21904</v>
      </c>
      <c r="F377" t="s">
        <v>8219</v>
      </c>
      <c r="G377" t="s">
        <v>8224</v>
      </c>
      <c r="H377" t="s">
        <v>8246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8271</v>
      </c>
      <c r="O377" s="6">
        <f t="shared" si="30"/>
        <v>1.043047619047619</v>
      </c>
      <c r="P377" s="8">
        <f t="shared" si="31"/>
        <v>81.125925925925927</v>
      </c>
      <c r="Q377" s="9" t="str">
        <f t="shared" si="32"/>
        <v>theater</v>
      </c>
      <c r="R377" s="9" t="str">
        <f t="shared" si="33"/>
        <v>plays</v>
      </c>
      <c r="S377" s="14">
        <f t="shared" si="34"/>
        <v>42135.60020833333</v>
      </c>
      <c r="T377" s="14">
        <f t="shared" si="35"/>
        <v>42167.083333333328</v>
      </c>
    </row>
    <row r="378" spans="1:20" ht="30" x14ac:dyDescent="0.25">
      <c r="A378">
        <v>2168</v>
      </c>
      <c r="B378" s="3" t="s">
        <v>2169</v>
      </c>
      <c r="C378" s="3" t="s">
        <v>6278</v>
      </c>
      <c r="D378">
        <v>18000</v>
      </c>
      <c r="E378">
        <v>21884.69</v>
      </c>
      <c r="F378" t="s">
        <v>8219</v>
      </c>
      <c r="G378" t="s">
        <v>8224</v>
      </c>
      <c r="H378" t="s">
        <v>8246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8276</v>
      </c>
      <c r="O378" s="6">
        <f t="shared" si="30"/>
        <v>1.215816111111111</v>
      </c>
      <c r="P378" s="8">
        <f t="shared" si="31"/>
        <v>64.366735294117646</v>
      </c>
      <c r="Q378" s="9" t="str">
        <f t="shared" si="32"/>
        <v>music</v>
      </c>
      <c r="R378" s="9" t="str">
        <f t="shared" si="33"/>
        <v>rock</v>
      </c>
      <c r="S378" s="14">
        <f t="shared" si="34"/>
        <v>42745.600243055553</v>
      </c>
      <c r="T378" s="14">
        <f t="shared" si="35"/>
        <v>42776.208333333328</v>
      </c>
    </row>
    <row r="379" spans="1:20" ht="45" x14ac:dyDescent="0.25">
      <c r="A379">
        <v>2621</v>
      </c>
      <c r="B379" s="3" t="s">
        <v>2621</v>
      </c>
      <c r="C379" s="3" t="s">
        <v>6731</v>
      </c>
      <c r="D379">
        <v>15000</v>
      </c>
      <c r="E379">
        <v>21882</v>
      </c>
      <c r="F379" t="s">
        <v>8219</v>
      </c>
      <c r="G379" t="s">
        <v>8224</v>
      </c>
      <c r="H379" t="s">
        <v>8246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8301</v>
      </c>
      <c r="O379" s="6">
        <f t="shared" si="30"/>
        <v>1.4588000000000001</v>
      </c>
      <c r="P379" s="8">
        <f t="shared" si="31"/>
        <v>47.058064516129029</v>
      </c>
      <c r="Q379" s="9" t="str">
        <f t="shared" si="32"/>
        <v>technology</v>
      </c>
      <c r="R379" s="9" t="str">
        <f t="shared" si="33"/>
        <v>space exploration</v>
      </c>
      <c r="S379" s="14">
        <f t="shared" si="34"/>
        <v>42115.74754629629</v>
      </c>
      <c r="T379" s="14">
        <f t="shared" si="35"/>
        <v>42145.74754629629</v>
      </c>
    </row>
    <row r="380" spans="1:20" ht="45" x14ac:dyDescent="0.25">
      <c r="A380">
        <v>1193</v>
      </c>
      <c r="B380" s="3" t="s">
        <v>1194</v>
      </c>
      <c r="C380" s="3" t="s">
        <v>5303</v>
      </c>
      <c r="D380">
        <v>21000</v>
      </c>
      <c r="E380">
        <v>21831</v>
      </c>
      <c r="F380" t="s">
        <v>8219</v>
      </c>
      <c r="G380" t="s">
        <v>8224</v>
      </c>
      <c r="H380" t="s">
        <v>8246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8285</v>
      </c>
      <c r="O380" s="6">
        <f t="shared" si="30"/>
        <v>1.0395714285714286</v>
      </c>
      <c r="P380" s="8">
        <f t="shared" si="31"/>
        <v>79.967032967032964</v>
      </c>
      <c r="Q380" s="9" t="str">
        <f t="shared" si="32"/>
        <v>photography</v>
      </c>
      <c r="R380" s="9" t="str">
        <f t="shared" si="33"/>
        <v>photobooks</v>
      </c>
      <c r="S380" s="14">
        <f t="shared" si="34"/>
        <v>42409.776076388895</v>
      </c>
      <c r="T380" s="14">
        <f t="shared" si="35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>
        <v>20000</v>
      </c>
      <c r="E381">
        <v>21742.78</v>
      </c>
      <c r="F381" t="s">
        <v>8219</v>
      </c>
      <c r="G381" t="s">
        <v>8224</v>
      </c>
      <c r="H381" t="s">
        <v>8246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8303</v>
      </c>
      <c r="O381" s="6">
        <f t="shared" si="30"/>
        <v>1.0871389999999999</v>
      </c>
      <c r="P381" s="8">
        <f t="shared" si="31"/>
        <v>92.130423728813554</v>
      </c>
      <c r="Q381" s="9" t="str">
        <f t="shared" si="32"/>
        <v>theater</v>
      </c>
      <c r="R381" s="9" t="str">
        <f t="shared" si="33"/>
        <v>spaces</v>
      </c>
      <c r="S381" s="14">
        <f t="shared" si="34"/>
        <v>41610.794421296298</v>
      </c>
      <c r="T381" s="14">
        <f t="shared" si="35"/>
        <v>41637.332638888889</v>
      </c>
    </row>
    <row r="382" spans="1:20" ht="45" x14ac:dyDescent="0.25">
      <c r="A382">
        <v>2091</v>
      </c>
      <c r="B382" s="3" t="s">
        <v>2092</v>
      </c>
      <c r="C382" s="3" t="s">
        <v>6201</v>
      </c>
      <c r="D382">
        <v>18000</v>
      </c>
      <c r="E382">
        <v>21684.2</v>
      </c>
      <c r="F382" t="s">
        <v>8219</v>
      </c>
      <c r="G382" t="s">
        <v>8224</v>
      </c>
      <c r="H382" t="s">
        <v>8246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8279</v>
      </c>
      <c r="O382" s="6">
        <f t="shared" si="30"/>
        <v>1.2046777777777777</v>
      </c>
      <c r="P382" s="8">
        <f t="shared" si="31"/>
        <v>88.147154471544724</v>
      </c>
      <c r="Q382" s="9" t="str">
        <f t="shared" si="32"/>
        <v>music</v>
      </c>
      <c r="R382" s="9" t="str">
        <f t="shared" si="33"/>
        <v>indie rock</v>
      </c>
      <c r="S382" s="14">
        <f t="shared" si="34"/>
        <v>40555.322662037033</v>
      </c>
      <c r="T382" s="14">
        <f t="shared" si="35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>
        <v>20000</v>
      </c>
      <c r="E383">
        <v>21679</v>
      </c>
      <c r="F383" t="s">
        <v>8219</v>
      </c>
      <c r="G383" t="s">
        <v>8224</v>
      </c>
      <c r="H383" t="s">
        <v>8246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8269</v>
      </c>
      <c r="O383" s="6">
        <f t="shared" si="30"/>
        <v>1.08395</v>
      </c>
      <c r="P383" s="8">
        <f t="shared" si="31"/>
        <v>65.298192771084331</v>
      </c>
      <c r="Q383" s="9" t="str">
        <f t="shared" si="32"/>
        <v>film &amp; video</v>
      </c>
      <c r="R383" s="9" t="str">
        <f t="shared" si="33"/>
        <v>documentary</v>
      </c>
      <c r="S383" s="14">
        <f t="shared" si="34"/>
        <v>41193.032013888893</v>
      </c>
      <c r="T383" s="14">
        <f t="shared" si="35"/>
        <v>41223.073680555557</v>
      </c>
    </row>
    <row r="384" spans="1:20" ht="45" x14ac:dyDescent="0.25">
      <c r="A384">
        <v>1509</v>
      </c>
      <c r="B384" s="3" t="s">
        <v>1510</v>
      </c>
      <c r="C384" s="3" t="s">
        <v>5619</v>
      </c>
      <c r="D384">
        <v>17500</v>
      </c>
      <c r="E384">
        <v>21637.22</v>
      </c>
      <c r="F384" t="s">
        <v>8219</v>
      </c>
      <c r="G384" t="s">
        <v>8236</v>
      </c>
      <c r="H384" t="s">
        <v>8249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8285</v>
      </c>
      <c r="O384" s="6">
        <f t="shared" si="30"/>
        <v>1.2364125714285714</v>
      </c>
      <c r="P384" s="8">
        <f t="shared" si="31"/>
        <v>110.39397959183674</v>
      </c>
      <c r="Q384" s="9" t="str">
        <f t="shared" si="32"/>
        <v>photography</v>
      </c>
      <c r="R384" s="9" t="str">
        <f t="shared" si="33"/>
        <v>photobooks</v>
      </c>
      <c r="S384" s="14">
        <f t="shared" si="34"/>
        <v>42751.533391203702</v>
      </c>
      <c r="T384" s="14">
        <f t="shared" si="35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>
        <v>12000</v>
      </c>
      <c r="E385">
        <v>21588</v>
      </c>
      <c r="F385" t="s">
        <v>8219</v>
      </c>
      <c r="G385" t="s">
        <v>8236</v>
      </c>
      <c r="H385" t="s">
        <v>8249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8285</v>
      </c>
      <c r="O385" s="6">
        <f t="shared" si="30"/>
        <v>1.7989999999999999</v>
      </c>
      <c r="P385" s="8">
        <f t="shared" si="31"/>
        <v>96.375</v>
      </c>
      <c r="Q385" s="9" t="str">
        <f t="shared" si="32"/>
        <v>photography</v>
      </c>
      <c r="R385" s="9" t="str">
        <f t="shared" si="33"/>
        <v>photobooks</v>
      </c>
      <c r="S385" s="14">
        <f t="shared" si="34"/>
        <v>42552.315127314811</v>
      </c>
      <c r="T385" s="14">
        <f t="shared" si="35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>
        <v>20000</v>
      </c>
      <c r="E386">
        <v>21573</v>
      </c>
      <c r="F386" t="s">
        <v>8219</v>
      </c>
      <c r="G386" t="s">
        <v>8224</v>
      </c>
      <c r="H386" t="s">
        <v>8246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8271</v>
      </c>
      <c r="O386" s="6">
        <f t="shared" ref="O386:O449" si="36">E386/D386</f>
        <v>1.0786500000000001</v>
      </c>
      <c r="P386" s="8">
        <f t="shared" ref="P386:P449" si="37">E386/L386</f>
        <v>106.79702970297029</v>
      </c>
      <c r="Q386" s="9" t="str">
        <f t="shared" si="32"/>
        <v>theater</v>
      </c>
      <c r="R386" s="9" t="str">
        <f t="shared" si="33"/>
        <v>plays</v>
      </c>
      <c r="S386" s="14">
        <f t="shared" si="34"/>
        <v>41933.291643518518</v>
      </c>
      <c r="T386" s="14">
        <f t="shared" si="35"/>
        <v>41963.333310185189</v>
      </c>
    </row>
    <row r="387" spans="1:20" ht="30" x14ac:dyDescent="0.25">
      <c r="A387">
        <v>261</v>
      </c>
      <c r="B387" s="3" t="s">
        <v>262</v>
      </c>
      <c r="C387" s="3" t="s">
        <v>4371</v>
      </c>
      <c r="D387">
        <v>20000</v>
      </c>
      <c r="E387">
        <v>21480</v>
      </c>
      <c r="F387" t="s">
        <v>8219</v>
      </c>
      <c r="G387" t="s">
        <v>8224</v>
      </c>
      <c r="H387" t="s">
        <v>8246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8269</v>
      </c>
      <c r="O387" s="6">
        <f t="shared" si="36"/>
        <v>1.0740000000000001</v>
      </c>
      <c r="P387" s="8">
        <f t="shared" si="37"/>
        <v>97.63636363636364</v>
      </c>
      <c r="Q387" s="9" t="str">
        <f t="shared" ref="Q387:Q450" si="38">LEFT(N387, SEARCH("/",N387,1)-1)</f>
        <v>film &amp; video</v>
      </c>
      <c r="R387" s="9" t="str">
        <f t="shared" ref="R387:R450" si="39">RIGHT(N387,LEN(N387) - SEARCH("/", N387))</f>
        <v>documentary</v>
      </c>
      <c r="S387" s="14">
        <f t="shared" ref="S387:S450" si="40">(((J387/60)/60)/24)+DATE(1970,1,1)</f>
        <v>41017.885462962964</v>
      </c>
      <c r="T387" s="14">
        <f t="shared" ref="T387:T450" si="41">(((I387/60)/60)/24)+DATE(1970,1,1)</f>
        <v>41067.621527777781</v>
      </c>
    </row>
    <row r="388" spans="1:20" ht="45" x14ac:dyDescent="0.25">
      <c r="A388">
        <v>309</v>
      </c>
      <c r="B388" s="3" t="s">
        <v>310</v>
      </c>
      <c r="C388" s="3" t="s">
        <v>4419</v>
      </c>
      <c r="D388">
        <v>18000</v>
      </c>
      <c r="E388">
        <v>21410</v>
      </c>
      <c r="F388" t="s">
        <v>8219</v>
      </c>
      <c r="G388" t="s">
        <v>8224</v>
      </c>
      <c r="H388" t="s">
        <v>8246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8269</v>
      </c>
      <c r="O388" s="6">
        <f t="shared" si="36"/>
        <v>1.1894444444444445</v>
      </c>
      <c r="P388" s="8">
        <f t="shared" si="37"/>
        <v>89.957983193277315</v>
      </c>
      <c r="Q388" s="9" t="str">
        <f t="shared" si="38"/>
        <v>film &amp; video</v>
      </c>
      <c r="R388" s="9" t="str">
        <f t="shared" si="39"/>
        <v>documentary</v>
      </c>
      <c r="S388" s="14">
        <f t="shared" si="40"/>
        <v>41134.751550925925</v>
      </c>
      <c r="T388" s="14">
        <f t="shared" si="41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>
        <v>50000</v>
      </c>
      <c r="E389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8294</v>
      </c>
      <c r="O389" s="6">
        <f t="shared" si="36"/>
        <v>0.42759999999999998</v>
      </c>
      <c r="P389" s="8">
        <f t="shared" si="37"/>
        <v>215.95959595959596</v>
      </c>
      <c r="Q389" s="9" t="str">
        <f t="shared" si="38"/>
        <v>technology</v>
      </c>
      <c r="R389" s="9" t="str">
        <f t="shared" si="39"/>
        <v>gadgets</v>
      </c>
      <c r="S389" s="14">
        <f t="shared" si="40"/>
        <v>42514.671099537038</v>
      </c>
      <c r="T389" s="14">
        <f t="shared" si="41"/>
        <v>42544.671099537038</v>
      </c>
    </row>
    <row r="390" spans="1:20" ht="45" x14ac:dyDescent="0.25">
      <c r="A390">
        <v>399</v>
      </c>
      <c r="B390" s="3" t="s">
        <v>400</v>
      </c>
      <c r="C390" s="3" t="s">
        <v>4509</v>
      </c>
      <c r="D390">
        <v>20000</v>
      </c>
      <c r="E390">
        <v>21361</v>
      </c>
      <c r="F390" t="s">
        <v>8219</v>
      </c>
      <c r="G390" t="s">
        <v>8225</v>
      </c>
      <c r="H390" t="s">
        <v>8247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8269</v>
      </c>
      <c r="O390" s="6">
        <f t="shared" si="36"/>
        <v>1.0680499999999999</v>
      </c>
      <c r="P390" s="8">
        <f t="shared" si="37"/>
        <v>224.85263157894738</v>
      </c>
      <c r="Q390" s="9" t="str">
        <f t="shared" si="38"/>
        <v>film &amp; video</v>
      </c>
      <c r="R390" s="9" t="str">
        <f t="shared" si="39"/>
        <v>documentary</v>
      </c>
      <c r="S390" s="14">
        <f t="shared" si="40"/>
        <v>42687.875775462962</v>
      </c>
      <c r="T390" s="14">
        <f t="shared" si="41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>
        <v>20000</v>
      </c>
      <c r="E391">
        <v>21360</v>
      </c>
      <c r="F391" t="s">
        <v>8219</v>
      </c>
      <c r="G391" t="s">
        <v>8224</v>
      </c>
      <c r="H391" t="s">
        <v>8246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8302</v>
      </c>
      <c r="O391" s="6">
        <f t="shared" si="36"/>
        <v>1.0680000000000001</v>
      </c>
      <c r="P391" s="8">
        <f t="shared" si="37"/>
        <v>267</v>
      </c>
      <c r="Q391" s="9" t="str">
        <f t="shared" si="38"/>
        <v>technology</v>
      </c>
      <c r="R391" s="9" t="str">
        <f t="shared" si="39"/>
        <v>makerspaces</v>
      </c>
      <c r="S391" s="14">
        <f t="shared" si="40"/>
        <v>42207.746678240743</v>
      </c>
      <c r="T391" s="14">
        <f t="shared" si="41"/>
        <v>42237.746678240743</v>
      </c>
    </row>
    <row r="392" spans="1:20" ht="45" x14ac:dyDescent="0.25">
      <c r="A392">
        <v>320</v>
      </c>
      <c r="B392" s="3" t="s">
        <v>321</v>
      </c>
      <c r="C392" s="3" t="s">
        <v>4430</v>
      </c>
      <c r="D392">
        <v>20000</v>
      </c>
      <c r="E392">
        <v>21316</v>
      </c>
      <c r="F392" t="s">
        <v>8219</v>
      </c>
      <c r="G392" t="s">
        <v>8225</v>
      </c>
      <c r="H392" t="s">
        <v>8247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8269</v>
      </c>
      <c r="O392" s="6">
        <f t="shared" si="36"/>
        <v>1.0658000000000001</v>
      </c>
      <c r="P392" s="8">
        <f t="shared" si="37"/>
        <v>134.91139240506328</v>
      </c>
      <c r="Q392" s="9" t="str">
        <f t="shared" si="38"/>
        <v>film &amp; video</v>
      </c>
      <c r="R392" s="9" t="str">
        <f t="shared" si="39"/>
        <v>documentary</v>
      </c>
      <c r="S392" s="14">
        <f t="shared" si="40"/>
        <v>42331.551307870366</v>
      </c>
      <c r="T392" s="14">
        <f t="shared" si="41"/>
        <v>42360.958333333328</v>
      </c>
    </row>
    <row r="393" spans="1:20" ht="30" x14ac:dyDescent="0.25">
      <c r="A393">
        <v>1019</v>
      </c>
      <c r="B393" s="3" t="s">
        <v>1020</v>
      </c>
      <c r="C393" s="3" t="s">
        <v>5129</v>
      </c>
      <c r="D393">
        <v>45000</v>
      </c>
      <c r="E393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8273</v>
      </c>
      <c r="O393" s="6">
        <f t="shared" si="36"/>
        <v>0.47333333333333333</v>
      </c>
      <c r="P393" s="8">
        <f t="shared" si="37"/>
        <v>53.25</v>
      </c>
      <c r="Q393" s="9" t="str">
        <f t="shared" si="38"/>
        <v>technology</v>
      </c>
      <c r="R393" s="9" t="str">
        <f t="shared" si="39"/>
        <v>wearables</v>
      </c>
      <c r="S393" s="14">
        <f t="shared" si="40"/>
        <v>42009.973946759259</v>
      </c>
      <c r="T393" s="14">
        <f t="shared" si="41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>
        <v>32500</v>
      </c>
      <c r="E394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8285</v>
      </c>
      <c r="O394" s="6">
        <f t="shared" si="36"/>
        <v>0.65101538461538466</v>
      </c>
      <c r="P394" s="8">
        <f t="shared" si="37"/>
        <v>170.62903225806451</v>
      </c>
      <c r="Q394" s="9" t="str">
        <f t="shared" si="38"/>
        <v>photography</v>
      </c>
      <c r="R394" s="9" t="str">
        <f t="shared" si="39"/>
        <v>photobooks</v>
      </c>
      <c r="S394" s="14">
        <f t="shared" si="40"/>
        <v>41891.976388888892</v>
      </c>
      <c r="T394" s="14">
        <f t="shared" si="41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>
        <v>75000</v>
      </c>
      <c r="E395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8282</v>
      </c>
      <c r="O395" s="6">
        <f t="shared" si="36"/>
        <v>0.28192</v>
      </c>
      <c r="P395" s="8">
        <f t="shared" si="37"/>
        <v>370.94736842105266</v>
      </c>
      <c r="Q395" s="9" t="str">
        <f t="shared" si="38"/>
        <v>games</v>
      </c>
      <c r="R395" s="9" t="str">
        <f t="shared" si="39"/>
        <v>video games</v>
      </c>
      <c r="S395" s="14">
        <f t="shared" si="40"/>
        <v>42694.98128472222</v>
      </c>
      <c r="T395" s="14">
        <f t="shared" si="41"/>
        <v>42727.332638888889</v>
      </c>
    </row>
    <row r="396" spans="1:20" ht="45" x14ac:dyDescent="0.25">
      <c r="A396">
        <v>2663</v>
      </c>
      <c r="B396" s="3" t="s">
        <v>2663</v>
      </c>
      <c r="C396" s="3" t="s">
        <v>6773</v>
      </c>
      <c r="D396">
        <v>20000</v>
      </c>
      <c r="E396">
        <v>20919.25</v>
      </c>
      <c r="F396" t="s">
        <v>8219</v>
      </c>
      <c r="G396" t="s">
        <v>8229</v>
      </c>
      <c r="H396" t="s">
        <v>8251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8302</v>
      </c>
      <c r="O396" s="6">
        <f t="shared" si="36"/>
        <v>1.0459624999999999</v>
      </c>
      <c r="P396" s="8">
        <f t="shared" si="37"/>
        <v>373.55803571428572</v>
      </c>
      <c r="Q396" s="9" t="str">
        <f t="shared" si="38"/>
        <v>technology</v>
      </c>
      <c r="R396" s="9" t="str">
        <f t="shared" si="39"/>
        <v>makerspaces</v>
      </c>
      <c r="S396" s="14">
        <f t="shared" si="40"/>
        <v>42222.622766203705</v>
      </c>
      <c r="T396" s="14">
        <f t="shared" si="41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>
        <v>20000</v>
      </c>
      <c r="E397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8301</v>
      </c>
      <c r="O397" s="6">
        <f t="shared" si="36"/>
        <v>1.0421799999999999</v>
      </c>
      <c r="P397" s="8">
        <f t="shared" si="37"/>
        <v>64.933333333333323</v>
      </c>
      <c r="Q397" s="9" t="str">
        <f t="shared" si="38"/>
        <v>technology</v>
      </c>
      <c r="R397" s="9" t="str">
        <f t="shared" si="39"/>
        <v>space exploration</v>
      </c>
      <c r="S397" s="14">
        <f t="shared" si="40"/>
        <v>40998.051192129627</v>
      </c>
      <c r="T397" s="14">
        <f t="shared" si="41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>
        <v>20000</v>
      </c>
      <c r="E398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8269</v>
      </c>
      <c r="O398" s="6">
        <f t="shared" si="36"/>
        <v>1.0410165</v>
      </c>
      <c r="P398" s="8">
        <f t="shared" si="37"/>
        <v>138.8022</v>
      </c>
      <c r="Q398" s="9" t="str">
        <f t="shared" si="38"/>
        <v>film &amp; video</v>
      </c>
      <c r="R398" s="9" t="str">
        <f t="shared" si="39"/>
        <v>documentary</v>
      </c>
      <c r="S398" s="14">
        <f t="shared" si="40"/>
        <v>40868.219814814816</v>
      </c>
      <c r="T398" s="14">
        <f t="shared" si="41"/>
        <v>40909.332638888889</v>
      </c>
    </row>
    <row r="399" spans="1:20" ht="15.75" x14ac:dyDescent="0.25">
      <c r="A399">
        <v>2535</v>
      </c>
      <c r="B399" s="3" t="s">
        <v>2535</v>
      </c>
      <c r="C399" s="3" t="s">
        <v>6645</v>
      </c>
      <c r="D399">
        <v>20000</v>
      </c>
      <c r="E399">
        <v>20755</v>
      </c>
      <c r="F399" t="s">
        <v>8219</v>
      </c>
      <c r="G399" t="s">
        <v>8224</v>
      </c>
      <c r="H399" t="s">
        <v>8246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8300</v>
      </c>
      <c r="O399" s="6">
        <f t="shared" si="36"/>
        <v>1.03775</v>
      </c>
      <c r="P399" s="8">
        <f t="shared" si="37"/>
        <v>266.08974358974359</v>
      </c>
      <c r="Q399" s="9" t="str">
        <f t="shared" si="38"/>
        <v>music</v>
      </c>
      <c r="R399" s="9" t="str">
        <f t="shared" si="39"/>
        <v>classical music</v>
      </c>
      <c r="S399" s="14">
        <f t="shared" si="40"/>
        <v>41943.791030092594</v>
      </c>
      <c r="T399" s="14">
        <f t="shared" si="41"/>
        <v>41974.832696759258</v>
      </c>
    </row>
    <row r="400" spans="1:20" ht="45" x14ac:dyDescent="0.25">
      <c r="A400">
        <v>1846</v>
      </c>
      <c r="B400" s="3" t="s">
        <v>1847</v>
      </c>
      <c r="C400" s="3" t="s">
        <v>5956</v>
      </c>
      <c r="D400">
        <v>15000</v>
      </c>
      <c r="E400">
        <v>20689</v>
      </c>
      <c r="F400" t="s">
        <v>8219</v>
      </c>
      <c r="G400" t="s">
        <v>8224</v>
      </c>
      <c r="H400" t="s">
        <v>8246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8276</v>
      </c>
      <c r="O400" s="6">
        <f t="shared" si="36"/>
        <v>1.3792666666666666</v>
      </c>
      <c r="P400" s="8">
        <f t="shared" si="37"/>
        <v>98.990430622009569</v>
      </c>
      <c r="Q400" s="9" t="str">
        <f t="shared" si="38"/>
        <v>music</v>
      </c>
      <c r="R400" s="9" t="str">
        <f t="shared" si="39"/>
        <v>rock</v>
      </c>
      <c r="S400" s="14">
        <f t="shared" si="40"/>
        <v>41228.650196759263</v>
      </c>
      <c r="T400" s="14">
        <f t="shared" si="41"/>
        <v>41258.650196759263</v>
      </c>
    </row>
    <row r="401" spans="1:20" ht="45" x14ac:dyDescent="0.25">
      <c r="A401">
        <v>2223</v>
      </c>
      <c r="B401" s="3" t="s">
        <v>2224</v>
      </c>
      <c r="C401" s="3" t="s">
        <v>6333</v>
      </c>
      <c r="D401">
        <v>19500</v>
      </c>
      <c r="E401">
        <v>20631</v>
      </c>
      <c r="F401" t="s">
        <v>8219</v>
      </c>
      <c r="G401" t="s">
        <v>8229</v>
      </c>
      <c r="H401" t="s">
        <v>8251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8297</v>
      </c>
      <c r="O401" s="6">
        <f t="shared" si="36"/>
        <v>1.0580000000000001</v>
      </c>
      <c r="P401" s="8">
        <f t="shared" si="37"/>
        <v>206.31</v>
      </c>
      <c r="Q401" s="9" t="str">
        <f t="shared" si="38"/>
        <v>games</v>
      </c>
      <c r="R401" s="9" t="str">
        <f t="shared" si="39"/>
        <v>tabletop games</v>
      </c>
      <c r="S401" s="14">
        <f t="shared" si="40"/>
        <v>42152.640833333338</v>
      </c>
      <c r="T401" s="14">
        <f t="shared" si="41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>
        <v>18000</v>
      </c>
      <c r="E402">
        <v>20569.05</v>
      </c>
      <c r="F402" t="s">
        <v>8219</v>
      </c>
      <c r="G402" t="s">
        <v>8224</v>
      </c>
      <c r="H402" t="s">
        <v>8246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8269</v>
      </c>
      <c r="O402" s="6">
        <f t="shared" si="36"/>
        <v>1.142725</v>
      </c>
      <c r="P402" s="8">
        <f t="shared" si="37"/>
        <v>101.8269801980198</v>
      </c>
      <c r="Q402" s="9" t="str">
        <f t="shared" si="38"/>
        <v>film &amp; video</v>
      </c>
      <c r="R402" s="9" t="str">
        <f t="shared" si="39"/>
        <v>documentary</v>
      </c>
      <c r="S402" s="14">
        <f t="shared" si="40"/>
        <v>40675.71</v>
      </c>
      <c r="T402" s="14">
        <f t="shared" si="41"/>
        <v>40695.207638888889</v>
      </c>
    </row>
    <row r="403" spans="1:20" ht="30" x14ac:dyDescent="0.25">
      <c r="A403">
        <v>1004</v>
      </c>
      <c r="B403" s="3" t="s">
        <v>1005</v>
      </c>
      <c r="C403" s="3" t="s">
        <v>5114</v>
      </c>
      <c r="D403">
        <v>25000</v>
      </c>
      <c r="E403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8273</v>
      </c>
      <c r="O403" s="6">
        <f t="shared" si="36"/>
        <v>0.82208000000000003</v>
      </c>
      <c r="P403" s="8">
        <f t="shared" si="37"/>
        <v>216.33684210526314</v>
      </c>
      <c r="Q403" s="9" t="str">
        <f t="shared" si="38"/>
        <v>technology</v>
      </c>
      <c r="R403" s="9" t="str">
        <f t="shared" si="39"/>
        <v>wearables</v>
      </c>
      <c r="S403" s="14">
        <f t="shared" si="40"/>
        <v>42388.708645833336</v>
      </c>
      <c r="T403" s="14">
        <f t="shared" si="41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>
        <v>18500</v>
      </c>
      <c r="E404">
        <v>20491</v>
      </c>
      <c r="F404" t="s">
        <v>8219</v>
      </c>
      <c r="G404" t="s">
        <v>8224</v>
      </c>
      <c r="H404" t="s">
        <v>8246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8285</v>
      </c>
      <c r="O404" s="6">
        <f t="shared" si="36"/>
        <v>1.1076216216216217</v>
      </c>
      <c r="P404" s="8">
        <f t="shared" si="37"/>
        <v>97.113744075829388</v>
      </c>
      <c r="Q404" s="9" t="str">
        <f t="shared" si="38"/>
        <v>photography</v>
      </c>
      <c r="R404" s="9" t="str">
        <f t="shared" si="39"/>
        <v>photobooks</v>
      </c>
      <c r="S404" s="14">
        <f t="shared" si="40"/>
        <v>41786.614363425928</v>
      </c>
      <c r="T404" s="14">
        <f t="shared" si="41"/>
        <v>41817.614363425928</v>
      </c>
    </row>
    <row r="405" spans="1:20" ht="45" x14ac:dyDescent="0.25">
      <c r="A405">
        <v>2227</v>
      </c>
      <c r="B405" s="3" t="s">
        <v>2228</v>
      </c>
      <c r="C405" s="3" t="s">
        <v>6337</v>
      </c>
      <c r="D405">
        <v>13000</v>
      </c>
      <c r="E405">
        <v>20459</v>
      </c>
      <c r="F405" t="s">
        <v>8219</v>
      </c>
      <c r="G405" t="s">
        <v>8225</v>
      </c>
      <c r="H405" t="s">
        <v>8247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8297</v>
      </c>
      <c r="O405" s="6">
        <f t="shared" si="36"/>
        <v>1.5737692307692308</v>
      </c>
      <c r="P405" s="8">
        <f t="shared" si="37"/>
        <v>67.970099667774093</v>
      </c>
      <c r="Q405" s="9" t="str">
        <f t="shared" si="38"/>
        <v>games</v>
      </c>
      <c r="R405" s="9" t="str">
        <f t="shared" si="39"/>
        <v>tabletop games</v>
      </c>
      <c r="S405" s="14">
        <f t="shared" si="40"/>
        <v>41561.807349537034</v>
      </c>
      <c r="T405" s="14">
        <f t="shared" si="41"/>
        <v>41591.849016203705</v>
      </c>
    </row>
    <row r="406" spans="1:20" ht="45" x14ac:dyDescent="0.25">
      <c r="A406">
        <v>1269</v>
      </c>
      <c r="B406" s="3" t="s">
        <v>1270</v>
      </c>
      <c r="C406" s="3" t="s">
        <v>5379</v>
      </c>
      <c r="D406">
        <v>18800</v>
      </c>
      <c r="E406">
        <v>20426</v>
      </c>
      <c r="F406" t="s">
        <v>8219</v>
      </c>
      <c r="G406" t="s">
        <v>8224</v>
      </c>
      <c r="H406" t="s">
        <v>8246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8276</v>
      </c>
      <c r="O406" s="6">
        <f t="shared" si="36"/>
        <v>1.0864893617021276</v>
      </c>
      <c r="P406" s="8">
        <f t="shared" si="37"/>
        <v>99.15533980582525</v>
      </c>
      <c r="Q406" s="9" t="str">
        <f t="shared" si="38"/>
        <v>music</v>
      </c>
      <c r="R406" s="9" t="str">
        <f t="shared" si="39"/>
        <v>rock</v>
      </c>
      <c r="S406" s="14">
        <f t="shared" si="40"/>
        <v>42445.823055555549</v>
      </c>
      <c r="T406" s="14">
        <f t="shared" si="41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>
        <v>14000</v>
      </c>
      <c r="E407">
        <v>20398</v>
      </c>
      <c r="F407" t="s">
        <v>8219</v>
      </c>
      <c r="G407" t="s">
        <v>8224</v>
      </c>
      <c r="H407" t="s">
        <v>8246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8285</v>
      </c>
      <c r="O407" s="6">
        <f t="shared" si="36"/>
        <v>1.4570000000000001</v>
      </c>
      <c r="P407" s="8">
        <f t="shared" si="37"/>
        <v>91.882882882882882</v>
      </c>
      <c r="Q407" s="9" t="str">
        <f t="shared" si="38"/>
        <v>photography</v>
      </c>
      <c r="R407" s="9" t="str">
        <f t="shared" si="39"/>
        <v>photobooks</v>
      </c>
      <c r="S407" s="14">
        <f t="shared" si="40"/>
        <v>42247.616400462968</v>
      </c>
      <c r="T407" s="14">
        <f t="shared" si="41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>
        <v>20000</v>
      </c>
      <c r="E408">
        <v>20365</v>
      </c>
      <c r="F408" t="s">
        <v>8219</v>
      </c>
      <c r="G408" t="s">
        <v>8224</v>
      </c>
      <c r="H408" t="s">
        <v>8246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8271</v>
      </c>
      <c r="O408" s="6">
        <f t="shared" si="36"/>
        <v>1.0182500000000001</v>
      </c>
      <c r="P408" s="8">
        <f t="shared" si="37"/>
        <v>177.08695652173913</v>
      </c>
      <c r="Q408" s="9" t="str">
        <f t="shared" si="38"/>
        <v>theater</v>
      </c>
      <c r="R408" s="9" t="str">
        <f t="shared" si="39"/>
        <v>plays</v>
      </c>
      <c r="S408" s="14">
        <f t="shared" si="40"/>
        <v>42602.576712962968</v>
      </c>
      <c r="T408" s="14">
        <f t="shared" si="41"/>
        <v>42621.15625</v>
      </c>
    </row>
    <row r="409" spans="1:20" ht="30" x14ac:dyDescent="0.25">
      <c r="A409">
        <v>2538</v>
      </c>
      <c r="B409" s="3" t="s">
        <v>2538</v>
      </c>
      <c r="C409" s="3" t="s">
        <v>6648</v>
      </c>
      <c r="D409">
        <v>18000</v>
      </c>
      <c r="E409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8300</v>
      </c>
      <c r="O409" s="6">
        <f t="shared" si="36"/>
        <v>1.130176111111111</v>
      </c>
      <c r="P409" s="8">
        <f t="shared" si="37"/>
        <v>109.96308108108107</v>
      </c>
      <c r="Q409" s="9" t="str">
        <f t="shared" si="38"/>
        <v>music</v>
      </c>
      <c r="R409" s="9" t="str">
        <f t="shared" si="39"/>
        <v>classical music</v>
      </c>
      <c r="S409" s="14">
        <f t="shared" si="40"/>
        <v>41298.509965277779</v>
      </c>
      <c r="T409" s="14">
        <f t="shared" si="41"/>
        <v>41329.207638888889</v>
      </c>
    </row>
    <row r="410" spans="1:20" ht="30" x14ac:dyDescent="0.25">
      <c r="A410">
        <v>1351</v>
      </c>
      <c r="B410" s="3" t="s">
        <v>1352</v>
      </c>
      <c r="C410" s="3" t="s">
        <v>5461</v>
      </c>
      <c r="D410">
        <v>20000</v>
      </c>
      <c r="E410">
        <v>20253</v>
      </c>
      <c r="F410" t="s">
        <v>8219</v>
      </c>
      <c r="G410" t="s">
        <v>8224</v>
      </c>
      <c r="H410" t="s">
        <v>8246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8274</v>
      </c>
      <c r="O410" s="6">
        <f t="shared" si="36"/>
        <v>1.0126500000000001</v>
      </c>
      <c r="P410" s="8">
        <f t="shared" si="37"/>
        <v>168.77500000000001</v>
      </c>
      <c r="Q410" s="9" t="str">
        <f t="shared" si="38"/>
        <v>publishing</v>
      </c>
      <c r="R410" s="9" t="str">
        <f t="shared" si="39"/>
        <v>nonfiction</v>
      </c>
      <c r="S410" s="14">
        <f t="shared" si="40"/>
        <v>42382.74009259259</v>
      </c>
      <c r="T410" s="14">
        <f t="shared" si="41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>
        <v>18500</v>
      </c>
      <c r="E411">
        <v>20190</v>
      </c>
      <c r="F411" t="s">
        <v>8219</v>
      </c>
      <c r="G411" t="s">
        <v>8224</v>
      </c>
      <c r="H411" t="s">
        <v>8246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8265</v>
      </c>
      <c r="O411" s="6">
        <f t="shared" si="36"/>
        <v>1.0913513513513513</v>
      </c>
      <c r="P411" s="8">
        <f t="shared" si="37"/>
        <v>199.9009900990099</v>
      </c>
      <c r="Q411" s="9" t="str">
        <f t="shared" si="38"/>
        <v>film &amp; video</v>
      </c>
      <c r="R411" s="9" t="str">
        <f t="shared" si="39"/>
        <v>television</v>
      </c>
      <c r="S411" s="14">
        <f t="shared" si="40"/>
        <v>41878.627187500002</v>
      </c>
      <c r="T411" s="14">
        <f t="shared" si="41"/>
        <v>41908.627187500002</v>
      </c>
    </row>
    <row r="412" spans="1:20" ht="45" x14ac:dyDescent="0.25">
      <c r="A412">
        <v>297</v>
      </c>
      <c r="B412" s="3" t="s">
        <v>298</v>
      </c>
      <c r="C412" s="3" t="s">
        <v>4407</v>
      </c>
      <c r="D412">
        <v>20000</v>
      </c>
      <c r="E412">
        <v>20128</v>
      </c>
      <c r="F412" t="s">
        <v>8219</v>
      </c>
      <c r="G412" t="s">
        <v>8224</v>
      </c>
      <c r="H412" t="s">
        <v>8246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8269</v>
      </c>
      <c r="O412" s="6">
        <f t="shared" si="36"/>
        <v>1.0064</v>
      </c>
      <c r="P412" s="8">
        <f t="shared" si="37"/>
        <v>141.74647887323943</v>
      </c>
      <c r="Q412" s="9" t="str">
        <f t="shared" si="38"/>
        <v>film &amp; video</v>
      </c>
      <c r="R412" s="9" t="str">
        <f t="shared" si="39"/>
        <v>documentary</v>
      </c>
      <c r="S412" s="14">
        <f t="shared" si="40"/>
        <v>42089.72802083334</v>
      </c>
      <c r="T412" s="14">
        <f t="shared" si="41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>
        <v>20000</v>
      </c>
      <c r="E413">
        <v>20122</v>
      </c>
      <c r="F413" t="s">
        <v>8219</v>
      </c>
      <c r="G413" t="s">
        <v>8224</v>
      </c>
      <c r="H413" t="s">
        <v>8246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8269</v>
      </c>
      <c r="O413" s="6">
        <f t="shared" si="36"/>
        <v>1.0061</v>
      </c>
      <c r="P413" s="8">
        <f t="shared" si="37"/>
        <v>104.25906735751295</v>
      </c>
      <c r="Q413" s="9" t="str">
        <f t="shared" si="38"/>
        <v>film &amp; video</v>
      </c>
      <c r="R413" s="9" t="str">
        <f t="shared" si="39"/>
        <v>documentary</v>
      </c>
      <c r="S413" s="14">
        <f t="shared" si="40"/>
        <v>40865.042256944449</v>
      </c>
      <c r="T413" s="14">
        <f t="shared" si="41"/>
        <v>40895.040972222225</v>
      </c>
    </row>
    <row r="414" spans="1:20" ht="45" x14ac:dyDescent="0.25">
      <c r="A414">
        <v>3236</v>
      </c>
      <c r="B414" s="3" t="s">
        <v>3236</v>
      </c>
      <c r="C414" s="3" t="s">
        <v>7346</v>
      </c>
      <c r="D414">
        <v>20000</v>
      </c>
      <c r="E414">
        <v>20120</v>
      </c>
      <c r="F414" t="s">
        <v>8219</v>
      </c>
      <c r="G414" t="s">
        <v>8224</v>
      </c>
      <c r="H414" t="s">
        <v>8246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8271</v>
      </c>
      <c r="O414" s="6">
        <f t="shared" si="36"/>
        <v>1.006</v>
      </c>
      <c r="P414" s="8">
        <f t="shared" si="37"/>
        <v>182.90909090909091</v>
      </c>
      <c r="Q414" s="9" t="str">
        <f t="shared" si="38"/>
        <v>theater</v>
      </c>
      <c r="R414" s="9" t="str">
        <f t="shared" si="39"/>
        <v>plays</v>
      </c>
      <c r="S414" s="14">
        <f t="shared" si="40"/>
        <v>42702.917048611111</v>
      </c>
      <c r="T414" s="14">
        <f t="shared" si="41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>
        <v>20000</v>
      </c>
      <c r="E415">
        <v>20070</v>
      </c>
      <c r="F415" t="s">
        <v>8219</v>
      </c>
      <c r="G415" t="s">
        <v>8224</v>
      </c>
      <c r="H415" t="s">
        <v>8246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8274</v>
      </c>
      <c r="O415" s="6">
        <f t="shared" si="36"/>
        <v>1.0035000000000001</v>
      </c>
      <c r="P415" s="8">
        <f t="shared" si="37"/>
        <v>143.35714285714286</v>
      </c>
      <c r="Q415" s="9" t="str">
        <f t="shared" si="38"/>
        <v>publishing</v>
      </c>
      <c r="R415" s="9" t="str">
        <f t="shared" si="39"/>
        <v>nonfiction</v>
      </c>
      <c r="S415" s="14">
        <f t="shared" si="40"/>
        <v>42321.626296296294</v>
      </c>
      <c r="T415" s="14">
        <f t="shared" si="41"/>
        <v>42351.626296296294</v>
      </c>
    </row>
    <row r="416" spans="1:20" ht="45" x14ac:dyDescent="0.25">
      <c r="A416">
        <v>1828</v>
      </c>
      <c r="B416" s="3" t="s">
        <v>1829</v>
      </c>
      <c r="C416" s="3" t="s">
        <v>5938</v>
      </c>
      <c r="D416">
        <v>20000</v>
      </c>
      <c r="E416">
        <v>20032</v>
      </c>
      <c r="F416" t="s">
        <v>8219</v>
      </c>
      <c r="G416" t="s">
        <v>8224</v>
      </c>
      <c r="H416" t="s">
        <v>8246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8276</v>
      </c>
      <c r="O416" s="6">
        <f t="shared" si="36"/>
        <v>1.0016</v>
      </c>
      <c r="P416" s="8">
        <f t="shared" si="37"/>
        <v>417.33333333333331</v>
      </c>
      <c r="Q416" s="9" t="str">
        <f t="shared" si="38"/>
        <v>music</v>
      </c>
      <c r="R416" s="9" t="str">
        <f t="shared" si="39"/>
        <v>rock</v>
      </c>
      <c r="S416" s="14">
        <f t="shared" si="40"/>
        <v>41736.899652777778</v>
      </c>
      <c r="T416" s="14">
        <f t="shared" si="41"/>
        <v>41768.916666666664</v>
      </c>
    </row>
    <row r="417" spans="1:20" ht="45" x14ac:dyDescent="0.25">
      <c r="A417">
        <v>59</v>
      </c>
      <c r="B417" s="3" t="s">
        <v>61</v>
      </c>
      <c r="C417" s="3" t="s">
        <v>4170</v>
      </c>
      <c r="D417">
        <v>20000</v>
      </c>
      <c r="E417">
        <v>20025.14</v>
      </c>
      <c r="F417" t="s">
        <v>8219</v>
      </c>
      <c r="G417" t="s">
        <v>8224</v>
      </c>
      <c r="H417" t="s">
        <v>8246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8265</v>
      </c>
      <c r="O417" s="6">
        <f t="shared" si="36"/>
        <v>1.0012570000000001</v>
      </c>
      <c r="P417" s="8">
        <f t="shared" si="37"/>
        <v>606.82242424242418</v>
      </c>
      <c r="Q417" s="9" t="str">
        <f t="shared" si="38"/>
        <v>film &amp; video</v>
      </c>
      <c r="R417" s="9" t="str">
        <f t="shared" si="39"/>
        <v>television</v>
      </c>
      <c r="S417" s="14">
        <f t="shared" si="40"/>
        <v>42230.23583333334</v>
      </c>
      <c r="T417" s="14">
        <f t="shared" si="41"/>
        <v>42261.875</v>
      </c>
    </row>
    <row r="418" spans="1:20" ht="30" x14ac:dyDescent="0.25">
      <c r="A418">
        <v>3219</v>
      </c>
      <c r="B418" s="3" t="s">
        <v>3219</v>
      </c>
      <c r="C418" s="3" t="s">
        <v>7329</v>
      </c>
      <c r="D418">
        <v>20000</v>
      </c>
      <c r="E418">
        <v>20022</v>
      </c>
      <c r="F418" t="s">
        <v>8219</v>
      </c>
      <c r="G418" t="s">
        <v>8224</v>
      </c>
      <c r="H418" t="s">
        <v>8246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8271</v>
      </c>
      <c r="O418" s="6">
        <f t="shared" si="36"/>
        <v>1.0011000000000001</v>
      </c>
      <c r="P418" s="8">
        <f t="shared" si="37"/>
        <v>168.25210084033614</v>
      </c>
      <c r="Q418" s="9" t="str">
        <f t="shared" si="38"/>
        <v>theater</v>
      </c>
      <c r="R418" s="9" t="str">
        <f t="shared" si="39"/>
        <v>plays</v>
      </c>
      <c r="S418" s="14">
        <f t="shared" si="40"/>
        <v>42050.983182870375</v>
      </c>
      <c r="T418" s="14">
        <f t="shared" si="41"/>
        <v>42085.941516203704</v>
      </c>
    </row>
    <row r="419" spans="1:20" ht="30" x14ac:dyDescent="0.25">
      <c r="A419">
        <v>2235</v>
      </c>
      <c r="B419" s="3" t="s">
        <v>2236</v>
      </c>
      <c r="C419" s="3" t="s">
        <v>6345</v>
      </c>
      <c r="D419">
        <v>13000</v>
      </c>
      <c r="E419">
        <v>19931</v>
      </c>
      <c r="F419" t="s">
        <v>8219</v>
      </c>
      <c r="G419" t="s">
        <v>8229</v>
      </c>
      <c r="H419" t="s">
        <v>8251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8297</v>
      </c>
      <c r="O419" s="6">
        <f t="shared" si="36"/>
        <v>1.5331538461538461</v>
      </c>
      <c r="P419" s="8">
        <f t="shared" si="37"/>
        <v>135.58503401360545</v>
      </c>
      <c r="Q419" s="9" t="str">
        <f t="shared" si="38"/>
        <v>games</v>
      </c>
      <c r="R419" s="9" t="str">
        <f t="shared" si="39"/>
        <v>tabletop games</v>
      </c>
      <c r="S419" s="14">
        <f t="shared" si="40"/>
        <v>42062.022118055553</v>
      </c>
      <c r="T419" s="14">
        <f t="shared" si="41"/>
        <v>42091.980451388896</v>
      </c>
    </row>
    <row r="420" spans="1:20" ht="45" x14ac:dyDescent="0.25">
      <c r="A420">
        <v>42</v>
      </c>
      <c r="B420" s="3" t="s">
        <v>44</v>
      </c>
      <c r="C420" s="3" t="s">
        <v>4153</v>
      </c>
      <c r="D420">
        <v>14000</v>
      </c>
      <c r="E420">
        <v>19860</v>
      </c>
      <c r="F420" t="s">
        <v>8219</v>
      </c>
      <c r="G420" t="s">
        <v>8224</v>
      </c>
      <c r="H420" t="s">
        <v>8246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8265</v>
      </c>
      <c r="O420" s="6">
        <f t="shared" si="36"/>
        <v>1.4185714285714286</v>
      </c>
      <c r="P420" s="8">
        <f t="shared" si="37"/>
        <v>117.51479289940828</v>
      </c>
      <c r="Q420" s="9" t="str">
        <f t="shared" si="38"/>
        <v>film &amp; video</v>
      </c>
      <c r="R420" s="9" t="str">
        <f t="shared" si="39"/>
        <v>television</v>
      </c>
      <c r="S420" s="14">
        <f t="shared" si="40"/>
        <v>41971.639189814814</v>
      </c>
      <c r="T420" s="14">
        <f t="shared" si="41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>
        <v>894700</v>
      </c>
      <c r="E421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8273</v>
      </c>
      <c r="O421" s="6">
        <f t="shared" si="36"/>
        <v>2.2157147647256063E-2</v>
      </c>
      <c r="P421" s="8">
        <f t="shared" si="37"/>
        <v>3304</v>
      </c>
      <c r="Q421" s="9" t="str">
        <f t="shared" si="38"/>
        <v>technology</v>
      </c>
      <c r="R421" s="9" t="str">
        <f t="shared" si="39"/>
        <v>wearables</v>
      </c>
      <c r="S421" s="14">
        <f t="shared" si="40"/>
        <v>42749.059722222228</v>
      </c>
      <c r="T421" s="14">
        <f t="shared" si="41"/>
        <v>42809.018055555556</v>
      </c>
    </row>
    <row r="422" spans="1:20" ht="45" x14ac:dyDescent="0.25">
      <c r="A422">
        <v>2158</v>
      </c>
      <c r="B422" s="3" t="s">
        <v>2159</v>
      </c>
      <c r="C422" s="3" t="s">
        <v>6268</v>
      </c>
      <c r="D422">
        <v>300000</v>
      </c>
      <c r="E422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8282</v>
      </c>
      <c r="O422" s="6">
        <f t="shared" si="36"/>
        <v>6.5900366666666668E-2</v>
      </c>
      <c r="P422" s="8">
        <f t="shared" si="37"/>
        <v>63.569485530546629</v>
      </c>
      <c r="Q422" s="9" t="str">
        <f t="shared" si="38"/>
        <v>games</v>
      </c>
      <c r="R422" s="9" t="str">
        <f t="shared" si="39"/>
        <v>video games</v>
      </c>
      <c r="S422" s="14">
        <f t="shared" si="40"/>
        <v>41264.853865740741</v>
      </c>
      <c r="T422" s="14">
        <f t="shared" si="41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>
        <v>49000</v>
      </c>
      <c r="E423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6">
        <f t="shared" si="36"/>
        <v>0.39942857142857141</v>
      </c>
      <c r="P423" s="8">
        <f t="shared" si="37"/>
        <v>99.857142857142861</v>
      </c>
      <c r="Q423" s="9" t="str">
        <f t="shared" si="38"/>
        <v>technology</v>
      </c>
      <c r="R423" s="9" t="str">
        <f t="shared" si="39"/>
        <v>wearables</v>
      </c>
      <c r="S423" s="14">
        <f t="shared" si="40"/>
        <v>42662.613564814819</v>
      </c>
      <c r="T423" s="14">
        <f t="shared" si="41"/>
        <v>42692.655231481483</v>
      </c>
    </row>
    <row r="424" spans="1:20" ht="45" x14ac:dyDescent="0.25">
      <c r="A424">
        <v>1512</v>
      </c>
      <c r="B424" s="3" t="s">
        <v>1513</v>
      </c>
      <c r="C424" s="3" t="s">
        <v>5622</v>
      </c>
      <c r="D424">
        <v>3500</v>
      </c>
      <c r="E424">
        <v>19557</v>
      </c>
      <c r="F424" t="s">
        <v>8219</v>
      </c>
      <c r="G424" t="s">
        <v>8224</v>
      </c>
      <c r="H424" t="s">
        <v>8246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8285</v>
      </c>
      <c r="O424" s="6">
        <f t="shared" si="36"/>
        <v>5.5877142857142861</v>
      </c>
      <c r="P424" s="8">
        <f t="shared" si="37"/>
        <v>58.379104477611939</v>
      </c>
      <c r="Q424" s="9" t="str">
        <f t="shared" si="38"/>
        <v>photography</v>
      </c>
      <c r="R424" s="9" t="str">
        <f t="shared" si="39"/>
        <v>photobooks</v>
      </c>
      <c r="S424" s="14">
        <f t="shared" si="40"/>
        <v>42741.684479166666</v>
      </c>
      <c r="T424" s="14">
        <f t="shared" si="41"/>
        <v>42771.684479166666</v>
      </c>
    </row>
    <row r="425" spans="1:20" ht="45" x14ac:dyDescent="0.25">
      <c r="A425">
        <v>2226</v>
      </c>
      <c r="B425" s="3" t="s">
        <v>2227</v>
      </c>
      <c r="C425" s="3" t="s">
        <v>6336</v>
      </c>
      <c r="D425">
        <v>18000</v>
      </c>
      <c r="E425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8297</v>
      </c>
      <c r="O425" s="6">
        <f t="shared" si="36"/>
        <v>1.0846283333333333</v>
      </c>
      <c r="P425" s="8">
        <f t="shared" si="37"/>
        <v>60.820280373831778</v>
      </c>
      <c r="Q425" s="9" t="str">
        <f t="shared" si="38"/>
        <v>games</v>
      </c>
      <c r="R425" s="9" t="str">
        <f t="shared" si="39"/>
        <v>tabletop games</v>
      </c>
      <c r="S425" s="14">
        <f t="shared" si="40"/>
        <v>42381.79886574074</v>
      </c>
      <c r="T425" s="14">
        <f t="shared" si="41"/>
        <v>42412.207638888889</v>
      </c>
    </row>
    <row r="426" spans="1:20" ht="45" x14ac:dyDescent="0.25">
      <c r="A426">
        <v>680</v>
      </c>
      <c r="B426" s="3" t="s">
        <v>681</v>
      </c>
      <c r="C426" s="3" t="s">
        <v>4790</v>
      </c>
      <c r="D426">
        <v>75000</v>
      </c>
      <c r="E426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8273</v>
      </c>
      <c r="O426" s="6">
        <f t="shared" si="36"/>
        <v>0.25912000000000002</v>
      </c>
      <c r="P426" s="8">
        <f t="shared" si="37"/>
        <v>150.65116279069767</v>
      </c>
      <c r="Q426" s="9" t="str">
        <f t="shared" si="38"/>
        <v>technology</v>
      </c>
      <c r="R426" s="9" t="str">
        <f t="shared" si="39"/>
        <v>wearables</v>
      </c>
      <c r="S426" s="14">
        <f t="shared" si="40"/>
        <v>41864.501516203702</v>
      </c>
      <c r="T426" s="14">
        <f t="shared" si="41"/>
        <v>41899.501516203702</v>
      </c>
    </row>
    <row r="427" spans="1:20" ht="45" x14ac:dyDescent="0.25">
      <c r="A427">
        <v>959</v>
      </c>
      <c r="B427" s="3" t="s">
        <v>960</v>
      </c>
      <c r="C427" s="3" t="s">
        <v>5069</v>
      </c>
      <c r="D427">
        <v>50000</v>
      </c>
      <c r="E427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8273</v>
      </c>
      <c r="O427" s="6">
        <f t="shared" si="36"/>
        <v>0.3886</v>
      </c>
      <c r="P427" s="8">
        <f t="shared" si="37"/>
        <v>113.62573099415205</v>
      </c>
      <c r="Q427" s="9" t="str">
        <f t="shared" si="38"/>
        <v>technology</v>
      </c>
      <c r="R427" s="9" t="str">
        <f t="shared" si="39"/>
        <v>wearables</v>
      </c>
      <c r="S427" s="14">
        <f t="shared" si="40"/>
        <v>41993.174363425926</v>
      </c>
      <c r="T427" s="14">
        <f t="shared" si="41"/>
        <v>42023.174363425926</v>
      </c>
    </row>
    <row r="428" spans="1:20" ht="30" x14ac:dyDescent="0.25">
      <c r="A428">
        <v>2247</v>
      </c>
      <c r="B428" s="3" t="s">
        <v>2248</v>
      </c>
      <c r="C428" s="3" t="s">
        <v>6357</v>
      </c>
      <c r="D428">
        <v>18500</v>
      </c>
      <c r="E428">
        <v>19324</v>
      </c>
      <c r="F428" t="s">
        <v>8219</v>
      </c>
      <c r="G428" t="s">
        <v>8224</v>
      </c>
      <c r="H428" t="s">
        <v>8246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8297</v>
      </c>
      <c r="O428" s="6">
        <f t="shared" si="36"/>
        <v>1.0445405405405406</v>
      </c>
      <c r="P428" s="8">
        <f t="shared" si="37"/>
        <v>50.852631578947367</v>
      </c>
      <c r="Q428" s="9" t="str">
        <f t="shared" si="38"/>
        <v>games</v>
      </c>
      <c r="R428" s="9" t="str">
        <f t="shared" si="39"/>
        <v>tabletop games</v>
      </c>
      <c r="S428" s="14">
        <f t="shared" si="40"/>
        <v>42200.666261574079</v>
      </c>
      <c r="T428" s="14">
        <f t="shared" si="41"/>
        <v>42214.666261574079</v>
      </c>
    </row>
    <row r="429" spans="1:20" ht="45" x14ac:dyDescent="0.25">
      <c r="A429">
        <v>1962</v>
      </c>
      <c r="B429" s="3" t="s">
        <v>1963</v>
      </c>
      <c r="C429" s="3" t="s">
        <v>6072</v>
      </c>
      <c r="D429">
        <v>10000</v>
      </c>
      <c r="E429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8295</v>
      </c>
      <c r="O429" s="6">
        <f t="shared" si="36"/>
        <v>1.9292499999999999</v>
      </c>
      <c r="P429" s="8">
        <f t="shared" si="37"/>
        <v>63.04738562091503</v>
      </c>
      <c r="Q429" s="9" t="str">
        <f t="shared" si="38"/>
        <v>technology</v>
      </c>
      <c r="R429" s="9" t="str">
        <f t="shared" si="39"/>
        <v>hardware</v>
      </c>
      <c r="S429" s="14">
        <f t="shared" si="40"/>
        <v>41742.780509259261</v>
      </c>
      <c r="T429" s="14">
        <f t="shared" si="41"/>
        <v>41772.780509259261</v>
      </c>
    </row>
    <row r="430" spans="1:20" ht="15.75" x14ac:dyDescent="0.25">
      <c r="A430">
        <v>951</v>
      </c>
      <c r="B430" s="3" t="s">
        <v>952</v>
      </c>
      <c r="C430" s="3" t="s">
        <v>5061</v>
      </c>
      <c r="D430">
        <v>50000</v>
      </c>
      <c r="E430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8273</v>
      </c>
      <c r="O430" s="6">
        <f t="shared" si="36"/>
        <v>0.38390000000000002</v>
      </c>
      <c r="P430" s="8">
        <f t="shared" si="37"/>
        <v>158.63636363636363</v>
      </c>
      <c r="Q430" s="9" t="str">
        <f t="shared" si="38"/>
        <v>technology</v>
      </c>
      <c r="R430" s="9" t="str">
        <f t="shared" si="39"/>
        <v>wearables</v>
      </c>
      <c r="S430" s="14">
        <f t="shared" si="40"/>
        <v>42480.653611111105</v>
      </c>
      <c r="T430" s="14">
        <f t="shared" si="41"/>
        <v>42525.653611111105</v>
      </c>
    </row>
    <row r="431" spans="1:20" ht="30" x14ac:dyDescent="0.25">
      <c r="A431">
        <v>1529</v>
      </c>
      <c r="B431" s="3" t="s">
        <v>1530</v>
      </c>
      <c r="C431" s="3" t="s">
        <v>5639</v>
      </c>
      <c r="D431">
        <v>19000</v>
      </c>
      <c r="E431">
        <v>19129</v>
      </c>
      <c r="F431" t="s">
        <v>8219</v>
      </c>
      <c r="G431" t="s">
        <v>8224</v>
      </c>
      <c r="H431" t="s">
        <v>8246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8285</v>
      </c>
      <c r="O431" s="6">
        <f t="shared" si="36"/>
        <v>1.0067894736842105</v>
      </c>
      <c r="P431" s="8">
        <f t="shared" si="37"/>
        <v>135.66666666666666</v>
      </c>
      <c r="Q431" s="9" t="str">
        <f t="shared" si="38"/>
        <v>photography</v>
      </c>
      <c r="R431" s="9" t="str">
        <f t="shared" si="39"/>
        <v>photobooks</v>
      </c>
      <c r="S431" s="14">
        <f t="shared" si="40"/>
        <v>42052.628703703704</v>
      </c>
      <c r="T431" s="14">
        <f t="shared" si="41"/>
        <v>42082.587037037039</v>
      </c>
    </row>
    <row r="432" spans="1:20" ht="45" x14ac:dyDescent="0.25">
      <c r="A432">
        <v>414</v>
      </c>
      <c r="B432" s="3" t="s">
        <v>415</v>
      </c>
      <c r="C432" s="3" t="s">
        <v>4524</v>
      </c>
      <c r="D432">
        <v>18500</v>
      </c>
      <c r="E432">
        <v>19028</v>
      </c>
      <c r="F432" t="s">
        <v>8219</v>
      </c>
      <c r="G432" t="s">
        <v>8224</v>
      </c>
      <c r="H432" t="s">
        <v>8246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8269</v>
      </c>
      <c r="O432" s="6">
        <f t="shared" si="36"/>
        <v>1.0285405405405406</v>
      </c>
      <c r="P432" s="8">
        <f t="shared" si="37"/>
        <v>91.480769230769226</v>
      </c>
      <c r="Q432" s="9" t="str">
        <f t="shared" si="38"/>
        <v>film &amp; video</v>
      </c>
      <c r="R432" s="9" t="str">
        <f t="shared" si="39"/>
        <v>documentary</v>
      </c>
      <c r="S432" s="14">
        <f t="shared" si="40"/>
        <v>41529.063252314816</v>
      </c>
      <c r="T432" s="14">
        <f t="shared" si="41"/>
        <v>41559.063252314816</v>
      </c>
    </row>
    <row r="433" spans="1:20" ht="45" x14ac:dyDescent="0.25">
      <c r="A433">
        <v>657</v>
      </c>
      <c r="B433" s="3" t="s">
        <v>658</v>
      </c>
      <c r="C433" s="3" t="s">
        <v>4767</v>
      </c>
      <c r="D433">
        <v>15000</v>
      </c>
      <c r="E433">
        <v>18855</v>
      </c>
      <c r="F433" t="s">
        <v>8219</v>
      </c>
      <c r="G433" t="s">
        <v>8224</v>
      </c>
      <c r="H433" t="s">
        <v>8246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8273</v>
      </c>
      <c r="O433" s="6">
        <f t="shared" si="36"/>
        <v>1.2569999999999999</v>
      </c>
      <c r="P433" s="8">
        <f t="shared" si="37"/>
        <v>190.45454545454547</v>
      </c>
      <c r="Q433" s="9" t="str">
        <f t="shared" si="38"/>
        <v>technology</v>
      </c>
      <c r="R433" s="9" t="str">
        <f t="shared" si="39"/>
        <v>wearables</v>
      </c>
      <c r="S433" s="14">
        <f t="shared" si="40"/>
        <v>42331.84574074074</v>
      </c>
      <c r="T433" s="14">
        <f t="shared" si="41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>
        <v>5000</v>
      </c>
      <c r="E434">
        <v>18851</v>
      </c>
      <c r="F434" t="s">
        <v>8219</v>
      </c>
      <c r="G434" t="s">
        <v>8224</v>
      </c>
      <c r="H434" t="s">
        <v>8246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8297</v>
      </c>
      <c r="O434" s="6">
        <f t="shared" si="36"/>
        <v>3.7702</v>
      </c>
      <c r="P434" s="8">
        <f t="shared" si="37"/>
        <v>65.00344827586207</v>
      </c>
      <c r="Q434" s="9" t="str">
        <f t="shared" si="38"/>
        <v>games</v>
      </c>
      <c r="R434" s="9" t="str">
        <f t="shared" si="39"/>
        <v>tabletop games</v>
      </c>
      <c r="S434" s="14">
        <f t="shared" si="40"/>
        <v>42647.818819444445</v>
      </c>
      <c r="T434" s="14">
        <f t="shared" si="41"/>
        <v>42659.854166666672</v>
      </c>
    </row>
    <row r="435" spans="1:20" ht="45" x14ac:dyDescent="0.25">
      <c r="A435">
        <v>2259</v>
      </c>
      <c r="B435" s="3" t="s">
        <v>2260</v>
      </c>
      <c r="C435" s="3" t="s">
        <v>6369</v>
      </c>
      <c r="D435">
        <v>1000</v>
      </c>
      <c r="E435">
        <v>18671</v>
      </c>
      <c r="F435" t="s">
        <v>8219</v>
      </c>
      <c r="G435" t="s">
        <v>8225</v>
      </c>
      <c r="H435" t="s">
        <v>8247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8297</v>
      </c>
      <c r="O435" s="6">
        <f t="shared" si="36"/>
        <v>18.670999999999999</v>
      </c>
      <c r="P435" s="8">
        <f t="shared" si="37"/>
        <v>90.635922330097088</v>
      </c>
      <c r="Q435" s="9" t="str">
        <f t="shared" si="38"/>
        <v>games</v>
      </c>
      <c r="R435" s="9" t="str">
        <f t="shared" si="39"/>
        <v>tabletop games</v>
      </c>
      <c r="S435" s="14">
        <f t="shared" si="40"/>
        <v>42702.804814814815</v>
      </c>
      <c r="T435" s="14">
        <f t="shared" si="41"/>
        <v>42712.804814814815</v>
      </c>
    </row>
    <row r="436" spans="1:20" ht="45" x14ac:dyDescent="0.25">
      <c r="A436">
        <v>392</v>
      </c>
      <c r="B436" s="3" t="s">
        <v>393</v>
      </c>
      <c r="C436" s="3" t="s">
        <v>4502</v>
      </c>
      <c r="D436">
        <v>18500</v>
      </c>
      <c r="E436">
        <v>18667</v>
      </c>
      <c r="F436" t="s">
        <v>8219</v>
      </c>
      <c r="G436" t="s">
        <v>8224</v>
      </c>
      <c r="H436" t="s">
        <v>8246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8269</v>
      </c>
      <c r="O436" s="6">
        <f t="shared" si="36"/>
        <v>1.009027027027027</v>
      </c>
      <c r="P436" s="8">
        <f t="shared" si="37"/>
        <v>90.616504854368927</v>
      </c>
      <c r="Q436" s="9" t="str">
        <f t="shared" si="38"/>
        <v>film &amp; video</v>
      </c>
      <c r="R436" s="9" t="str">
        <f t="shared" si="39"/>
        <v>documentary</v>
      </c>
      <c r="S436" s="14">
        <f t="shared" si="40"/>
        <v>40763.717256944445</v>
      </c>
      <c r="T436" s="14">
        <f t="shared" si="41"/>
        <v>40794.125</v>
      </c>
    </row>
    <row r="437" spans="1:20" ht="45" x14ac:dyDescent="0.25">
      <c r="A437">
        <v>2718</v>
      </c>
      <c r="B437" s="3" t="s">
        <v>2718</v>
      </c>
      <c r="C437" s="3" t="s">
        <v>6828</v>
      </c>
      <c r="D437">
        <v>18000</v>
      </c>
      <c r="E437">
        <v>18645</v>
      </c>
      <c r="F437" t="s">
        <v>8219</v>
      </c>
      <c r="G437" t="s">
        <v>8224</v>
      </c>
      <c r="H437" t="s">
        <v>8246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8303</v>
      </c>
      <c r="O437" s="6">
        <f t="shared" si="36"/>
        <v>1.0358333333333334</v>
      </c>
      <c r="P437" s="8">
        <f t="shared" si="37"/>
        <v>125.97972972972973</v>
      </c>
      <c r="Q437" s="9" t="str">
        <f t="shared" si="38"/>
        <v>theater</v>
      </c>
      <c r="R437" s="9" t="str">
        <f t="shared" si="39"/>
        <v>spaces</v>
      </c>
      <c r="S437" s="14">
        <f t="shared" si="40"/>
        <v>42465.596585648149</v>
      </c>
      <c r="T437" s="14">
        <f t="shared" si="41"/>
        <v>42493.958333333328</v>
      </c>
    </row>
    <row r="438" spans="1:20" ht="30" x14ac:dyDescent="0.25">
      <c r="A438">
        <v>1520</v>
      </c>
      <c r="B438" s="3" t="s">
        <v>1521</v>
      </c>
      <c r="C438" s="3" t="s">
        <v>5630</v>
      </c>
      <c r="D438">
        <v>18000</v>
      </c>
      <c r="E438">
        <v>18625</v>
      </c>
      <c r="F438" t="s">
        <v>8219</v>
      </c>
      <c r="G438" t="s">
        <v>8224</v>
      </c>
      <c r="H438" t="s">
        <v>8246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8285</v>
      </c>
      <c r="O438" s="6">
        <f t="shared" si="36"/>
        <v>1.0347222222222223</v>
      </c>
      <c r="P438" s="8">
        <f t="shared" si="37"/>
        <v>111.52694610778443</v>
      </c>
      <c r="Q438" s="9" t="str">
        <f t="shared" si="38"/>
        <v>photography</v>
      </c>
      <c r="R438" s="9" t="str">
        <f t="shared" si="39"/>
        <v>photobooks</v>
      </c>
      <c r="S438" s="14">
        <f t="shared" si="40"/>
        <v>41955.857789351852</v>
      </c>
      <c r="T438" s="14">
        <f t="shared" si="41"/>
        <v>41992.166666666672</v>
      </c>
    </row>
    <row r="439" spans="1:20" ht="45" x14ac:dyDescent="0.25">
      <c r="A439">
        <v>1282</v>
      </c>
      <c r="B439" s="3" t="s">
        <v>1283</v>
      </c>
      <c r="C439" s="3" t="s">
        <v>5392</v>
      </c>
      <c r="D439">
        <v>15000</v>
      </c>
      <c r="E439">
        <v>18542</v>
      </c>
      <c r="F439" t="s">
        <v>8219</v>
      </c>
      <c r="G439" t="s">
        <v>8224</v>
      </c>
      <c r="H439" t="s">
        <v>8246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8276</v>
      </c>
      <c r="O439" s="6">
        <f t="shared" si="36"/>
        <v>1.2361333333333333</v>
      </c>
      <c r="P439" s="8">
        <f t="shared" si="37"/>
        <v>67.671532846715323</v>
      </c>
      <c r="Q439" s="9" t="str">
        <f t="shared" si="38"/>
        <v>music</v>
      </c>
      <c r="R439" s="9" t="str">
        <f t="shared" si="39"/>
        <v>rock</v>
      </c>
      <c r="S439" s="14">
        <f t="shared" si="40"/>
        <v>41586.475173611114</v>
      </c>
      <c r="T439" s="14">
        <f t="shared" si="41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>
        <v>17000</v>
      </c>
      <c r="E440">
        <v>18472</v>
      </c>
      <c r="F440" t="s">
        <v>8219</v>
      </c>
      <c r="G440" t="s">
        <v>8224</v>
      </c>
      <c r="H440" t="s">
        <v>8246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8285</v>
      </c>
      <c r="O440" s="6">
        <f t="shared" si="36"/>
        <v>1.0865882352941176</v>
      </c>
      <c r="P440" s="8">
        <f t="shared" si="37"/>
        <v>159.24137931034483</v>
      </c>
      <c r="Q440" s="9" t="str">
        <f t="shared" si="38"/>
        <v>photography</v>
      </c>
      <c r="R440" s="9" t="str">
        <f t="shared" si="39"/>
        <v>photobooks</v>
      </c>
      <c r="S440" s="14">
        <f t="shared" si="40"/>
        <v>42619.466342592597</v>
      </c>
      <c r="T440" s="14">
        <f t="shared" si="41"/>
        <v>42649.583333333328</v>
      </c>
    </row>
    <row r="441" spans="1:20" ht="45" x14ac:dyDescent="0.25">
      <c r="A441">
        <v>2305</v>
      </c>
      <c r="B441" s="3" t="s">
        <v>2306</v>
      </c>
      <c r="C441" s="3" t="s">
        <v>6415</v>
      </c>
      <c r="D441">
        <v>18000</v>
      </c>
      <c r="E441">
        <v>18221</v>
      </c>
      <c r="F441" t="s">
        <v>8219</v>
      </c>
      <c r="G441" t="s">
        <v>8224</v>
      </c>
      <c r="H441" t="s">
        <v>8246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8279</v>
      </c>
      <c r="O441" s="6">
        <f t="shared" si="36"/>
        <v>1.0122777777777778</v>
      </c>
      <c r="P441" s="8">
        <f t="shared" si="37"/>
        <v>109.10778443113773</v>
      </c>
      <c r="Q441" s="9" t="str">
        <f t="shared" si="38"/>
        <v>music</v>
      </c>
      <c r="R441" s="9" t="str">
        <f t="shared" si="39"/>
        <v>indie rock</v>
      </c>
      <c r="S441" s="14">
        <f t="shared" si="40"/>
        <v>41834.695277777777</v>
      </c>
      <c r="T441" s="14">
        <f t="shared" si="41"/>
        <v>41859.75</v>
      </c>
    </row>
    <row r="442" spans="1:20" ht="45" x14ac:dyDescent="0.25">
      <c r="A442">
        <v>3019</v>
      </c>
      <c r="B442" s="3" t="s">
        <v>3019</v>
      </c>
      <c r="C442" s="3" t="s">
        <v>7129</v>
      </c>
      <c r="D442">
        <v>15000</v>
      </c>
      <c r="E442">
        <v>18185</v>
      </c>
      <c r="F442" t="s">
        <v>8219</v>
      </c>
      <c r="G442" t="s">
        <v>8224</v>
      </c>
      <c r="H442" t="s">
        <v>8246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8303</v>
      </c>
      <c r="O442" s="6">
        <f t="shared" si="36"/>
        <v>1.2123333333333333</v>
      </c>
      <c r="P442" s="8">
        <f t="shared" si="37"/>
        <v>80.464601769911511</v>
      </c>
      <c r="Q442" s="9" t="str">
        <f t="shared" si="38"/>
        <v>theater</v>
      </c>
      <c r="R442" s="9" t="str">
        <f t="shared" si="39"/>
        <v>spaces</v>
      </c>
      <c r="S442" s="14">
        <f t="shared" si="40"/>
        <v>41758.833564814813</v>
      </c>
      <c r="T442" s="14">
        <f t="shared" si="41"/>
        <v>41786.125</v>
      </c>
    </row>
    <row r="443" spans="1:20" ht="45" x14ac:dyDescent="0.25">
      <c r="A443">
        <v>2664</v>
      </c>
      <c r="B443" s="3" t="s">
        <v>2664</v>
      </c>
      <c r="C443" s="3" t="s">
        <v>6774</v>
      </c>
      <c r="D443">
        <v>17500</v>
      </c>
      <c r="E443">
        <v>18100</v>
      </c>
      <c r="F443" t="s">
        <v>8219</v>
      </c>
      <c r="G443" t="s">
        <v>8224</v>
      </c>
      <c r="H443" t="s">
        <v>8246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8302</v>
      </c>
      <c r="O443" s="6">
        <f t="shared" si="36"/>
        <v>1.0342857142857143</v>
      </c>
      <c r="P443" s="8">
        <f t="shared" si="37"/>
        <v>174.03846153846155</v>
      </c>
      <c r="Q443" s="9" t="str">
        <f t="shared" si="38"/>
        <v>technology</v>
      </c>
      <c r="R443" s="9" t="str">
        <f t="shared" si="39"/>
        <v>makerspaces</v>
      </c>
      <c r="S443" s="14">
        <f t="shared" si="40"/>
        <v>42313.02542824074</v>
      </c>
      <c r="T443" s="14">
        <f t="shared" si="41"/>
        <v>42347.290972222225</v>
      </c>
    </row>
    <row r="444" spans="1:20" ht="45" x14ac:dyDescent="0.25">
      <c r="A444">
        <v>256</v>
      </c>
      <c r="B444" s="3" t="s">
        <v>257</v>
      </c>
      <c r="C444" s="3" t="s">
        <v>4366</v>
      </c>
      <c r="D444">
        <v>13000</v>
      </c>
      <c r="E444">
        <v>18083</v>
      </c>
      <c r="F444" t="s">
        <v>8219</v>
      </c>
      <c r="G444" t="s">
        <v>8224</v>
      </c>
      <c r="H444" t="s">
        <v>8246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8269</v>
      </c>
      <c r="O444" s="6">
        <f t="shared" si="36"/>
        <v>1.391</v>
      </c>
      <c r="P444" s="8">
        <f t="shared" si="37"/>
        <v>65.756363636363631</v>
      </c>
      <c r="Q444" s="9" t="str">
        <f t="shared" si="38"/>
        <v>film &amp; video</v>
      </c>
      <c r="R444" s="9" t="str">
        <f t="shared" si="39"/>
        <v>documentary</v>
      </c>
      <c r="S444" s="14">
        <f t="shared" si="40"/>
        <v>41319.769293981481</v>
      </c>
      <c r="T444" s="14">
        <f t="shared" si="41"/>
        <v>41349.769293981481</v>
      </c>
    </row>
    <row r="445" spans="1:20" ht="30" x14ac:dyDescent="0.25">
      <c r="A445">
        <v>1504</v>
      </c>
      <c r="B445" s="3" t="s">
        <v>1505</v>
      </c>
      <c r="C445" s="3" t="s">
        <v>5614</v>
      </c>
      <c r="D445">
        <v>6500</v>
      </c>
      <c r="E445">
        <v>18066</v>
      </c>
      <c r="F445" t="s">
        <v>8219</v>
      </c>
      <c r="G445" t="s">
        <v>8225</v>
      </c>
      <c r="H445" t="s">
        <v>8247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8285</v>
      </c>
      <c r="O445" s="6">
        <f t="shared" si="36"/>
        <v>2.7793846153846156</v>
      </c>
      <c r="P445" s="8">
        <f t="shared" si="37"/>
        <v>67.159851301115239</v>
      </c>
      <c r="Q445" s="9" t="str">
        <f t="shared" si="38"/>
        <v>photography</v>
      </c>
      <c r="R445" s="9" t="str">
        <f t="shared" si="39"/>
        <v>photobooks</v>
      </c>
      <c r="S445" s="14">
        <f t="shared" si="40"/>
        <v>41772.657685185186</v>
      </c>
      <c r="T445" s="14">
        <f t="shared" si="41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>
        <v>8000</v>
      </c>
      <c r="E446">
        <v>17914</v>
      </c>
      <c r="F446" t="s">
        <v>8219</v>
      </c>
      <c r="G446" t="s">
        <v>8224</v>
      </c>
      <c r="H446" t="s">
        <v>8246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8301</v>
      </c>
      <c r="O446" s="6">
        <f t="shared" si="36"/>
        <v>2.2392500000000002</v>
      </c>
      <c r="P446" s="8">
        <f t="shared" si="37"/>
        <v>58.92763157894737</v>
      </c>
      <c r="Q446" s="9" t="str">
        <f t="shared" si="38"/>
        <v>technology</v>
      </c>
      <c r="R446" s="9" t="str">
        <f t="shared" si="39"/>
        <v>space exploration</v>
      </c>
      <c r="S446" s="14">
        <f t="shared" si="40"/>
        <v>42767.801712962959</v>
      </c>
      <c r="T446" s="14">
        <f t="shared" si="41"/>
        <v>42809</v>
      </c>
    </row>
    <row r="447" spans="1:20" ht="45" x14ac:dyDescent="0.25">
      <c r="A447">
        <v>299</v>
      </c>
      <c r="B447" s="3" t="s">
        <v>300</v>
      </c>
      <c r="C447" s="3" t="s">
        <v>4409</v>
      </c>
      <c r="D447">
        <v>10000</v>
      </c>
      <c r="E447">
        <v>17895.25</v>
      </c>
      <c r="F447" t="s">
        <v>8219</v>
      </c>
      <c r="G447" t="s">
        <v>8224</v>
      </c>
      <c r="H447" t="s">
        <v>8246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8269</v>
      </c>
      <c r="O447" s="6">
        <f t="shared" si="36"/>
        <v>1.789525</v>
      </c>
      <c r="P447" s="8">
        <f t="shared" si="37"/>
        <v>73.341188524590166</v>
      </c>
      <c r="Q447" s="9" t="str">
        <f t="shared" si="38"/>
        <v>film &amp; video</v>
      </c>
      <c r="R447" s="9" t="str">
        <f t="shared" si="39"/>
        <v>documentary</v>
      </c>
      <c r="S447" s="14">
        <f t="shared" si="40"/>
        <v>40469.225231481483</v>
      </c>
      <c r="T447" s="14">
        <f t="shared" si="41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>
        <v>14500</v>
      </c>
      <c r="E448">
        <v>17875</v>
      </c>
      <c r="F448" t="s">
        <v>8219</v>
      </c>
      <c r="G448" t="s">
        <v>8224</v>
      </c>
      <c r="H448" t="s">
        <v>8246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8269</v>
      </c>
      <c r="O448" s="6">
        <f t="shared" si="36"/>
        <v>1.2327586206896552</v>
      </c>
      <c r="P448" s="8">
        <f t="shared" si="37"/>
        <v>99.860335195530723</v>
      </c>
      <c r="Q448" s="9" t="str">
        <f t="shared" si="38"/>
        <v>film &amp; video</v>
      </c>
      <c r="R448" s="9" t="str">
        <f t="shared" si="39"/>
        <v>documentary</v>
      </c>
      <c r="S448" s="14">
        <f t="shared" si="40"/>
        <v>42114.944328703699</v>
      </c>
      <c r="T448" s="14">
        <f t="shared" si="41"/>
        <v>42144.944328703699</v>
      </c>
    </row>
    <row r="449" spans="1:20" ht="45" x14ac:dyDescent="0.25">
      <c r="A449">
        <v>313</v>
      </c>
      <c r="B449" s="3" t="s">
        <v>314</v>
      </c>
      <c r="C449" s="3" t="s">
        <v>4423</v>
      </c>
      <c r="D449">
        <v>17000</v>
      </c>
      <c r="E449">
        <v>17805</v>
      </c>
      <c r="F449" t="s">
        <v>8219</v>
      </c>
      <c r="G449" t="s">
        <v>8224</v>
      </c>
      <c r="H449" t="s">
        <v>8246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8269</v>
      </c>
      <c r="O449" s="6">
        <f t="shared" si="36"/>
        <v>1.0473529411764706</v>
      </c>
      <c r="P449" s="8">
        <f t="shared" si="37"/>
        <v>80.202702702702709</v>
      </c>
      <c r="Q449" s="9" t="str">
        <f t="shared" si="38"/>
        <v>film &amp; video</v>
      </c>
      <c r="R449" s="9" t="str">
        <f t="shared" si="39"/>
        <v>documentary</v>
      </c>
      <c r="S449" s="14">
        <f t="shared" si="40"/>
        <v>40357.227939814817</v>
      </c>
      <c r="T449" s="14">
        <f t="shared" si="41"/>
        <v>40401.665972222225</v>
      </c>
    </row>
    <row r="450" spans="1:20" ht="45" x14ac:dyDescent="0.25">
      <c r="A450">
        <v>2633</v>
      </c>
      <c r="B450" s="3" t="s">
        <v>2633</v>
      </c>
      <c r="C450" s="3" t="s">
        <v>6743</v>
      </c>
      <c r="D450">
        <v>5000</v>
      </c>
      <c r="E450">
        <v>17731</v>
      </c>
      <c r="F450" t="s">
        <v>8219</v>
      </c>
      <c r="G450" t="s">
        <v>8224</v>
      </c>
      <c r="H450" t="s">
        <v>8246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8301</v>
      </c>
      <c r="O450" s="6">
        <f t="shared" ref="O450:O513" si="42">E450/D450</f>
        <v>3.5461999999999998</v>
      </c>
      <c r="P450" s="8">
        <f t="shared" ref="P450:P513" si="43">E450/L450</f>
        <v>89.100502512562812</v>
      </c>
      <c r="Q450" s="9" t="str">
        <f t="shared" si="38"/>
        <v>technology</v>
      </c>
      <c r="R450" s="9" t="str">
        <f t="shared" si="39"/>
        <v>space exploration</v>
      </c>
      <c r="S450" s="14">
        <f t="shared" si="40"/>
        <v>41667.823287037041</v>
      </c>
      <c r="T450" s="14">
        <f t="shared" si="41"/>
        <v>41697.958333333336</v>
      </c>
    </row>
    <row r="451" spans="1:20" ht="45" x14ac:dyDescent="0.25">
      <c r="A451">
        <v>1540</v>
      </c>
      <c r="B451" s="3" t="s">
        <v>1541</v>
      </c>
      <c r="C451" s="3" t="s">
        <v>5650</v>
      </c>
      <c r="D451">
        <v>15000</v>
      </c>
      <c r="E451">
        <v>17680</v>
      </c>
      <c r="F451" t="s">
        <v>8219</v>
      </c>
      <c r="G451" t="s">
        <v>8224</v>
      </c>
      <c r="H451" t="s">
        <v>8246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8285</v>
      </c>
      <c r="O451" s="6">
        <f t="shared" si="42"/>
        <v>1.1786666666666668</v>
      </c>
      <c r="P451" s="8">
        <f t="shared" si="43"/>
        <v>180.40816326530611</v>
      </c>
      <c r="Q451" s="9" t="str">
        <f t="shared" ref="Q451:Q514" si="44">LEFT(N451, SEARCH("/",N451,1)-1)</f>
        <v>photography</v>
      </c>
      <c r="R451" s="9" t="str">
        <f t="shared" ref="R451:R514" si="45">RIGHT(N451,LEN(N451) - SEARCH("/", N451))</f>
        <v>photobooks</v>
      </c>
      <c r="S451" s="14">
        <f t="shared" ref="S451:S514" si="46">(((J451/60)/60)/24)+DATE(1970,1,1)</f>
        <v>41939.00712962963</v>
      </c>
      <c r="T451" s="14">
        <f t="shared" ref="T451:T514" si="47">(((I451/60)/60)/24)+DATE(1970,1,1)</f>
        <v>41969.052083333328</v>
      </c>
    </row>
    <row r="452" spans="1:20" ht="45" x14ac:dyDescent="0.25">
      <c r="A452">
        <v>1341</v>
      </c>
      <c r="B452" s="3" t="s">
        <v>1342</v>
      </c>
      <c r="C452" s="3" t="s">
        <v>5451</v>
      </c>
      <c r="D452">
        <v>25000</v>
      </c>
      <c r="E452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8273</v>
      </c>
      <c r="O452" s="6">
        <f t="shared" si="42"/>
        <v>0.7036</v>
      </c>
      <c r="P452" s="8">
        <f t="shared" si="43"/>
        <v>382.39130434782606</v>
      </c>
      <c r="Q452" s="9" t="str">
        <f t="shared" si="44"/>
        <v>technology</v>
      </c>
      <c r="R452" s="9" t="str">
        <f t="shared" si="45"/>
        <v>wearables</v>
      </c>
      <c r="S452" s="14">
        <f t="shared" si="46"/>
        <v>42612.624039351853</v>
      </c>
      <c r="T452" s="14">
        <f t="shared" si="47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>
        <v>70000</v>
      </c>
      <c r="E453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8273</v>
      </c>
      <c r="O453" s="6">
        <f t="shared" si="42"/>
        <v>0.25087142857142858</v>
      </c>
      <c r="P453" s="8">
        <f t="shared" si="43"/>
        <v>89.59693877551021</v>
      </c>
      <c r="Q453" s="9" t="str">
        <f t="shared" si="44"/>
        <v>technology</v>
      </c>
      <c r="R453" s="9" t="str">
        <f t="shared" si="45"/>
        <v>wearables</v>
      </c>
      <c r="S453" s="14">
        <f t="shared" si="46"/>
        <v>42652.964907407411</v>
      </c>
      <c r="T453" s="14">
        <f t="shared" si="47"/>
        <v>42686.208333333328</v>
      </c>
    </row>
    <row r="454" spans="1:20" ht="45" x14ac:dyDescent="0.25">
      <c r="A454">
        <v>1852</v>
      </c>
      <c r="B454" s="3" t="s">
        <v>1853</v>
      </c>
      <c r="C454" s="3" t="s">
        <v>5962</v>
      </c>
      <c r="D454">
        <v>15000</v>
      </c>
      <c r="E454">
        <v>17545</v>
      </c>
      <c r="F454" t="s">
        <v>8219</v>
      </c>
      <c r="G454" t="s">
        <v>8224</v>
      </c>
      <c r="H454" t="s">
        <v>8246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8276</v>
      </c>
      <c r="O454" s="6">
        <f t="shared" si="42"/>
        <v>1.1696666666666666</v>
      </c>
      <c r="P454" s="8">
        <f t="shared" si="43"/>
        <v>133.93129770992365</v>
      </c>
      <c r="Q454" s="9" t="str">
        <f t="shared" si="44"/>
        <v>music</v>
      </c>
      <c r="R454" s="9" t="str">
        <f t="shared" si="45"/>
        <v>rock</v>
      </c>
      <c r="S454" s="14">
        <f t="shared" si="46"/>
        <v>42081.77143518519</v>
      </c>
      <c r="T454" s="14">
        <f t="shared" si="47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>
        <v>17482</v>
      </c>
      <c r="E455">
        <v>17482</v>
      </c>
      <c r="F455" t="s">
        <v>8219</v>
      </c>
      <c r="G455" t="s">
        <v>8224</v>
      </c>
      <c r="H455" t="s">
        <v>8246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8276</v>
      </c>
      <c r="O455" s="6">
        <f t="shared" si="42"/>
        <v>1</v>
      </c>
      <c r="P455" s="8">
        <f t="shared" si="43"/>
        <v>224.12820512820514</v>
      </c>
      <c r="Q455" s="9" t="str">
        <f t="shared" si="44"/>
        <v>music</v>
      </c>
      <c r="R455" s="9" t="str">
        <f t="shared" si="45"/>
        <v>rock</v>
      </c>
      <c r="S455" s="14">
        <f t="shared" si="46"/>
        <v>42093.922048611115</v>
      </c>
      <c r="T455" s="14">
        <f t="shared" si="47"/>
        <v>42128.167361111111</v>
      </c>
    </row>
    <row r="456" spans="1:20" ht="45" x14ac:dyDescent="0.25">
      <c r="A456">
        <v>3187</v>
      </c>
      <c r="B456" s="3" t="s">
        <v>3187</v>
      </c>
      <c r="C456" s="3" t="s">
        <v>7297</v>
      </c>
      <c r="D456">
        <v>15000</v>
      </c>
      <c r="E456">
        <v>17444</v>
      </c>
      <c r="F456" t="s">
        <v>8219</v>
      </c>
      <c r="G456" t="s">
        <v>8224</v>
      </c>
      <c r="H456" t="s">
        <v>8246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8271</v>
      </c>
      <c r="O456" s="6">
        <f t="shared" si="42"/>
        <v>1.1629333333333334</v>
      </c>
      <c r="P456" s="8">
        <f t="shared" si="43"/>
        <v>71.491803278688522</v>
      </c>
      <c r="Q456" s="9" t="str">
        <f t="shared" si="44"/>
        <v>theater</v>
      </c>
      <c r="R456" s="9" t="str">
        <f t="shared" si="45"/>
        <v>plays</v>
      </c>
      <c r="S456" s="14">
        <f t="shared" si="46"/>
        <v>41835.666354166664</v>
      </c>
      <c r="T456" s="14">
        <f t="shared" si="47"/>
        <v>41855.666354166664</v>
      </c>
    </row>
    <row r="457" spans="1:20" ht="45" x14ac:dyDescent="0.25">
      <c r="A457">
        <v>379</v>
      </c>
      <c r="B457" s="3" t="s">
        <v>380</v>
      </c>
      <c r="C457" s="3" t="s">
        <v>4489</v>
      </c>
      <c r="D457">
        <v>15000</v>
      </c>
      <c r="E457">
        <v>17412</v>
      </c>
      <c r="F457" t="s">
        <v>8219</v>
      </c>
      <c r="G457" t="s">
        <v>8224</v>
      </c>
      <c r="H457" t="s">
        <v>8246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8269</v>
      </c>
      <c r="O457" s="6">
        <f t="shared" si="42"/>
        <v>1.1608000000000001</v>
      </c>
      <c r="P457" s="8">
        <f t="shared" si="43"/>
        <v>116.85906040268456</v>
      </c>
      <c r="Q457" s="9" t="str">
        <f t="shared" si="44"/>
        <v>film &amp; video</v>
      </c>
      <c r="R457" s="9" t="str">
        <f t="shared" si="45"/>
        <v>documentary</v>
      </c>
      <c r="S457" s="14">
        <f t="shared" si="46"/>
        <v>40987.688333333332</v>
      </c>
      <c r="T457" s="14">
        <f t="shared" si="47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>
        <v>16700</v>
      </c>
      <c r="E458">
        <v>17396</v>
      </c>
      <c r="F458" t="s">
        <v>8219</v>
      </c>
      <c r="G458" t="s">
        <v>8237</v>
      </c>
      <c r="H458" t="s">
        <v>8249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8285</v>
      </c>
      <c r="O458" s="6">
        <f t="shared" si="42"/>
        <v>1.0416766467065868</v>
      </c>
      <c r="P458" s="8">
        <f t="shared" si="43"/>
        <v>123.37588652482269</v>
      </c>
      <c r="Q458" s="9" t="str">
        <f t="shared" si="44"/>
        <v>photography</v>
      </c>
      <c r="R458" s="9" t="str">
        <f t="shared" si="45"/>
        <v>photobooks</v>
      </c>
      <c r="S458" s="14">
        <f t="shared" si="46"/>
        <v>42430.430243055554</v>
      </c>
      <c r="T458" s="14">
        <f t="shared" si="47"/>
        <v>42460.416666666672</v>
      </c>
    </row>
    <row r="459" spans="1:20" ht="45" x14ac:dyDescent="0.25">
      <c r="A459">
        <v>1938</v>
      </c>
      <c r="B459" s="3" t="s">
        <v>1939</v>
      </c>
      <c r="C459" s="3" t="s">
        <v>6048</v>
      </c>
      <c r="D459">
        <v>15000</v>
      </c>
      <c r="E459">
        <v>17390</v>
      </c>
      <c r="F459" t="s">
        <v>8219</v>
      </c>
      <c r="G459" t="s">
        <v>8224</v>
      </c>
      <c r="H459" t="s">
        <v>8246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8279</v>
      </c>
      <c r="O459" s="6">
        <f t="shared" si="42"/>
        <v>1.1593333333333333</v>
      </c>
      <c r="P459" s="8">
        <f t="shared" si="43"/>
        <v>152.54385964912279</v>
      </c>
      <c r="Q459" s="9" t="str">
        <f t="shared" si="44"/>
        <v>music</v>
      </c>
      <c r="R459" s="9" t="str">
        <f t="shared" si="45"/>
        <v>indie rock</v>
      </c>
      <c r="S459" s="14">
        <f t="shared" si="46"/>
        <v>41426.259618055556</v>
      </c>
      <c r="T459" s="14">
        <f t="shared" si="47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>
        <v>12000</v>
      </c>
      <c r="E460">
        <v>17350.13</v>
      </c>
      <c r="F460" t="s">
        <v>8219</v>
      </c>
      <c r="G460" t="s">
        <v>8224</v>
      </c>
      <c r="H460" t="s">
        <v>8246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8279</v>
      </c>
      <c r="O460" s="6">
        <f t="shared" si="42"/>
        <v>1.4458441666666668</v>
      </c>
      <c r="P460" s="8">
        <f t="shared" si="43"/>
        <v>70.5289837398374</v>
      </c>
      <c r="Q460" s="9" t="str">
        <f t="shared" si="44"/>
        <v>music</v>
      </c>
      <c r="R460" s="9" t="str">
        <f t="shared" si="45"/>
        <v>indie rock</v>
      </c>
      <c r="S460" s="14">
        <f t="shared" si="46"/>
        <v>41228.786203703705</v>
      </c>
      <c r="T460" s="14">
        <f t="shared" si="47"/>
        <v>41258.786203703705</v>
      </c>
    </row>
    <row r="461" spans="1:20" ht="45" x14ac:dyDescent="0.25">
      <c r="A461">
        <v>2041</v>
      </c>
      <c r="B461" s="3" t="s">
        <v>2042</v>
      </c>
      <c r="C461" s="3" t="s">
        <v>6151</v>
      </c>
      <c r="D461">
        <v>9500</v>
      </c>
      <c r="E461">
        <v>17277</v>
      </c>
      <c r="F461" t="s">
        <v>8219</v>
      </c>
      <c r="G461" t="s">
        <v>8224</v>
      </c>
      <c r="H461" t="s">
        <v>8246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8295</v>
      </c>
      <c r="O461" s="6">
        <f t="shared" si="42"/>
        <v>1.8186315789473684</v>
      </c>
      <c r="P461" s="8">
        <f t="shared" si="43"/>
        <v>143.97499999999999</v>
      </c>
      <c r="Q461" s="9" t="str">
        <f t="shared" si="44"/>
        <v>technology</v>
      </c>
      <c r="R461" s="9" t="str">
        <f t="shared" si="45"/>
        <v>hardware</v>
      </c>
      <c r="S461" s="14">
        <f t="shared" si="46"/>
        <v>42654.525775462964</v>
      </c>
      <c r="T461" s="14">
        <f t="shared" si="47"/>
        <v>42684.567442129628</v>
      </c>
    </row>
    <row r="462" spans="1:20" ht="45" x14ac:dyDescent="0.25">
      <c r="A462">
        <v>1466</v>
      </c>
      <c r="B462" s="3" t="s">
        <v>1467</v>
      </c>
      <c r="C462" s="3" t="s">
        <v>5576</v>
      </c>
      <c r="D462">
        <v>16000</v>
      </c>
      <c r="E462">
        <v>17260.37</v>
      </c>
      <c r="F462" t="s">
        <v>8219</v>
      </c>
      <c r="G462" t="s">
        <v>8224</v>
      </c>
      <c r="H462" t="s">
        <v>8246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8288</v>
      </c>
      <c r="O462" s="6">
        <f t="shared" si="42"/>
        <v>1.0787731249999999</v>
      </c>
      <c r="P462" s="8">
        <f t="shared" si="43"/>
        <v>69.598266129032254</v>
      </c>
      <c r="Q462" s="9" t="str">
        <f t="shared" si="44"/>
        <v>publishing</v>
      </c>
      <c r="R462" s="9" t="str">
        <f t="shared" si="45"/>
        <v>radio &amp; podcasts</v>
      </c>
      <c r="S462" s="14">
        <f t="shared" si="46"/>
        <v>42340.172060185185</v>
      </c>
      <c r="T462" s="14">
        <f t="shared" si="47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>
        <v>10000</v>
      </c>
      <c r="E463">
        <v>17176.13</v>
      </c>
      <c r="F463" t="s">
        <v>8219</v>
      </c>
      <c r="G463" t="s">
        <v>8224</v>
      </c>
      <c r="H463" t="s">
        <v>8246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8301</v>
      </c>
      <c r="O463" s="6">
        <f t="shared" si="42"/>
        <v>1.7176130000000001</v>
      </c>
      <c r="P463" s="8">
        <f t="shared" si="43"/>
        <v>58.422210884353746</v>
      </c>
      <c r="Q463" s="9" t="str">
        <f t="shared" si="44"/>
        <v>technology</v>
      </c>
      <c r="R463" s="9" t="str">
        <f t="shared" si="45"/>
        <v>space exploration</v>
      </c>
      <c r="S463" s="14">
        <f t="shared" si="46"/>
        <v>41982.143171296295</v>
      </c>
      <c r="T463" s="14">
        <f t="shared" si="47"/>
        <v>42013.143171296295</v>
      </c>
    </row>
    <row r="464" spans="1:20" ht="45" x14ac:dyDescent="0.25">
      <c r="A464">
        <v>2108</v>
      </c>
      <c r="B464" s="3" t="s">
        <v>2109</v>
      </c>
      <c r="C464" s="3" t="s">
        <v>6218</v>
      </c>
      <c r="D464">
        <v>16000</v>
      </c>
      <c r="E464">
        <v>17170</v>
      </c>
      <c r="F464" t="s">
        <v>8219</v>
      </c>
      <c r="G464" t="s">
        <v>8224</v>
      </c>
      <c r="H464" t="s">
        <v>8246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8279</v>
      </c>
      <c r="O464" s="6">
        <f t="shared" si="42"/>
        <v>1.0731250000000001</v>
      </c>
      <c r="P464" s="8">
        <f t="shared" si="43"/>
        <v>89.895287958115176</v>
      </c>
      <c r="Q464" s="9" t="str">
        <f t="shared" si="44"/>
        <v>music</v>
      </c>
      <c r="R464" s="9" t="str">
        <f t="shared" si="45"/>
        <v>indie rock</v>
      </c>
      <c r="S464" s="14">
        <f t="shared" si="46"/>
        <v>41135.175694444442</v>
      </c>
      <c r="T464" s="14">
        <f t="shared" si="47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>
        <v>150000</v>
      </c>
      <c r="E465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8301</v>
      </c>
      <c r="O465" s="6">
        <f t="shared" si="42"/>
        <v>0.11436666666666667</v>
      </c>
      <c r="P465" s="8">
        <f t="shared" si="43"/>
        <v>112.86184210526316</v>
      </c>
      <c r="Q465" s="9" t="str">
        <f t="shared" si="44"/>
        <v>technology</v>
      </c>
      <c r="R465" s="9" t="str">
        <f t="shared" si="45"/>
        <v>space exploration</v>
      </c>
      <c r="S465" s="14">
        <f t="shared" si="46"/>
        <v>42767.688518518517</v>
      </c>
      <c r="T465" s="14">
        <f t="shared" si="47"/>
        <v>42806.791666666672</v>
      </c>
    </row>
    <row r="466" spans="1:20" ht="30" x14ac:dyDescent="0.25">
      <c r="A466">
        <v>316</v>
      </c>
      <c r="B466" s="3" t="s">
        <v>317</v>
      </c>
      <c r="C466" s="3" t="s">
        <v>4426</v>
      </c>
      <c r="D466">
        <v>15000</v>
      </c>
      <c r="E466">
        <v>17066</v>
      </c>
      <c r="F466" t="s">
        <v>8219</v>
      </c>
      <c r="G466" t="s">
        <v>8229</v>
      </c>
      <c r="H466" t="s">
        <v>8251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8269</v>
      </c>
      <c r="O466" s="6">
        <f t="shared" si="42"/>
        <v>1.1377333333333333</v>
      </c>
      <c r="P466" s="8">
        <f t="shared" si="43"/>
        <v>108.01265822784811</v>
      </c>
      <c r="Q466" s="9" t="str">
        <f t="shared" si="44"/>
        <v>film &amp; video</v>
      </c>
      <c r="R466" s="9" t="str">
        <f t="shared" si="45"/>
        <v>documentary</v>
      </c>
      <c r="S466" s="14">
        <f t="shared" si="46"/>
        <v>41950.923576388886</v>
      </c>
      <c r="T466" s="14">
        <f t="shared" si="47"/>
        <v>41984.207638888889</v>
      </c>
    </row>
    <row r="467" spans="1:20" ht="45" x14ac:dyDescent="0.25">
      <c r="A467">
        <v>346</v>
      </c>
      <c r="B467" s="3" t="s">
        <v>347</v>
      </c>
      <c r="C467" s="3" t="s">
        <v>4456</v>
      </c>
      <c r="D467">
        <v>10000</v>
      </c>
      <c r="E467">
        <v>17028.88</v>
      </c>
      <c r="F467" t="s">
        <v>8219</v>
      </c>
      <c r="G467" t="s">
        <v>8224</v>
      </c>
      <c r="H467" t="s">
        <v>8246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8269</v>
      </c>
      <c r="O467" s="6">
        <f t="shared" si="42"/>
        <v>1.7028880000000002</v>
      </c>
      <c r="P467" s="8">
        <f t="shared" si="43"/>
        <v>90.579148936170213</v>
      </c>
      <c r="Q467" s="9" t="str">
        <f t="shared" si="44"/>
        <v>film &amp; video</v>
      </c>
      <c r="R467" s="9" t="str">
        <f t="shared" si="45"/>
        <v>documentary</v>
      </c>
      <c r="S467" s="14">
        <f t="shared" si="46"/>
        <v>42261.500243055561</v>
      </c>
      <c r="T467" s="14">
        <f t="shared" si="47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>
        <v>300000</v>
      </c>
      <c r="E468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8273</v>
      </c>
      <c r="O468" s="6">
        <f t="shared" si="42"/>
        <v>5.6613333333333335E-2</v>
      </c>
      <c r="P468" s="8">
        <f t="shared" si="43"/>
        <v>182.6236559139785</v>
      </c>
      <c r="Q468" s="9" t="str">
        <f t="shared" si="44"/>
        <v>technology</v>
      </c>
      <c r="R468" s="9" t="str">
        <f t="shared" si="45"/>
        <v>wearables</v>
      </c>
      <c r="S468" s="14">
        <f t="shared" si="46"/>
        <v>42586.295138888891</v>
      </c>
      <c r="T468" s="14">
        <f t="shared" si="47"/>
        <v>42626.295138888891</v>
      </c>
    </row>
    <row r="469" spans="1:20" ht="45" x14ac:dyDescent="0.25">
      <c r="A469">
        <v>1972</v>
      </c>
      <c r="B469" s="3" t="s">
        <v>1973</v>
      </c>
      <c r="C469" s="3" t="s">
        <v>6082</v>
      </c>
      <c r="D469">
        <v>2500</v>
      </c>
      <c r="E469">
        <v>16862</v>
      </c>
      <c r="F469" t="s">
        <v>8219</v>
      </c>
      <c r="G469" t="s">
        <v>8224</v>
      </c>
      <c r="H469" t="s">
        <v>8246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8295</v>
      </c>
      <c r="O469" s="6">
        <f t="shared" si="42"/>
        <v>6.7447999999999997</v>
      </c>
      <c r="P469" s="8">
        <f t="shared" si="43"/>
        <v>70.848739495798313</v>
      </c>
      <c r="Q469" s="9" t="str">
        <f t="shared" si="44"/>
        <v>technology</v>
      </c>
      <c r="R469" s="9" t="str">
        <f t="shared" si="45"/>
        <v>hardware</v>
      </c>
      <c r="S469" s="14">
        <f t="shared" si="46"/>
        <v>41201.012083333335</v>
      </c>
      <c r="T469" s="14">
        <f t="shared" si="47"/>
        <v>41231.053749999999</v>
      </c>
    </row>
    <row r="470" spans="1:20" ht="45" x14ac:dyDescent="0.25">
      <c r="A470">
        <v>2723</v>
      </c>
      <c r="B470" s="3" t="s">
        <v>2723</v>
      </c>
      <c r="C470" s="3" t="s">
        <v>6833</v>
      </c>
      <c r="D470">
        <v>12000</v>
      </c>
      <c r="E470">
        <v>16806</v>
      </c>
      <c r="F470" t="s">
        <v>8219</v>
      </c>
      <c r="G470" t="s">
        <v>8224</v>
      </c>
      <c r="H470" t="s">
        <v>8246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8295</v>
      </c>
      <c r="O470" s="6">
        <f t="shared" si="42"/>
        <v>1.4005000000000001</v>
      </c>
      <c r="P470" s="8">
        <f t="shared" si="43"/>
        <v>95.48863636363636</v>
      </c>
      <c r="Q470" s="9" t="str">
        <f t="shared" si="44"/>
        <v>technology</v>
      </c>
      <c r="R470" s="9" t="str">
        <f t="shared" si="45"/>
        <v>hardware</v>
      </c>
      <c r="S470" s="14">
        <f t="shared" si="46"/>
        <v>41944.83898148148</v>
      </c>
      <c r="T470" s="14">
        <f t="shared" si="47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>
        <v>16300</v>
      </c>
      <c r="E471">
        <v>16700</v>
      </c>
      <c r="F471" t="s">
        <v>8219</v>
      </c>
      <c r="G471" t="s">
        <v>8224</v>
      </c>
      <c r="H471" t="s">
        <v>8246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8285</v>
      </c>
      <c r="O471" s="6">
        <f t="shared" si="42"/>
        <v>1.0245398773006136</v>
      </c>
      <c r="P471" s="8">
        <f t="shared" si="43"/>
        <v>165.34653465346534</v>
      </c>
      <c r="Q471" s="9" t="str">
        <f t="shared" si="44"/>
        <v>photography</v>
      </c>
      <c r="R471" s="9" t="str">
        <f t="shared" si="45"/>
        <v>photobooks</v>
      </c>
      <c r="S471" s="14">
        <f t="shared" si="46"/>
        <v>42125.614895833336</v>
      </c>
      <c r="T471" s="14">
        <f t="shared" si="47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>
        <v>15000</v>
      </c>
      <c r="E472">
        <v>16636.78</v>
      </c>
      <c r="F472" t="s">
        <v>8219</v>
      </c>
      <c r="G472" t="s">
        <v>8224</v>
      </c>
      <c r="H472" t="s">
        <v>8246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8276</v>
      </c>
      <c r="O472" s="6">
        <f t="shared" si="42"/>
        <v>1.1091186666666666</v>
      </c>
      <c r="P472" s="8">
        <f t="shared" si="43"/>
        <v>127.97523076923076</v>
      </c>
      <c r="Q472" s="9" t="str">
        <f t="shared" si="44"/>
        <v>music</v>
      </c>
      <c r="R472" s="9" t="str">
        <f t="shared" si="45"/>
        <v>rock</v>
      </c>
      <c r="S472" s="14">
        <f t="shared" si="46"/>
        <v>40513.757569444446</v>
      </c>
      <c r="T472" s="14">
        <f t="shared" si="47"/>
        <v>40603.757569444446</v>
      </c>
    </row>
    <row r="473" spans="1:20" ht="45" x14ac:dyDescent="0.25">
      <c r="A473">
        <v>1505</v>
      </c>
      <c r="B473" s="3" t="s">
        <v>1506</v>
      </c>
      <c r="C473" s="3" t="s">
        <v>5615</v>
      </c>
      <c r="D473">
        <v>16000</v>
      </c>
      <c r="E473">
        <v>16573</v>
      </c>
      <c r="F473" t="s">
        <v>8219</v>
      </c>
      <c r="G473" t="s">
        <v>8236</v>
      </c>
      <c r="H473" t="s">
        <v>8249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8285</v>
      </c>
      <c r="O473" s="6">
        <f t="shared" si="42"/>
        <v>1.0358125</v>
      </c>
      <c r="P473" s="8">
        <f t="shared" si="43"/>
        <v>48.037681159420288</v>
      </c>
      <c r="Q473" s="9" t="str">
        <f t="shared" si="44"/>
        <v>photography</v>
      </c>
      <c r="R473" s="9" t="str">
        <f t="shared" si="45"/>
        <v>photobooks</v>
      </c>
      <c r="S473" s="14">
        <f t="shared" si="46"/>
        <v>42414.44332175926</v>
      </c>
      <c r="T473" s="14">
        <f t="shared" si="47"/>
        <v>42451.834027777775</v>
      </c>
    </row>
    <row r="474" spans="1:20" ht="45" x14ac:dyDescent="0.25">
      <c r="A474">
        <v>338</v>
      </c>
      <c r="B474" s="3" t="s">
        <v>339</v>
      </c>
      <c r="C474" s="3" t="s">
        <v>4448</v>
      </c>
      <c r="D474">
        <v>15000</v>
      </c>
      <c r="E474">
        <v>16520.04</v>
      </c>
      <c r="F474" t="s">
        <v>8219</v>
      </c>
      <c r="G474" t="s">
        <v>8224</v>
      </c>
      <c r="H474" t="s">
        <v>8246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8269</v>
      </c>
      <c r="O474" s="6">
        <f t="shared" si="42"/>
        <v>1.1013360000000001</v>
      </c>
      <c r="P474" s="8">
        <f t="shared" si="43"/>
        <v>70.000169491525426</v>
      </c>
      <c r="Q474" s="9" t="str">
        <f t="shared" si="44"/>
        <v>film &amp; video</v>
      </c>
      <c r="R474" s="9" t="str">
        <f t="shared" si="45"/>
        <v>documentary</v>
      </c>
      <c r="S474" s="14">
        <f t="shared" si="46"/>
        <v>42559.755671296298</v>
      </c>
      <c r="T474" s="14">
        <f t="shared" si="47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>
        <v>15000</v>
      </c>
      <c r="E475">
        <v>16501</v>
      </c>
      <c r="F475" t="s">
        <v>8219</v>
      </c>
      <c r="G475" t="s">
        <v>8229</v>
      </c>
      <c r="H475" t="s">
        <v>8251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8303</v>
      </c>
      <c r="O475" s="6">
        <f t="shared" si="42"/>
        <v>1.1000666666666667</v>
      </c>
      <c r="P475" s="8">
        <f t="shared" si="43"/>
        <v>128.9140625</v>
      </c>
      <c r="Q475" s="9" t="str">
        <f t="shared" si="44"/>
        <v>theater</v>
      </c>
      <c r="R475" s="9" t="str">
        <f t="shared" si="45"/>
        <v>spaces</v>
      </c>
      <c r="S475" s="14">
        <f t="shared" si="46"/>
        <v>42083.070590277777</v>
      </c>
      <c r="T475" s="14">
        <f t="shared" si="47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>
        <v>15000</v>
      </c>
      <c r="E476">
        <v>16465</v>
      </c>
      <c r="F476" t="s">
        <v>8219</v>
      </c>
      <c r="G476" t="s">
        <v>8224</v>
      </c>
      <c r="H476" t="s">
        <v>8246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8271</v>
      </c>
      <c r="O476" s="6">
        <f t="shared" si="42"/>
        <v>1.0976666666666666</v>
      </c>
      <c r="P476" s="8">
        <f t="shared" si="43"/>
        <v>99.787878787878782</v>
      </c>
      <c r="Q476" s="9" t="str">
        <f t="shared" si="44"/>
        <v>theater</v>
      </c>
      <c r="R476" s="9" t="str">
        <f t="shared" si="45"/>
        <v>plays</v>
      </c>
      <c r="S476" s="14">
        <f t="shared" si="46"/>
        <v>42290.61855324074</v>
      </c>
      <c r="T476" s="14">
        <f t="shared" si="47"/>
        <v>42320.104861111111</v>
      </c>
    </row>
    <row r="477" spans="1:20" ht="45" x14ac:dyDescent="0.25">
      <c r="A477">
        <v>286</v>
      </c>
      <c r="B477" s="3" t="s">
        <v>287</v>
      </c>
      <c r="C477" s="3" t="s">
        <v>4396</v>
      </c>
      <c r="D477">
        <v>15000</v>
      </c>
      <c r="E477">
        <v>16373</v>
      </c>
      <c r="F477" t="s">
        <v>8219</v>
      </c>
      <c r="G477" t="s">
        <v>8224</v>
      </c>
      <c r="H477" t="s">
        <v>8246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8269</v>
      </c>
      <c r="O477" s="6">
        <f t="shared" si="42"/>
        <v>1.0915333333333332</v>
      </c>
      <c r="P477" s="8">
        <f t="shared" si="43"/>
        <v>121.28148148148148</v>
      </c>
      <c r="Q477" s="9" t="str">
        <f t="shared" si="44"/>
        <v>film &amp; video</v>
      </c>
      <c r="R477" s="9" t="str">
        <f t="shared" si="45"/>
        <v>documentary</v>
      </c>
      <c r="S477" s="14">
        <f t="shared" si="46"/>
        <v>41313.816249999996</v>
      </c>
      <c r="T477" s="14">
        <f t="shared" si="47"/>
        <v>41358.774583333332</v>
      </c>
    </row>
    <row r="478" spans="1:20" ht="45" x14ac:dyDescent="0.25">
      <c r="A478">
        <v>3128</v>
      </c>
      <c r="B478" s="3" t="s">
        <v>3128</v>
      </c>
      <c r="C478" s="3" t="s">
        <v>7238</v>
      </c>
      <c r="D478">
        <v>15000</v>
      </c>
      <c r="E478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8271</v>
      </c>
      <c r="O478" s="6">
        <f t="shared" si="42"/>
        <v>1.0860666666666667</v>
      </c>
      <c r="P478" s="8">
        <f t="shared" si="43"/>
        <v>139.23931623931625</v>
      </c>
      <c r="Q478" s="9" t="str">
        <f t="shared" si="44"/>
        <v>theater</v>
      </c>
      <c r="R478" s="9" t="str">
        <f t="shared" si="45"/>
        <v>plays</v>
      </c>
      <c r="S478" s="14">
        <f t="shared" si="46"/>
        <v>42780.825706018513</v>
      </c>
      <c r="T478" s="14">
        <f t="shared" si="47"/>
        <v>42810.784039351856</v>
      </c>
    </row>
    <row r="479" spans="1:20" ht="45" x14ac:dyDescent="0.25">
      <c r="A479">
        <v>2044</v>
      </c>
      <c r="B479" s="3" t="s">
        <v>2045</v>
      </c>
      <c r="C479" s="3" t="s">
        <v>6154</v>
      </c>
      <c r="D479">
        <v>15000</v>
      </c>
      <c r="E479">
        <v>16232</v>
      </c>
      <c r="F479" t="s">
        <v>8219</v>
      </c>
      <c r="G479" t="s">
        <v>8224</v>
      </c>
      <c r="H479" t="s">
        <v>8246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8295</v>
      </c>
      <c r="O479" s="6">
        <f t="shared" si="42"/>
        <v>1.0821333333333334</v>
      </c>
      <c r="P479" s="8">
        <f t="shared" si="43"/>
        <v>90.177777777777777</v>
      </c>
      <c r="Q479" s="9" t="str">
        <f t="shared" si="44"/>
        <v>technology</v>
      </c>
      <c r="R479" s="9" t="str">
        <f t="shared" si="45"/>
        <v>hardware</v>
      </c>
      <c r="S479" s="14">
        <f t="shared" si="46"/>
        <v>42138.684189814812</v>
      </c>
      <c r="T479" s="14">
        <f t="shared" si="47"/>
        <v>42168.684189814812</v>
      </c>
    </row>
    <row r="480" spans="1:20" ht="45" x14ac:dyDescent="0.25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6">
        <f t="shared" si="42"/>
        <v>2.9472727272727273</v>
      </c>
      <c r="P480" s="8">
        <f t="shared" si="43"/>
        <v>92.102272727272734</v>
      </c>
      <c r="Q480" s="9" t="str">
        <f t="shared" si="44"/>
        <v>music</v>
      </c>
      <c r="R480" s="9" t="str">
        <f t="shared" si="45"/>
        <v>rock</v>
      </c>
      <c r="S480" s="14">
        <f t="shared" si="46"/>
        <v>40587.085532407407</v>
      </c>
      <c r="T480" s="14">
        <f t="shared" si="47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>
        <v>15000</v>
      </c>
      <c r="E481">
        <v>16200</v>
      </c>
      <c r="F481" t="s">
        <v>8219</v>
      </c>
      <c r="G481" t="s">
        <v>8232</v>
      </c>
      <c r="H481" t="s">
        <v>8253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8285</v>
      </c>
      <c r="O481" s="6">
        <f t="shared" si="42"/>
        <v>1.08</v>
      </c>
      <c r="P481" s="8">
        <f t="shared" si="43"/>
        <v>462.85714285714283</v>
      </c>
      <c r="Q481" s="9" t="str">
        <f t="shared" si="44"/>
        <v>photography</v>
      </c>
      <c r="R481" s="9" t="str">
        <f t="shared" si="45"/>
        <v>photobooks</v>
      </c>
      <c r="S481" s="14">
        <f t="shared" si="46"/>
        <v>42420.74962962963</v>
      </c>
      <c r="T481" s="14">
        <f t="shared" si="47"/>
        <v>42450.707962962959</v>
      </c>
    </row>
    <row r="482" spans="1:20" ht="45" x14ac:dyDescent="0.25">
      <c r="A482">
        <v>1510</v>
      </c>
      <c r="B482" s="3" t="s">
        <v>1511</v>
      </c>
      <c r="C482" s="3" t="s">
        <v>5620</v>
      </c>
      <c r="D482">
        <v>16000</v>
      </c>
      <c r="E482">
        <v>16165.6</v>
      </c>
      <c r="F482" t="s">
        <v>8219</v>
      </c>
      <c r="G482" t="s">
        <v>8225</v>
      </c>
      <c r="H482" t="s">
        <v>8247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8285</v>
      </c>
      <c r="O482" s="6">
        <f t="shared" si="42"/>
        <v>1.0103500000000001</v>
      </c>
      <c r="P482" s="8">
        <f t="shared" si="43"/>
        <v>39.91506172839506</v>
      </c>
      <c r="Q482" s="9" t="str">
        <f t="shared" si="44"/>
        <v>photography</v>
      </c>
      <c r="R482" s="9" t="str">
        <f t="shared" si="45"/>
        <v>photobooks</v>
      </c>
      <c r="S482" s="14">
        <f t="shared" si="46"/>
        <v>41809.385162037033</v>
      </c>
      <c r="T482" s="14">
        <f t="shared" si="47"/>
        <v>41839.385162037033</v>
      </c>
    </row>
    <row r="483" spans="1:20" ht="45" x14ac:dyDescent="0.25">
      <c r="A483">
        <v>240</v>
      </c>
      <c r="B483" s="3" t="s">
        <v>242</v>
      </c>
      <c r="C483" s="3" t="s">
        <v>4350</v>
      </c>
      <c r="D483">
        <v>15000</v>
      </c>
      <c r="E483">
        <v>16145.12</v>
      </c>
      <c r="F483" t="s">
        <v>8219</v>
      </c>
      <c r="G483" t="s">
        <v>8224</v>
      </c>
      <c r="H483" t="s">
        <v>8246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8269</v>
      </c>
      <c r="O483" s="6">
        <f t="shared" si="42"/>
        <v>1.0763413333333334</v>
      </c>
      <c r="P483" s="8">
        <f t="shared" si="43"/>
        <v>117.84759124087591</v>
      </c>
      <c r="Q483" s="9" t="str">
        <f t="shared" si="44"/>
        <v>film &amp; video</v>
      </c>
      <c r="R483" s="9" t="str">
        <f t="shared" si="45"/>
        <v>documentary</v>
      </c>
      <c r="S483" s="14">
        <f t="shared" si="46"/>
        <v>41354.708460648151</v>
      </c>
      <c r="T483" s="14">
        <f t="shared" si="47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>
        <v>15000</v>
      </c>
      <c r="E484">
        <v>16000</v>
      </c>
      <c r="F484" t="s">
        <v>8219</v>
      </c>
      <c r="G484" t="s">
        <v>8224</v>
      </c>
      <c r="H484" t="s">
        <v>8246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8269</v>
      </c>
      <c r="O484" s="6">
        <f t="shared" si="42"/>
        <v>1.0666666666666667</v>
      </c>
      <c r="P484" s="8">
        <f t="shared" si="43"/>
        <v>81.632653061224488</v>
      </c>
      <c r="Q484" s="9" t="str">
        <f t="shared" si="44"/>
        <v>film &amp; video</v>
      </c>
      <c r="R484" s="9" t="str">
        <f t="shared" si="45"/>
        <v>documentary</v>
      </c>
      <c r="S484" s="14">
        <f t="shared" si="46"/>
        <v>41082.564884259256</v>
      </c>
      <c r="T484" s="14">
        <f t="shared" si="47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>
        <v>14000</v>
      </c>
      <c r="E485">
        <v>15937</v>
      </c>
      <c r="F485" t="s">
        <v>8219</v>
      </c>
      <c r="G485" t="s">
        <v>8224</v>
      </c>
      <c r="H485" t="s">
        <v>8246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8297</v>
      </c>
      <c r="O485" s="6">
        <f t="shared" si="42"/>
        <v>1.1383571428571428</v>
      </c>
      <c r="P485" s="8">
        <f t="shared" si="43"/>
        <v>68.106837606837601</v>
      </c>
      <c r="Q485" s="9" t="str">
        <f t="shared" si="44"/>
        <v>games</v>
      </c>
      <c r="R485" s="9" t="str">
        <f t="shared" si="45"/>
        <v>tabletop games</v>
      </c>
      <c r="S485" s="14">
        <f t="shared" si="46"/>
        <v>42675.487291666665</v>
      </c>
      <c r="T485" s="14">
        <f t="shared" si="47"/>
        <v>42706.291666666672</v>
      </c>
    </row>
    <row r="486" spans="1:20" ht="45" x14ac:dyDescent="0.25">
      <c r="A486">
        <v>2666</v>
      </c>
      <c r="B486" s="3" t="s">
        <v>2666</v>
      </c>
      <c r="C486" s="3" t="s">
        <v>6776</v>
      </c>
      <c r="D486">
        <v>10000</v>
      </c>
      <c r="E486">
        <v>15929.51</v>
      </c>
      <c r="F486" t="s">
        <v>8219</v>
      </c>
      <c r="G486" t="s">
        <v>8224</v>
      </c>
      <c r="H486" t="s">
        <v>8246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8302</v>
      </c>
      <c r="O486" s="6">
        <f t="shared" si="42"/>
        <v>1.592951</v>
      </c>
      <c r="P486" s="8">
        <f t="shared" si="43"/>
        <v>77.327718446601949</v>
      </c>
      <c r="Q486" s="9" t="str">
        <f t="shared" si="44"/>
        <v>technology</v>
      </c>
      <c r="R486" s="9" t="str">
        <f t="shared" si="45"/>
        <v>makerspaces</v>
      </c>
      <c r="S486" s="14">
        <f t="shared" si="46"/>
        <v>42235.764340277776</v>
      </c>
      <c r="T486" s="14">
        <f t="shared" si="47"/>
        <v>42272.875</v>
      </c>
    </row>
    <row r="487" spans="1:20" ht="45" x14ac:dyDescent="0.25">
      <c r="A487">
        <v>1277</v>
      </c>
      <c r="B487" s="3" t="s">
        <v>1278</v>
      </c>
      <c r="C487" s="3" t="s">
        <v>5387</v>
      </c>
      <c r="D487">
        <v>15000</v>
      </c>
      <c r="E487">
        <v>15918.65</v>
      </c>
      <c r="F487" t="s">
        <v>8219</v>
      </c>
      <c r="G487" t="s">
        <v>8224</v>
      </c>
      <c r="H487" t="s">
        <v>8246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8276</v>
      </c>
      <c r="O487" s="6">
        <f t="shared" si="42"/>
        <v>1.0612433333333333</v>
      </c>
      <c r="P487" s="8">
        <f t="shared" si="43"/>
        <v>38.543946731234868</v>
      </c>
      <c r="Q487" s="9" t="str">
        <f t="shared" si="44"/>
        <v>music</v>
      </c>
      <c r="R487" s="9" t="str">
        <f t="shared" si="45"/>
        <v>rock</v>
      </c>
      <c r="S487" s="14">
        <f t="shared" si="46"/>
        <v>41121.561886574076</v>
      </c>
      <c r="T487" s="14">
        <f t="shared" si="47"/>
        <v>41156.561886574076</v>
      </c>
    </row>
    <row r="488" spans="1:20" ht="45" x14ac:dyDescent="0.25">
      <c r="A488">
        <v>2257</v>
      </c>
      <c r="B488" s="3" t="s">
        <v>2258</v>
      </c>
      <c r="C488" s="3" t="s">
        <v>6367</v>
      </c>
      <c r="D488">
        <v>2500</v>
      </c>
      <c r="E488">
        <v>15903.5</v>
      </c>
      <c r="F488" t="s">
        <v>8219</v>
      </c>
      <c r="G488" t="s">
        <v>8225</v>
      </c>
      <c r="H488" t="s">
        <v>8247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8297</v>
      </c>
      <c r="O488" s="6">
        <f t="shared" si="42"/>
        <v>6.3613999999999997</v>
      </c>
      <c r="P488" s="8">
        <f t="shared" si="43"/>
        <v>94.103550295857985</v>
      </c>
      <c r="Q488" s="9" t="str">
        <f t="shared" si="44"/>
        <v>games</v>
      </c>
      <c r="R488" s="9" t="str">
        <f t="shared" si="45"/>
        <v>tabletop games</v>
      </c>
      <c r="S488" s="14">
        <f t="shared" si="46"/>
        <v>42505.936678240745</v>
      </c>
      <c r="T488" s="14">
        <f t="shared" si="47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>
        <v>40000</v>
      </c>
      <c r="E489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8273</v>
      </c>
      <c r="O489" s="6">
        <f t="shared" si="42"/>
        <v>0.39627499999999999</v>
      </c>
      <c r="P489" s="8">
        <f t="shared" si="43"/>
        <v>152.41346153846155</v>
      </c>
      <c r="Q489" s="9" t="str">
        <f t="shared" si="44"/>
        <v>technology</v>
      </c>
      <c r="R489" s="9" t="str">
        <f t="shared" si="45"/>
        <v>wearables</v>
      </c>
      <c r="S489" s="14">
        <f t="shared" si="46"/>
        <v>42747.194502314815</v>
      </c>
      <c r="T489" s="14">
        <f t="shared" si="47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>
        <v>15000</v>
      </c>
      <c r="E490">
        <v>15808</v>
      </c>
      <c r="F490" t="s">
        <v>8219</v>
      </c>
      <c r="G490" t="s">
        <v>8224</v>
      </c>
      <c r="H490" t="s">
        <v>8246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8301</v>
      </c>
      <c r="O490" s="6">
        <f t="shared" si="42"/>
        <v>1.0538666666666667</v>
      </c>
      <c r="P490" s="8">
        <f t="shared" si="43"/>
        <v>205.2987012987013</v>
      </c>
      <c r="Q490" s="9" t="str">
        <f t="shared" si="44"/>
        <v>technology</v>
      </c>
      <c r="R490" s="9" t="str">
        <f t="shared" si="45"/>
        <v>space exploration</v>
      </c>
      <c r="S490" s="14">
        <f t="shared" si="46"/>
        <v>42279.792372685188</v>
      </c>
      <c r="T490" s="14">
        <f t="shared" si="47"/>
        <v>42339.834039351852</v>
      </c>
    </row>
    <row r="491" spans="1:20" ht="45" x14ac:dyDescent="0.25">
      <c r="A491">
        <v>2995</v>
      </c>
      <c r="B491" s="3" t="s">
        <v>2995</v>
      </c>
      <c r="C491" s="3" t="s">
        <v>7105</v>
      </c>
      <c r="D491">
        <v>15000</v>
      </c>
      <c r="E491">
        <v>15744</v>
      </c>
      <c r="F491" t="s">
        <v>8219</v>
      </c>
      <c r="G491" t="s">
        <v>8224</v>
      </c>
      <c r="H491" t="s">
        <v>8246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8303</v>
      </c>
      <c r="O491" s="6">
        <f t="shared" si="42"/>
        <v>1.0496000000000001</v>
      </c>
      <c r="P491" s="8">
        <f t="shared" si="43"/>
        <v>63.2289156626506</v>
      </c>
      <c r="Q491" s="9" t="str">
        <f t="shared" si="44"/>
        <v>theater</v>
      </c>
      <c r="R491" s="9" t="str">
        <f t="shared" si="45"/>
        <v>spaces</v>
      </c>
      <c r="S491" s="14">
        <f t="shared" si="46"/>
        <v>42724.665173611109</v>
      </c>
      <c r="T491" s="14">
        <f t="shared" si="47"/>
        <v>42754.665173611109</v>
      </c>
    </row>
    <row r="492" spans="1:20" ht="30" x14ac:dyDescent="0.25">
      <c r="A492">
        <v>2182</v>
      </c>
      <c r="B492" s="3" t="s">
        <v>2183</v>
      </c>
      <c r="C492" s="3" t="s">
        <v>6292</v>
      </c>
      <c r="D492">
        <v>3000</v>
      </c>
      <c r="E492">
        <v>15725</v>
      </c>
      <c r="F492" t="s">
        <v>8219</v>
      </c>
      <c r="G492" t="s">
        <v>8229</v>
      </c>
      <c r="H492" t="s">
        <v>8251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8297</v>
      </c>
      <c r="O492" s="6">
        <f t="shared" si="42"/>
        <v>5.2416666666666663</v>
      </c>
      <c r="P492" s="8">
        <f t="shared" si="43"/>
        <v>44.171348314606739</v>
      </c>
      <c r="Q492" s="9" t="str">
        <f t="shared" si="44"/>
        <v>games</v>
      </c>
      <c r="R492" s="9" t="str">
        <f t="shared" si="45"/>
        <v>tabletop games</v>
      </c>
      <c r="S492" s="14">
        <f t="shared" si="46"/>
        <v>41879.900752314818</v>
      </c>
      <c r="T492" s="14">
        <f t="shared" si="47"/>
        <v>41914.900752314818</v>
      </c>
    </row>
    <row r="493" spans="1:20" ht="45" x14ac:dyDescent="0.25">
      <c r="A493">
        <v>289</v>
      </c>
      <c r="B493" s="3" t="s">
        <v>290</v>
      </c>
      <c r="C493" s="3" t="s">
        <v>4399</v>
      </c>
      <c r="D493">
        <v>15000</v>
      </c>
      <c r="E493">
        <v>15723</v>
      </c>
      <c r="F493" t="s">
        <v>8219</v>
      </c>
      <c r="G493" t="s">
        <v>8225</v>
      </c>
      <c r="H493" t="s">
        <v>8247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8269</v>
      </c>
      <c r="O493" s="6">
        <f t="shared" si="42"/>
        <v>1.0482</v>
      </c>
      <c r="P493" s="8">
        <f t="shared" si="43"/>
        <v>67.771551724137936</v>
      </c>
      <c r="Q493" s="9" t="str">
        <f t="shared" si="44"/>
        <v>film &amp; video</v>
      </c>
      <c r="R493" s="9" t="str">
        <f t="shared" si="45"/>
        <v>documentary</v>
      </c>
      <c r="S493" s="14">
        <f t="shared" si="46"/>
        <v>41550.456412037034</v>
      </c>
      <c r="T493" s="14">
        <f t="shared" si="47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>
        <v>15500</v>
      </c>
      <c r="E494">
        <v>15705</v>
      </c>
      <c r="F494" t="s">
        <v>8219</v>
      </c>
      <c r="G494" t="s">
        <v>8224</v>
      </c>
      <c r="H494" t="s">
        <v>8246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8271</v>
      </c>
      <c r="O494" s="6">
        <f t="shared" si="42"/>
        <v>1.0132258064516129</v>
      </c>
      <c r="P494" s="8">
        <f t="shared" si="43"/>
        <v>54.912587412587413</v>
      </c>
      <c r="Q494" s="9" t="str">
        <f t="shared" si="44"/>
        <v>theater</v>
      </c>
      <c r="R494" s="9" t="str">
        <f t="shared" si="45"/>
        <v>plays</v>
      </c>
      <c r="S494" s="14">
        <f t="shared" si="46"/>
        <v>42400.704537037032</v>
      </c>
      <c r="T494" s="14">
        <f t="shared" si="47"/>
        <v>42444.875</v>
      </c>
    </row>
    <row r="495" spans="1:20" ht="45" x14ac:dyDescent="0.25">
      <c r="A495">
        <v>534</v>
      </c>
      <c r="B495" s="3" t="s">
        <v>535</v>
      </c>
      <c r="C495" s="3" t="s">
        <v>4644</v>
      </c>
      <c r="D495">
        <v>15000</v>
      </c>
      <c r="E495">
        <v>15700</v>
      </c>
      <c r="F495" t="s">
        <v>8219</v>
      </c>
      <c r="G495" t="s">
        <v>8234</v>
      </c>
      <c r="H495" t="s">
        <v>8254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8271</v>
      </c>
      <c r="O495" s="6">
        <f t="shared" si="42"/>
        <v>1.0466666666666666</v>
      </c>
      <c r="P495" s="8">
        <f t="shared" si="43"/>
        <v>327.08333333333331</v>
      </c>
      <c r="Q495" s="9" t="str">
        <f t="shared" si="44"/>
        <v>theater</v>
      </c>
      <c r="R495" s="9" t="str">
        <f t="shared" si="45"/>
        <v>plays</v>
      </c>
      <c r="S495" s="14">
        <f t="shared" si="46"/>
        <v>42270.810995370368</v>
      </c>
      <c r="T495" s="14">
        <f t="shared" si="47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>
        <v>10000</v>
      </c>
      <c r="E496">
        <v>15696</v>
      </c>
      <c r="F496" t="s">
        <v>8219</v>
      </c>
      <c r="G496" t="s">
        <v>8224</v>
      </c>
      <c r="H496" t="s">
        <v>8246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8303</v>
      </c>
      <c r="O496" s="6">
        <f t="shared" si="42"/>
        <v>1.5696000000000001</v>
      </c>
      <c r="P496" s="8">
        <f t="shared" si="43"/>
        <v>146.69158878504672</v>
      </c>
      <c r="Q496" s="9" t="str">
        <f t="shared" si="44"/>
        <v>theater</v>
      </c>
      <c r="R496" s="9" t="str">
        <f t="shared" si="45"/>
        <v>spaces</v>
      </c>
      <c r="S496" s="14">
        <f t="shared" si="46"/>
        <v>42146.836215277777</v>
      </c>
      <c r="T496" s="14">
        <f t="shared" si="47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>
        <v>15000</v>
      </c>
      <c r="E497">
        <v>15677.5</v>
      </c>
      <c r="F497" t="s">
        <v>8219</v>
      </c>
      <c r="G497" t="s">
        <v>8224</v>
      </c>
      <c r="H497" t="s">
        <v>8246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8271</v>
      </c>
      <c r="O497" s="6">
        <f t="shared" si="42"/>
        <v>1.0451666666666666</v>
      </c>
      <c r="P497" s="8">
        <f t="shared" si="43"/>
        <v>89.585714285714289</v>
      </c>
      <c r="Q497" s="9" t="str">
        <f t="shared" si="44"/>
        <v>theater</v>
      </c>
      <c r="R497" s="9" t="str">
        <f t="shared" si="45"/>
        <v>plays</v>
      </c>
      <c r="S497" s="14">
        <f t="shared" si="46"/>
        <v>42696.624444444446</v>
      </c>
      <c r="T497" s="14">
        <f t="shared" si="47"/>
        <v>42726.624444444446</v>
      </c>
    </row>
    <row r="498" spans="1:20" ht="45" x14ac:dyDescent="0.25">
      <c r="A498">
        <v>1959</v>
      </c>
      <c r="B498" s="3" t="s">
        <v>1960</v>
      </c>
      <c r="C498" s="3" t="s">
        <v>6069</v>
      </c>
      <c r="D498">
        <v>10000</v>
      </c>
      <c r="E498">
        <v>15673.44</v>
      </c>
      <c r="F498" t="s">
        <v>8219</v>
      </c>
      <c r="G498" t="s">
        <v>8224</v>
      </c>
      <c r="H498" t="s">
        <v>8246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8295</v>
      </c>
      <c r="O498" s="6">
        <f t="shared" si="42"/>
        <v>1.5673440000000001</v>
      </c>
      <c r="P498" s="8">
        <f t="shared" si="43"/>
        <v>36.965660377358489</v>
      </c>
      <c r="Q498" s="9" t="str">
        <f t="shared" si="44"/>
        <v>technology</v>
      </c>
      <c r="R498" s="9" t="str">
        <f t="shared" si="45"/>
        <v>hardware</v>
      </c>
      <c r="S498" s="14">
        <f t="shared" si="46"/>
        <v>41871.845601851855</v>
      </c>
      <c r="T498" s="14">
        <f t="shared" si="47"/>
        <v>41913</v>
      </c>
    </row>
    <row r="499" spans="1:20" ht="45" x14ac:dyDescent="0.25">
      <c r="A499">
        <v>1511</v>
      </c>
      <c r="B499" s="3" t="s">
        <v>1512</v>
      </c>
      <c r="C499" s="3" t="s">
        <v>5621</v>
      </c>
      <c r="D499">
        <v>14000</v>
      </c>
      <c r="E499">
        <v>15651</v>
      </c>
      <c r="F499" t="s">
        <v>8219</v>
      </c>
      <c r="G499" t="s">
        <v>8224</v>
      </c>
      <c r="H499" t="s">
        <v>8246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8285</v>
      </c>
      <c r="O499" s="6">
        <f t="shared" si="42"/>
        <v>1.1179285714285714</v>
      </c>
      <c r="P499" s="8">
        <f t="shared" si="43"/>
        <v>75.975728155339809</v>
      </c>
      <c r="Q499" s="9" t="str">
        <f t="shared" si="44"/>
        <v>photography</v>
      </c>
      <c r="R499" s="9" t="str">
        <f t="shared" si="45"/>
        <v>photobooks</v>
      </c>
      <c r="S499" s="14">
        <f t="shared" si="46"/>
        <v>42296.583379629628</v>
      </c>
      <c r="T499" s="14">
        <f t="shared" si="47"/>
        <v>42326.625046296293</v>
      </c>
    </row>
    <row r="500" spans="1:20" ht="45" x14ac:dyDescent="0.25">
      <c r="A500">
        <v>795</v>
      </c>
      <c r="B500" s="3" t="s">
        <v>796</v>
      </c>
      <c r="C500" s="3" t="s">
        <v>4905</v>
      </c>
      <c r="D500">
        <v>14000</v>
      </c>
      <c r="E500">
        <v>15650</v>
      </c>
      <c r="F500" t="s">
        <v>8219</v>
      </c>
      <c r="G500" t="s">
        <v>8224</v>
      </c>
      <c r="H500" t="s">
        <v>8246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8276</v>
      </c>
      <c r="O500" s="6">
        <f t="shared" si="42"/>
        <v>1.1178571428571429</v>
      </c>
      <c r="P500" s="8">
        <f t="shared" si="43"/>
        <v>85.054347826086953</v>
      </c>
      <c r="Q500" s="9" t="str">
        <f t="shared" si="44"/>
        <v>music</v>
      </c>
      <c r="R500" s="9" t="str">
        <f t="shared" si="45"/>
        <v>rock</v>
      </c>
      <c r="S500" s="14">
        <f t="shared" si="46"/>
        <v>40963.613032407404</v>
      </c>
      <c r="T500" s="14">
        <f t="shared" si="47"/>
        <v>41006.207638888889</v>
      </c>
    </row>
    <row r="501" spans="1:20" ht="45" x14ac:dyDescent="0.25">
      <c r="A501">
        <v>2316</v>
      </c>
      <c r="B501" s="3" t="s">
        <v>2317</v>
      </c>
      <c r="C501" s="3" t="s">
        <v>6426</v>
      </c>
      <c r="D501">
        <v>15000</v>
      </c>
      <c r="E501">
        <v>15606.4</v>
      </c>
      <c r="F501" t="s">
        <v>8219</v>
      </c>
      <c r="G501" t="s">
        <v>8224</v>
      </c>
      <c r="H501" t="s">
        <v>8246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8279</v>
      </c>
      <c r="O501" s="6">
        <f t="shared" si="42"/>
        <v>1.0404266666666666</v>
      </c>
      <c r="P501" s="8">
        <f t="shared" si="43"/>
        <v>78.031999999999996</v>
      </c>
      <c r="Q501" s="9" t="str">
        <f t="shared" si="44"/>
        <v>music</v>
      </c>
      <c r="R501" s="9" t="str">
        <f t="shared" si="45"/>
        <v>indie rock</v>
      </c>
      <c r="S501" s="14">
        <f t="shared" si="46"/>
        <v>40079.725115740745</v>
      </c>
      <c r="T501" s="14">
        <f t="shared" si="47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>
        <v>15000</v>
      </c>
      <c r="E502">
        <v>15597</v>
      </c>
      <c r="F502" t="s">
        <v>8219</v>
      </c>
      <c r="G502" t="s">
        <v>8224</v>
      </c>
      <c r="H502" t="s">
        <v>8246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8305</v>
      </c>
      <c r="O502" s="6">
        <f t="shared" si="42"/>
        <v>1.0398000000000001</v>
      </c>
      <c r="P502" s="8">
        <f t="shared" si="43"/>
        <v>135.62608695652173</v>
      </c>
      <c r="Q502" s="9" t="str">
        <f t="shared" si="44"/>
        <v>theater</v>
      </c>
      <c r="R502" s="9" t="str">
        <f t="shared" si="45"/>
        <v>musical</v>
      </c>
      <c r="S502" s="14">
        <f t="shared" si="46"/>
        <v>42425.735416666663</v>
      </c>
      <c r="T502" s="14">
        <f t="shared" si="47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>
        <v>15000</v>
      </c>
      <c r="E503">
        <v>15596</v>
      </c>
      <c r="F503" t="s">
        <v>8219</v>
      </c>
      <c r="G503" t="s">
        <v>8225</v>
      </c>
      <c r="H503" t="s">
        <v>8247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8269</v>
      </c>
      <c r="O503" s="6">
        <f t="shared" si="42"/>
        <v>1.0397333333333334</v>
      </c>
      <c r="P503" s="8">
        <f t="shared" si="43"/>
        <v>239.93846153846152</v>
      </c>
      <c r="Q503" s="9" t="str">
        <f t="shared" si="44"/>
        <v>film &amp; video</v>
      </c>
      <c r="R503" s="9" t="str">
        <f t="shared" si="45"/>
        <v>documentary</v>
      </c>
      <c r="S503" s="14">
        <f t="shared" si="46"/>
        <v>41668.606469907405</v>
      </c>
      <c r="T503" s="14">
        <f t="shared" si="47"/>
        <v>41698.606469907405</v>
      </c>
    </row>
    <row r="504" spans="1:20" ht="45" x14ac:dyDescent="0.25">
      <c r="A504">
        <v>1631</v>
      </c>
      <c r="B504" s="3" t="s">
        <v>1632</v>
      </c>
      <c r="C504" s="3" t="s">
        <v>5741</v>
      </c>
      <c r="D504">
        <v>10000</v>
      </c>
      <c r="E504">
        <v>15591</v>
      </c>
      <c r="F504" t="s">
        <v>8219</v>
      </c>
      <c r="G504" t="s">
        <v>8224</v>
      </c>
      <c r="H504" t="s">
        <v>8246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8276</v>
      </c>
      <c r="O504" s="6">
        <f t="shared" si="42"/>
        <v>1.5590999999999999</v>
      </c>
      <c r="P504" s="8">
        <f t="shared" si="43"/>
        <v>117.22556390977444</v>
      </c>
      <c r="Q504" s="9" t="str">
        <f t="shared" si="44"/>
        <v>music</v>
      </c>
      <c r="R504" s="9" t="str">
        <f t="shared" si="45"/>
        <v>rock</v>
      </c>
      <c r="S504" s="14">
        <f t="shared" si="46"/>
        <v>41164.859502314815</v>
      </c>
      <c r="T504" s="14">
        <f t="shared" si="47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>
        <v>15000</v>
      </c>
      <c r="E505">
        <v>15565</v>
      </c>
      <c r="F505" t="s">
        <v>8219</v>
      </c>
      <c r="G505" t="s">
        <v>8236</v>
      </c>
      <c r="H505" t="s">
        <v>8249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8285</v>
      </c>
      <c r="O505" s="6">
        <f t="shared" si="42"/>
        <v>1.0376666666666667</v>
      </c>
      <c r="P505" s="8">
        <f t="shared" si="43"/>
        <v>111.17857142857143</v>
      </c>
      <c r="Q505" s="9" t="str">
        <f t="shared" si="44"/>
        <v>photography</v>
      </c>
      <c r="R505" s="9" t="str">
        <f t="shared" si="45"/>
        <v>photobooks</v>
      </c>
      <c r="S505" s="14">
        <f t="shared" si="46"/>
        <v>42211.628611111111</v>
      </c>
      <c r="T505" s="14">
        <f t="shared" si="47"/>
        <v>42241.628611111111</v>
      </c>
    </row>
    <row r="506" spans="1:20" ht="45" x14ac:dyDescent="0.25">
      <c r="A506">
        <v>3411</v>
      </c>
      <c r="B506" s="3" t="s">
        <v>3410</v>
      </c>
      <c r="C506" s="3" t="s">
        <v>7521</v>
      </c>
      <c r="D506">
        <v>15000</v>
      </c>
      <c r="E506">
        <v>15535</v>
      </c>
      <c r="F506" t="s">
        <v>8219</v>
      </c>
      <c r="G506" t="s">
        <v>8224</v>
      </c>
      <c r="H506" t="s">
        <v>8246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8271</v>
      </c>
      <c r="O506" s="6">
        <f t="shared" si="42"/>
        <v>1.0356666666666667</v>
      </c>
      <c r="P506" s="8">
        <f t="shared" si="43"/>
        <v>199.16666666666666</v>
      </c>
      <c r="Q506" s="9" t="str">
        <f t="shared" si="44"/>
        <v>theater</v>
      </c>
      <c r="R506" s="9" t="str">
        <f t="shared" si="45"/>
        <v>plays</v>
      </c>
      <c r="S506" s="14">
        <f t="shared" si="46"/>
        <v>42265.022824074069</v>
      </c>
      <c r="T506" s="14">
        <f t="shared" si="47"/>
        <v>42285.022824074069</v>
      </c>
    </row>
    <row r="507" spans="1:20" ht="45" x14ac:dyDescent="0.25">
      <c r="A507">
        <v>1208</v>
      </c>
      <c r="B507" s="3" t="s">
        <v>1209</v>
      </c>
      <c r="C507" s="3" t="s">
        <v>5318</v>
      </c>
      <c r="D507">
        <v>10000</v>
      </c>
      <c r="E507">
        <v>15530</v>
      </c>
      <c r="F507" t="s">
        <v>8219</v>
      </c>
      <c r="G507" t="s">
        <v>8224</v>
      </c>
      <c r="H507" t="s">
        <v>8246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8285</v>
      </c>
      <c r="O507" s="6">
        <f t="shared" si="42"/>
        <v>1.5529999999999999</v>
      </c>
      <c r="P507" s="8">
        <f t="shared" si="43"/>
        <v>207.06666666666666</v>
      </c>
      <c r="Q507" s="9" t="str">
        <f t="shared" si="44"/>
        <v>photography</v>
      </c>
      <c r="R507" s="9" t="str">
        <f t="shared" si="45"/>
        <v>photobooks</v>
      </c>
      <c r="S507" s="14">
        <f t="shared" si="46"/>
        <v>42423.709074074075</v>
      </c>
      <c r="T507" s="14">
        <f t="shared" si="47"/>
        <v>42453.667407407411</v>
      </c>
    </row>
    <row r="508" spans="1:20" ht="45" x14ac:dyDescent="0.25">
      <c r="A508">
        <v>1218</v>
      </c>
      <c r="B508" s="3" t="s">
        <v>1219</v>
      </c>
      <c r="C508" s="3" t="s">
        <v>5328</v>
      </c>
      <c r="D508">
        <v>9000</v>
      </c>
      <c r="E508">
        <v>15505</v>
      </c>
      <c r="F508" t="s">
        <v>8219</v>
      </c>
      <c r="G508" t="s">
        <v>8224</v>
      </c>
      <c r="H508" t="s">
        <v>8246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8285</v>
      </c>
      <c r="O508" s="6">
        <f t="shared" si="42"/>
        <v>1.7227777777777777</v>
      </c>
      <c r="P508" s="8">
        <f t="shared" si="43"/>
        <v>174.2134831460674</v>
      </c>
      <c r="Q508" s="9" t="str">
        <f t="shared" si="44"/>
        <v>photography</v>
      </c>
      <c r="R508" s="9" t="str">
        <f t="shared" si="45"/>
        <v>photobooks</v>
      </c>
      <c r="S508" s="14">
        <f t="shared" si="46"/>
        <v>42278.662037037036</v>
      </c>
      <c r="T508" s="14">
        <f t="shared" si="47"/>
        <v>42309.125</v>
      </c>
    </row>
    <row r="509" spans="1:20" ht="45" x14ac:dyDescent="0.25">
      <c r="A509">
        <v>3235</v>
      </c>
      <c r="B509" s="3" t="s">
        <v>3235</v>
      </c>
      <c r="C509" s="3" t="s">
        <v>7345</v>
      </c>
      <c r="D509">
        <v>15000</v>
      </c>
      <c r="E509">
        <v>15481</v>
      </c>
      <c r="F509" t="s">
        <v>8219</v>
      </c>
      <c r="G509" t="s">
        <v>8224</v>
      </c>
      <c r="H509" t="s">
        <v>8246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8271</v>
      </c>
      <c r="O509" s="6">
        <f t="shared" si="42"/>
        <v>1.0320666666666667</v>
      </c>
      <c r="P509" s="8">
        <f t="shared" si="43"/>
        <v>85.530386740331494</v>
      </c>
      <c r="Q509" s="9" t="str">
        <f t="shared" si="44"/>
        <v>theater</v>
      </c>
      <c r="R509" s="9" t="str">
        <f t="shared" si="45"/>
        <v>plays</v>
      </c>
      <c r="S509" s="14">
        <f t="shared" si="46"/>
        <v>42522.347812499997</v>
      </c>
      <c r="T509" s="14">
        <f t="shared" si="47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>
        <v>10000</v>
      </c>
      <c r="E510">
        <v>15443</v>
      </c>
      <c r="F510" t="s">
        <v>8219</v>
      </c>
      <c r="G510" t="s">
        <v>8224</v>
      </c>
      <c r="H510" t="s">
        <v>8246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8271</v>
      </c>
      <c r="O510" s="6">
        <f t="shared" si="42"/>
        <v>1.5443</v>
      </c>
      <c r="P510" s="8">
        <f t="shared" si="43"/>
        <v>106.50344827586207</v>
      </c>
      <c r="Q510" s="9" t="str">
        <f t="shared" si="44"/>
        <v>theater</v>
      </c>
      <c r="R510" s="9" t="str">
        <f t="shared" si="45"/>
        <v>plays</v>
      </c>
      <c r="S510" s="14">
        <f t="shared" si="46"/>
        <v>42284.500104166669</v>
      </c>
      <c r="T510" s="14">
        <f t="shared" si="47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>
        <v>13000</v>
      </c>
      <c r="E511">
        <v>15435.55</v>
      </c>
      <c r="F511" t="s">
        <v>8219</v>
      </c>
      <c r="G511" t="s">
        <v>8224</v>
      </c>
      <c r="H511" t="s">
        <v>8246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8269</v>
      </c>
      <c r="O511" s="6">
        <f t="shared" si="42"/>
        <v>1.1873499999999999</v>
      </c>
      <c r="P511" s="8">
        <f t="shared" si="43"/>
        <v>61.496215139442228</v>
      </c>
      <c r="Q511" s="9" t="str">
        <f t="shared" si="44"/>
        <v>film &amp; video</v>
      </c>
      <c r="R511" s="9" t="str">
        <f t="shared" si="45"/>
        <v>documentary</v>
      </c>
      <c r="S511" s="14">
        <f t="shared" si="46"/>
        <v>41312.737673611111</v>
      </c>
      <c r="T511" s="14">
        <f t="shared" si="47"/>
        <v>41352.696006944447</v>
      </c>
    </row>
    <row r="512" spans="1:20" ht="45" x14ac:dyDescent="0.25">
      <c r="A512">
        <v>698</v>
      </c>
      <c r="B512" s="3" t="s">
        <v>699</v>
      </c>
      <c r="C512" s="3" t="s">
        <v>4808</v>
      </c>
      <c r="D512">
        <v>100000</v>
      </c>
      <c r="E512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8273</v>
      </c>
      <c r="O512" s="6">
        <f t="shared" si="42"/>
        <v>0.15390000000000001</v>
      </c>
      <c r="P512" s="8">
        <f t="shared" si="43"/>
        <v>530.68965517241384</v>
      </c>
      <c r="Q512" s="9" t="str">
        <f t="shared" si="44"/>
        <v>technology</v>
      </c>
      <c r="R512" s="9" t="str">
        <f t="shared" si="45"/>
        <v>wearables</v>
      </c>
      <c r="S512" s="14">
        <f t="shared" si="46"/>
        <v>41866.931076388886</v>
      </c>
      <c r="T512" s="14">
        <f t="shared" si="47"/>
        <v>41900.083333333336</v>
      </c>
    </row>
    <row r="513" spans="1:20" ht="45" x14ac:dyDescent="0.25">
      <c r="A513">
        <v>1293</v>
      </c>
      <c r="B513" s="3" t="s">
        <v>1294</v>
      </c>
      <c r="C513" s="3" t="s">
        <v>5403</v>
      </c>
      <c r="D513">
        <v>15000</v>
      </c>
      <c r="E513">
        <v>15335</v>
      </c>
      <c r="F513" t="s">
        <v>8219</v>
      </c>
      <c r="G513" t="s">
        <v>8224</v>
      </c>
      <c r="H513" t="s">
        <v>8246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8271</v>
      </c>
      <c r="O513" s="6">
        <f t="shared" si="42"/>
        <v>1.0223333333333333</v>
      </c>
      <c r="P513" s="8">
        <f t="shared" si="43"/>
        <v>127.79166666666667</v>
      </c>
      <c r="Q513" s="9" t="str">
        <f t="shared" si="44"/>
        <v>theater</v>
      </c>
      <c r="R513" s="9" t="str">
        <f t="shared" si="45"/>
        <v>plays</v>
      </c>
      <c r="S513" s="14">
        <f t="shared" si="46"/>
        <v>42292.701053240744</v>
      </c>
      <c r="T513" s="14">
        <f t="shared" si="47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>
        <v>15000</v>
      </c>
      <c r="E514">
        <v>15327</v>
      </c>
      <c r="F514" t="s">
        <v>8219</v>
      </c>
      <c r="G514" t="s">
        <v>8224</v>
      </c>
      <c r="H514" t="s">
        <v>8246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8271</v>
      </c>
      <c r="O514" s="6">
        <f t="shared" ref="O514:O577" si="48">E514/D514</f>
        <v>1.0218</v>
      </c>
      <c r="P514" s="8">
        <f t="shared" ref="P514:P577" si="49">E514/L514</f>
        <v>136.84821428571428</v>
      </c>
      <c r="Q514" s="9" t="str">
        <f t="shared" si="44"/>
        <v>theater</v>
      </c>
      <c r="R514" s="9" t="str">
        <f t="shared" si="45"/>
        <v>plays</v>
      </c>
      <c r="S514" s="14">
        <f t="shared" si="46"/>
        <v>42769.574999999997</v>
      </c>
      <c r="T514" s="14">
        <f t="shared" si="47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>
        <v>15000</v>
      </c>
      <c r="E515">
        <v>15318.55</v>
      </c>
      <c r="F515" t="s">
        <v>8219</v>
      </c>
      <c r="G515" t="s">
        <v>8224</v>
      </c>
      <c r="H515" t="s">
        <v>8246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8276</v>
      </c>
      <c r="O515" s="6">
        <f t="shared" si="48"/>
        <v>1.0212366666666666</v>
      </c>
      <c r="P515" s="8">
        <f t="shared" si="49"/>
        <v>88.037643678160919</v>
      </c>
      <c r="Q515" s="9" t="str">
        <f t="shared" ref="Q515:Q578" si="50">LEFT(N515, SEARCH("/",N515,1)-1)</f>
        <v>music</v>
      </c>
      <c r="R515" s="9" t="str">
        <f t="shared" ref="R515:R578" si="51">RIGHT(N515,LEN(N515) - SEARCH("/", N515))</f>
        <v>rock</v>
      </c>
      <c r="S515" s="14">
        <f t="shared" ref="S515:S578" si="52">(((J515/60)/60)/24)+DATE(1970,1,1)</f>
        <v>41388.021261574075</v>
      </c>
      <c r="T515" s="14">
        <f t="shared" ref="T515:T578" si="53">(((I515/60)/60)/24)+DATE(1970,1,1)</f>
        <v>41418.021261574075</v>
      </c>
    </row>
    <row r="516" spans="1:20" ht="45" x14ac:dyDescent="0.25">
      <c r="A516">
        <v>3267</v>
      </c>
      <c r="B516" s="3" t="s">
        <v>3267</v>
      </c>
      <c r="C516" s="3" t="s">
        <v>7377</v>
      </c>
      <c r="D516">
        <v>15000</v>
      </c>
      <c r="E516">
        <v>15315</v>
      </c>
      <c r="F516" t="s">
        <v>8219</v>
      </c>
      <c r="G516" t="s">
        <v>8224</v>
      </c>
      <c r="H516" t="s">
        <v>8246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8271</v>
      </c>
      <c r="O516" s="6">
        <f t="shared" si="48"/>
        <v>1.0209999999999999</v>
      </c>
      <c r="P516" s="8">
        <f t="shared" si="49"/>
        <v>53.177083333333336</v>
      </c>
      <c r="Q516" s="9" t="str">
        <f t="shared" si="50"/>
        <v>theater</v>
      </c>
      <c r="R516" s="9" t="str">
        <f t="shared" si="51"/>
        <v>plays</v>
      </c>
      <c r="S516" s="14">
        <f t="shared" si="52"/>
        <v>42172.757638888885</v>
      </c>
      <c r="T516" s="14">
        <f t="shared" si="53"/>
        <v>42202.757638888885</v>
      </c>
    </row>
    <row r="517" spans="1:20" ht="45" x14ac:dyDescent="0.25">
      <c r="A517">
        <v>57</v>
      </c>
      <c r="B517" s="3" t="s">
        <v>59</v>
      </c>
      <c r="C517" s="3" t="s">
        <v>4168</v>
      </c>
      <c r="D517">
        <v>15000</v>
      </c>
      <c r="E517">
        <v>15285</v>
      </c>
      <c r="F517" t="s">
        <v>8219</v>
      </c>
      <c r="G517" t="s">
        <v>8224</v>
      </c>
      <c r="H517" t="s">
        <v>8246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8265</v>
      </c>
      <c r="O517" s="6">
        <f t="shared" si="48"/>
        <v>1.0189999999999999</v>
      </c>
      <c r="P517" s="8">
        <f t="shared" si="49"/>
        <v>221.52173913043478</v>
      </c>
      <c r="Q517" s="9" t="str">
        <f t="shared" si="50"/>
        <v>film &amp; video</v>
      </c>
      <c r="R517" s="9" t="str">
        <f t="shared" si="51"/>
        <v>television</v>
      </c>
      <c r="S517" s="14">
        <f t="shared" si="52"/>
        <v>42089.83289351852</v>
      </c>
      <c r="T517" s="14">
        <f t="shared" si="53"/>
        <v>42119.83289351852</v>
      </c>
    </row>
    <row r="518" spans="1:20" ht="30" x14ac:dyDescent="0.25">
      <c r="A518">
        <v>1792</v>
      </c>
      <c r="B518" s="3" t="s">
        <v>1793</v>
      </c>
      <c r="C518" s="3" t="s">
        <v>5902</v>
      </c>
      <c r="D518">
        <v>25000</v>
      </c>
      <c r="E518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8285</v>
      </c>
      <c r="O518" s="6">
        <f t="shared" si="48"/>
        <v>0.61124000000000001</v>
      </c>
      <c r="P518" s="8">
        <f t="shared" si="49"/>
        <v>109.93525179856115</v>
      </c>
      <c r="Q518" s="9" t="str">
        <f t="shared" si="50"/>
        <v>photography</v>
      </c>
      <c r="R518" s="9" t="str">
        <f t="shared" si="51"/>
        <v>photobooks</v>
      </c>
      <c r="S518" s="14">
        <f t="shared" si="52"/>
        <v>42189.031041666662</v>
      </c>
      <c r="T518" s="14">
        <f t="shared" si="53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>
        <v>5000</v>
      </c>
      <c r="E519">
        <v>15273</v>
      </c>
      <c r="F519" t="s">
        <v>8219</v>
      </c>
      <c r="G519" t="s">
        <v>8224</v>
      </c>
      <c r="H519" t="s">
        <v>8246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8269</v>
      </c>
      <c r="O519" s="6">
        <f t="shared" si="48"/>
        <v>3.0546000000000002</v>
      </c>
      <c r="P519" s="8">
        <f t="shared" si="49"/>
        <v>68.488789237668158</v>
      </c>
      <c r="Q519" s="9" t="str">
        <f t="shared" si="50"/>
        <v>film &amp; video</v>
      </c>
      <c r="R519" s="9" t="str">
        <f t="shared" si="51"/>
        <v>documentary</v>
      </c>
      <c r="S519" s="14">
        <f t="shared" si="52"/>
        <v>40480.363483796296</v>
      </c>
      <c r="T519" s="14">
        <f t="shared" si="53"/>
        <v>40530.405150462961</v>
      </c>
    </row>
    <row r="520" spans="1:20" ht="45" x14ac:dyDescent="0.25">
      <c r="A520">
        <v>3286</v>
      </c>
      <c r="B520" s="3" t="s">
        <v>3286</v>
      </c>
      <c r="C520" s="3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6">
        <f t="shared" si="48"/>
        <v>1.0176666666666667</v>
      </c>
      <c r="P520" s="8">
        <f t="shared" si="49"/>
        <v>125.12295081967213</v>
      </c>
      <c r="Q520" s="9" t="str">
        <f t="shared" si="50"/>
        <v>theater</v>
      </c>
      <c r="R520" s="9" t="str">
        <f t="shared" si="51"/>
        <v>plays</v>
      </c>
      <c r="S520" s="14">
        <f t="shared" si="52"/>
        <v>42567.840069444443</v>
      </c>
      <c r="T520" s="14">
        <f t="shared" si="53"/>
        <v>42597.840069444443</v>
      </c>
    </row>
    <row r="521" spans="1:20" ht="45" x14ac:dyDescent="0.25">
      <c r="A521">
        <v>2450</v>
      </c>
      <c r="B521" s="3" t="s">
        <v>2451</v>
      </c>
      <c r="C521" s="3" t="s">
        <v>6560</v>
      </c>
      <c r="D521">
        <v>15000</v>
      </c>
      <c r="E521">
        <v>15230.03</v>
      </c>
      <c r="F521" t="s">
        <v>8219</v>
      </c>
      <c r="G521" t="s">
        <v>8224</v>
      </c>
      <c r="H521" t="s">
        <v>8246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8298</v>
      </c>
      <c r="O521" s="6">
        <f t="shared" si="48"/>
        <v>1.0153353333333335</v>
      </c>
      <c r="P521" s="8">
        <f t="shared" si="49"/>
        <v>149.31401960784314</v>
      </c>
      <c r="Q521" s="9" t="str">
        <f t="shared" si="50"/>
        <v>food</v>
      </c>
      <c r="R521" s="9" t="str">
        <f t="shared" si="51"/>
        <v>small batch</v>
      </c>
      <c r="S521" s="14">
        <f t="shared" si="52"/>
        <v>41902.07240740741</v>
      </c>
      <c r="T521" s="14">
        <f t="shared" si="53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>
        <v>15000</v>
      </c>
      <c r="E522">
        <v>15230</v>
      </c>
      <c r="F522" t="s">
        <v>8219</v>
      </c>
      <c r="G522" t="s">
        <v>8224</v>
      </c>
      <c r="H522" t="s">
        <v>8246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8276</v>
      </c>
      <c r="O522" s="6">
        <f t="shared" si="48"/>
        <v>1.0153333333333334</v>
      </c>
      <c r="P522" s="8">
        <f t="shared" si="49"/>
        <v>67.389380530973455</v>
      </c>
      <c r="Q522" s="9" t="str">
        <f t="shared" si="50"/>
        <v>music</v>
      </c>
      <c r="R522" s="9" t="str">
        <f t="shared" si="51"/>
        <v>rock</v>
      </c>
      <c r="S522" s="14">
        <f t="shared" si="52"/>
        <v>41664.684108796297</v>
      </c>
      <c r="T522" s="14">
        <f t="shared" si="53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>
        <v>15000</v>
      </c>
      <c r="E523">
        <v>15186.69</v>
      </c>
      <c r="F523" t="s">
        <v>8219</v>
      </c>
      <c r="G523" t="s">
        <v>8224</v>
      </c>
      <c r="H523" t="s">
        <v>8246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8288</v>
      </c>
      <c r="O523" s="6">
        <f t="shared" si="48"/>
        <v>1.012446</v>
      </c>
      <c r="P523" s="8">
        <f t="shared" si="49"/>
        <v>44.66673529411765</v>
      </c>
      <c r="Q523" s="9" t="str">
        <f t="shared" si="50"/>
        <v>publishing</v>
      </c>
      <c r="R523" s="9" t="str">
        <f t="shared" si="51"/>
        <v>radio &amp; podcasts</v>
      </c>
      <c r="S523" s="14">
        <f t="shared" si="52"/>
        <v>41899.645300925928</v>
      </c>
      <c r="T523" s="14">
        <f t="shared" si="53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>
        <v>15000</v>
      </c>
      <c r="E524">
        <v>15171.5</v>
      </c>
      <c r="F524" t="s">
        <v>8219</v>
      </c>
      <c r="G524" t="s">
        <v>8224</v>
      </c>
      <c r="H524" t="s">
        <v>8246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8298</v>
      </c>
      <c r="O524" s="6">
        <f t="shared" si="48"/>
        <v>1.0114333333333334</v>
      </c>
      <c r="P524" s="8">
        <f t="shared" si="49"/>
        <v>123.34552845528455</v>
      </c>
      <c r="Q524" s="9" t="str">
        <f t="shared" si="50"/>
        <v>food</v>
      </c>
      <c r="R524" s="9" t="str">
        <f t="shared" si="51"/>
        <v>small batch</v>
      </c>
      <c r="S524" s="14">
        <f t="shared" si="52"/>
        <v>41789.896805555552</v>
      </c>
      <c r="T524" s="14">
        <f t="shared" si="53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>
        <v>15000</v>
      </c>
      <c r="E525">
        <v>15126</v>
      </c>
      <c r="F525" t="s">
        <v>8219</v>
      </c>
      <c r="G525" t="s">
        <v>8224</v>
      </c>
      <c r="H525" t="s">
        <v>8246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8271</v>
      </c>
      <c r="O525" s="6">
        <f t="shared" si="48"/>
        <v>1.0084</v>
      </c>
      <c r="P525" s="8">
        <f t="shared" si="49"/>
        <v>256.37288135593218</v>
      </c>
      <c r="Q525" s="9" t="str">
        <f t="shared" si="50"/>
        <v>theater</v>
      </c>
      <c r="R525" s="9" t="str">
        <f t="shared" si="51"/>
        <v>plays</v>
      </c>
      <c r="S525" s="14">
        <f t="shared" si="52"/>
        <v>42772.833379629628</v>
      </c>
      <c r="T525" s="14">
        <f t="shared" si="53"/>
        <v>42806.875</v>
      </c>
    </row>
    <row r="526" spans="1:20" ht="45" x14ac:dyDescent="0.25">
      <c r="A526">
        <v>538</v>
      </c>
      <c r="B526" s="3" t="s">
        <v>539</v>
      </c>
      <c r="C526" s="3" t="s">
        <v>4648</v>
      </c>
      <c r="D526">
        <v>5000</v>
      </c>
      <c r="E526">
        <v>15121</v>
      </c>
      <c r="F526" t="s">
        <v>8219</v>
      </c>
      <c r="G526" t="s">
        <v>8224</v>
      </c>
      <c r="H526" t="s">
        <v>8246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8271</v>
      </c>
      <c r="O526" s="6">
        <f t="shared" si="48"/>
        <v>3.0242</v>
      </c>
      <c r="P526" s="8">
        <f t="shared" si="49"/>
        <v>252.01666666666668</v>
      </c>
      <c r="Q526" s="9" t="str">
        <f t="shared" si="50"/>
        <v>theater</v>
      </c>
      <c r="R526" s="9" t="str">
        <f t="shared" si="51"/>
        <v>plays</v>
      </c>
      <c r="S526" s="14">
        <f t="shared" si="52"/>
        <v>42473.794710648144</v>
      </c>
      <c r="T526" s="14">
        <f t="shared" si="53"/>
        <v>42503.794710648144</v>
      </c>
    </row>
    <row r="527" spans="1:20" ht="45" x14ac:dyDescent="0.25">
      <c r="A527">
        <v>832</v>
      </c>
      <c r="B527" s="3" t="s">
        <v>833</v>
      </c>
      <c r="C527" s="3" t="s">
        <v>4942</v>
      </c>
      <c r="D527">
        <v>15000</v>
      </c>
      <c r="E527">
        <v>15091.06</v>
      </c>
      <c r="F527" t="s">
        <v>8219</v>
      </c>
      <c r="G527" t="s">
        <v>8224</v>
      </c>
      <c r="H527" t="s">
        <v>8246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8276</v>
      </c>
      <c r="O527" s="6">
        <f t="shared" si="48"/>
        <v>1.0060706666666666</v>
      </c>
      <c r="P527" s="8">
        <f t="shared" si="49"/>
        <v>97.993896103896105</v>
      </c>
      <c r="Q527" s="9" t="str">
        <f t="shared" si="50"/>
        <v>music</v>
      </c>
      <c r="R527" s="9" t="str">
        <f t="shared" si="51"/>
        <v>rock</v>
      </c>
      <c r="S527" s="14">
        <f t="shared" si="52"/>
        <v>40869.675173611111</v>
      </c>
      <c r="T527" s="14">
        <f t="shared" si="53"/>
        <v>40929.342361111114</v>
      </c>
    </row>
    <row r="528" spans="1:20" ht="45" x14ac:dyDescent="0.25">
      <c r="A528">
        <v>3046</v>
      </c>
      <c r="B528" s="3" t="s">
        <v>3046</v>
      </c>
      <c r="C528" s="3" t="s">
        <v>7156</v>
      </c>
      <c r="D528">
        <v>7900</v>
      </c>
      <c r="E528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8303</v>
      </c>
      <c r="O528" s="6">
        <f t="shared" si="48"/>
        <v>1.9084810126582279</v>
      </c>
      <c r="P528" s="8">
        <f t="shared" si="49"/>
        <v>259.94827586206895</v>
      </c>
      <c r="Q528" s="9" t="str">
        <f t="shared" si="50"/>
        <v>theater</v>
      </c>
      <c r="R528" s="9" t="str">
        <f t="shared" si="51"/>
        <v>spaces</v>
      </c>
      <c r="S528" s="14">
        <f t="shared" si="52"/>
        <v>41862.803078703706</v>
      </c>
      <c r="T528" s="14">
        <f t="shared" si="53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>
        <v>2800</v>
      </c>
      <c r="E529">
        <v>15039</v>
      </c>
      <c r="F529" t="s">
        <v>8219</v>
      </c>
      <c r="G529" t="s">
        <v>8224</v>
      </c>
      <c r="H529" t="s">
        <v>8246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8297</v>
      </c>
      <c r="O529" s="6">
        <f t="shared" si="48"/>
        <v>5.3710714285714287</v>
      </c>
      <c r="P529" s="8">
        <f t="shared" si="49"/>
        <v>22.116176470588236</v>
      </c>
      <c r="Q529" s="9" t="str">
        <f t="shared" si="50"/>
        <v>games</v>
      </c>
      <c r="R529" s="9" t="str">
        <f t="shared" si="51"/>
        <v>tabletop games</v>
      </c>
      <c r="S529" s="14">
        <f t="shared" si="52"/>
        <v>42371.617164351846</v>
      </c>
      <c r="T529" s="14">
        <f t="shared" si="53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>
        <v>13000</v>
      </c>
      <c r="E530">
        <v>14750</v>
      </c>
      <c r="F530" t="s">
        <v>8219</v>
      </c>
      <c r="G530" t="s">
        <v>8224</v>
      </c>
      <c r="H530" t="s">
        <v>8246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8269</v>
      </c>
      <c r="O530" s="6">
        <f t="shared" si="48"/>
        <v>1.1346153846153846</v>
      </c>
      <c r="P530" s="8">
        <f t="shared" si="49"/>
        <v>73.019801980198025</v>
      </c>
      <c r="Q530" s="9" t="str">
        <f t="shared" si="50"/>
        <v>film &amp; video</v>
      </c>
      <c r="R530" s="9" t="str">
        <f t="shared" si="51"/>
        <v>documentary</v>
      </c>
      <c r="S530" s="14">
        <f t="shared" si="52"/>
        <v>40862.492939814816</v>
      </c>
      <c r="T530" s="14">
        <f t="shared" si="53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>
        <v>10275</v>
      </c>
      <c r="E531">
        <v>14653</v>
      </c>
      <c r="F531" t="s">
        <v>8219</v>
      </c>
      <c r="G531" t="s">
        <v>8224</v>
      </c>
      <c r="H531" t="s">
        <v>8246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8265</v>
      </c>
      <c r="O531" s="6">
        <f t="shared" si="48"/>
        <v>1.4260827250608272</v>
      </c>
      <c r="P531" s="8">
        <f t="shared" si="49"/>
        <v>185.48101265822785</v>
      </c>
      <c r="Q531" s="9" t="str">
        <f t="shared" si="50"/>
        <v>film &amp; video</v>
      </c>
      <c r="R531" s="9" t="str">
        <f t="shared" si="51"/>
        <v>television</v>
      </c>
      <c r="S531" s="14">
        <f t="shared" si="52"/>
        <v>42766.600497685184</v>
      </c>
      <c r="T531" s="14">
        <f t="shared" si="53"/>
        <v>42796.600497685184</v>
      </c>
    </row>
    <row r="532" spans="1:20" ht="45" x14ac:dyDescent="0.25">
      <c r="A532">
        <v>688</v>
      </c>
      <c r="B532" s="3" t="s">
        <v>689</v>
      </c>
      <c r="C532" s="3" t="s">
        <v>4798</v>
      </c>
      <c r="D532">
        <v>20000</v>
      </c>
      <c r="E532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8273</v>
      </c>
      <c r="O532" s="6">
        <f t="shared" si="48"/>
        <v>0.72989999999999999</v>
      </c>
      <c r="P532" s="8">
        <f t="shared" si="49"/>
        <v>405.5</v>
      </c>
      <c r="Q532" s="9" t="str">
        <f t="shared" si="50"/>
        <v>technology</v>
      </c>
      <c r="R532" s="9" t="str">
        <f t="shared" si="51"/>
        <v>wearables</v>
      </c>
      <c r="S532" s="14">
        <f t="shared" si="52"/>
        <v>42262.104780092588</v>
      </c>
      <c r="T532" s="14">
        <f t="shared" si="53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>
        <v>10000</v>
      </c>
      <c r="E533">
        <v>14511</v>
      </c>
      <c r="F533" t="s">
        <v>8219</v>
      </c>
      <c r="G533" t="s">
        <v>8224</v>
      </c>
      <c r="H533" t="s">
        <v>8246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8276</v>
      </c>
      <c r="O533" s="6">
        <f t="shared" si="48"/>
        <v>1.4511000000000001</v>
      </c>
      <c r="P533" s="8">
        <f t="shared" si="49"/>
        <v>70.785365853658533</v>
      </c>
      <c r="Q533" s="9" t="str">
        <f t="shared" si="50"/>
        <v>music</v>
      </c>
      <c r="R533" s="9" t="str">
        <f t="shared" si="51"/>
        <v>rock</v>
      </c>
      <c r="S533" s="14">
        <f t="shared" si="52"/>
        <v>41053.80846064815</v>
      </c>
      <c r="T533" s="14">
        <f t="shared" si="53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>
        <v>13000</v>
      </c>
      <c r="E534">
        <v>14450</v>
      </c>
      <c r="F534" t="s">
        <v>8219</v>
      </c>
      <c r="G534" t="s">
        <v>8224</v>
      </c>
      <c r="H534" t="s">
        <v>8246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8271</v>
      </c>
      <c r="O534" s="6">
        <f t="shared" si="48"/>
        <v>1.1115384615384616</v>
      </c>
      <c r="P534" s="8">
        <f t="shared" si="49"/>
        <v>200.69444444444446</v>
      </c>
      <c r="Q534" s="9" t="str">
        <f t="shared" si="50"/>
        <v>theater</v>
      </c>
      <c r="R534" s="9" t="str">
        <f t="shared" si="51"/>
        <v>plays</v>
      </c>
      <c r="S534" s="14">
        <f t="shared" si="52"/>
        <v>41775.753761574073</v>
      </c>
      <c r="T534" s="14">
        <f t="shared" si="53"/>
        <v>41805.753761574073</v>
      </c>
    </row>
    <row r="535" spans="1:20" ht="45" x14ac:dyDescent="0.25">
      <c r="A535">
        <v>790</v>
      </c>
      <c r="B535" s="3" t="s">
        <v>791</v>
      </c>
      <c r="C535" s="3" t="s">
        <v>4900</v>
      </c>
      <c r="D535">
        <v>10000</v>
      </c>
      <c r="E535">
        <v>14437.46</v>
      </c>
      <c r="F535" t="s">
        <v>8219</v>
      </c>
      <c r="G535" t="s">
        <v>8224</v>
      </c>
      <c r="H535" t="s">
        <v>8246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8276</v>
      </c>
      <c r="O535" s="6">
        <f t="shared" si="48"/>
        <v>1.443746</v>
      </c>
      <c r="P535" s="8">
        <f t="shared" si="49"/>
        <v>92.547820512820508</v>
      </c>
      <c r="Q535" s="9" t="str">
        <f t="shared" si="50"/>
        <v>music</v>
      </c>
      <c r="R535" s="9" t="str">
        <f t="shared" si="51"/>
        <v>rock</v>
      </c>
      <c r="S535" s="14">
        <f t="shared" si="52"/>
        <v>41276.047905092593</v>
      </c>
      <c r="T535" s="14">
        <f t="shared" si="53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>
        <v>133000</v>
      </c>
      <c r="E536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8273</v>
      </c>
      <c r="O536" s="6">
        <f t="shared" si="48"/>
        <v>0.10754135338345865</v>
      </c>
      <c r="P536" s="8">
        <f t="shared" si="49"/>
        <v>51.822463768115945</v>
      </c>
      <c r="Q536" s="9" t="str">
        <f t="shared" si="50"/>
        <v>technology</v>
      </c>
      <c r="R536" s="9" t="str">
        <f t="shared" si="51"/>
        <v>wearables</v>
      </c>
      <c r="S536" s="14">
        <f t="shared" si="52"/>
        <v>42410.774155092593</v>
      </c>
      <c r="T536" s="14">
        <f t="shared" si="53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>
        <v>50000</v>
      </c>
      <c r="E537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8282</v>
      </c>
      <c r="O537" s="6">
        <f t="shared" si="48"/>
        <v>0.28405999999999998</v>
      </c>
      <c r="P537" s="8">
        <f t="shared" si="49"/>
        <v>26.59737827715356</v>
      </c>
      <c r="Q537" s="9" t="str">
        <f t="shared" si="50"/>
        <v>games</v>
      </c>
      <c r="R537" s="9" t="str">
        <f t="shared" si="51"/>
        <v>video games</v>
      </c>
      <c r="S537" s="14">
        <f t="shared" si="52"/>
        <v>41948.771168981482</v>
      </c>
      <c r="T537" s="14">
        <f t="shared" si="53"/>
        <v>41978.771168981482</v>
      </c>
    </row>
    <row r="538" spans="1:20" ht="45" x14ac:dyDescent="0.25">
      <c r="A538">
        <v>2732</v>
      </c>
      <c r="B538" s="3" t="s">
        <v>2732</v>
      </c>
      <c r="C538" s="3" t="s">
        <v>6842</v>
      </c>
      <c r="D538">
        <v>12000</v>
      </c>
      <c r="E538">
        <v>14190</v>
      </c>
      <c r="F538" t="s">
        <v>8219</v>
      </c>
      <c r="G538" t="s">
        <v>8224</v>
      </c>
      <c r="H538" t="s">
        <v>8246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8295</v>
      </c>
      <c r="O538" s="6">
        <f t="shared" si="48"/>
        <v>1.1825000000000001</v>
      </c>
      <c r="P538" s="8">
        <f t="shared" si="49"/>
        <v>97.191780821917803</v>
      </c>
      <c r="Q538" s="9" t="str">
        <f t="shared" si="50"/>
        <v>technology</v>
      </c>
      <c r="R538" s="9" t="str">
        <f t="shared" si="51"/>
        <v>hardware</v>
      </c>
      <c r="S538" s="14">
        <f t="shared" si="52"/>
        <v>41389.808194444442</v>
      </c>
      <c r="T538" s="14">
        <f t="shared" si="53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>
        <v>5000</v>
      </c>
      <c r="E539">
        <v>14166</v>
      </c>
      <c r="F539" t="s">
        <v>8219</v>
      </c>
      <c r="G539" t="s">
        <v>8224</v>
      </c>
      <c r="H539" t="s">
        <v>8246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8269</v>
      </c>
      <c r="O539" s="6">
        <f t="shared" si="48"/>
        <v>2.8332000000000002</v>
      </c>
      <c r="P539" s="8">
        <f t="shared" si="49"/>
        <v>49.880281690140848</v>
      </c>
      <c r="Q539" s="9" t="str">
        <f t="shared" si="50"/>
        <v>film &amp; video</v>
      </c>
      <c r="R539" s="9" t="str">
        <f t="shared" si="51"/>
        <v>documentary</v>
      </c>
      <c r="S539" s="14">
        <f t="shared" si="52"/>
        <v>41330.038784722223</v>
      </c>
      <c r="T539" s="14">
        <f t="shared" si="53"/>
        <v>41359.997118055559</v>
      </c>
    </row>
    <row r="540" spans="1:20" ht="45" x14ac:dyDescent="0.25">
      <c r="A540">
        <v>51</v>
      </c>
      <c r="B540" s="3" t="s">
        <v>53</v>
      </c>
      <c r="C540" s="3" t="s">
        <v>4162</v>
      </c>
      <c r="D540">
        <v>11000</v>
      </c>
      <c r="E540">
        <v>14082</v>
      </c>
      <c r="F540" t="s">
        <v>8219</v>
      </c>
      <c r="G540" t="s">
        <v>8224</v>
      </c>
      <c r="H540" t="s">
        <v>8246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8265</v>
      </c>
      <c r="O540" s="6">
        <f t="shared" si="48"/>
        <v>1.2801818181818181</v>
      </c>
      <c r="P540" s="8">
        <f t="shared" si="49"/>
        <v>118.33613445378151</v>
      </c>
      <c r="Q540" s="9" t="str">
        <f t="shared" si="50"/>
        <v>film &amp; video</v>
      </c>
      <c r="R540" s="9" t="str">
        <f t="shared" si="51"/>
        <v>television</v>
      </c>
      <c r="S540" s="14">
        <f t="shared" si="52"/>
        <v>42196.928668981483</v>
      </c>
      <c r="T540" s="14">
        <f t="shared" si="53"/>
        <v>42226.928668981483</v>
      </c>
    </row>
    <row r="541" spans="1:20" ht="45" x14ac:dyDescent="0.25">
      <c r="A541">
        <v>2021</v>
      </c>
      <c r="B541" s="3" t="s">
        <v>2022</v>
      </c>
      <c r="C541" s="3" t="s">
        <v>6131</v>
      </c>
      <c r="D541">
        <v>5000</v>
      </c>
      <c r="E541">
        <v>14055</v>
      </c>
      <c r="F541" t="s">
        <v>8219</v>
      </c>
      <c r="G541" t="s">
        <v>8224</v>
      </c>
      <c r="H541" t="s">
        <v>8246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8295</v>
      </c>
      <c r="O541" s="6">
        <f t="shared" si="48"/>
        <v>2.8109999999999999</v>
      </c>
      <c r="P541" s="8">
        <f t="shared" si="49"/>
        <v>147.94736842105263</v>
      </c>
      <c r="Q541" s="9" t="str">
        <f t="shared" si="50"/>
        <v>technology</v>
      </c>
      <c r="R541" s="9" t="str">
        <f t="shared" si="51"/>
        <v>hardware</v>
      </c>
      <c r="S541" s="14">
        <f t="shared" si="52"/>
        <v>41861.070567129631</v>
      </c>
      <c r="T541" s="14">
        <f t="shared" si="53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>
        <v>30000</v>
      </c>
      <c r="E542">
        <v>14000</v>
      </c>
      <c r="F542" t="s">
        <v>8221</v>
      </c>
      <c r="G542" t="s">
        <v>8238</v>
      </c>
      <c r="H542" t="s">
        <v>8256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8273</v>
      </c>
      <c r="O542" s="6">
        <f t="shared" si="48"/>
        <v>0.46666666666666667</v>
      </c>
      <c r="P542" s="8">
        <f t="shared" si="49"/>
        <v>1272.7272727272727</v>
      </c>
      <c r="Q542" s="9" t="str">
        <f t="shared" si="50"/>
        <v>technology</v>
      </c>
      <c r="R542" s="9" t="str">
        <f t="shared" si="51"/>
        <v>wearables</v>
      </c>
      <c r="S542" s="14">
        <f t="shared" si="52"/>
        <v>42742.30332175926</v>
      </c>
      <c r="T542" s="14">
        <f t="shared" si="53"/>
        <v>42775.30332175926</v>
      </c>
    </row>
    <row r="543" spans="1:20" ht="30" x14ac:dyDescent="0.25">
      <c r="A543">
        <v>1268</v>
      </c>
      <c r="B543" s="3" t="s">
        <v>1269</v>
      </c>
      <c r="C543" s="3" t="s">
        <v>5378</v>
      </c>
      <c r="D543">
        <v>12000</v>
      </c>
      <c r="E543">
        <v>14000</v>
      </c>
      <c r="F543" t="s">
        <v>8219</v>
      </c>
      <c r="G543" t="s">
        <v>8224</v>
      </c>
      <c r="H543" t="s">
        <v>8246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8276</v>
      </c>
      <c r="O543" s="6">
        <f t="shared" si="48"/>
        <v>1.1666666666666667</v>
      </c>
      <c r="P543" s="8">
        <f t="shared" si="49"/>
        <v>76.92307692307692</v>
      </c>
      <c r="Q543" s="9" t="str">
        <f t="shared" si="50"/>
        <v>music</v>
      </c>
      <c r="R543" s="9" t="str">
        <f t="shared" si="51"/>
        <v>rock</v>
      </c>
      <c r="S543" s="14">
        <f t="shared" si="52"/>
        <v>41507.845451388886</v>
      </c>
      <c r="T543" s="14">
        <f t="shared" si="53"/>
        <v>41537.845451388886</v>
      </c>
    </row>
    <row r="544" spans="1:20" ht="45" x14ac:dyDescent="0.25">
      <c r="A544">
        <v>1279</v>
      </c>
      <c r="B544" s="3" t="s">
        <v>1280</v>
      </c>
      <c r="C544" s="3" t="s">
        <v>5389</v>
      </c>
      <c r="D544">
        <v>12516</v>
      </c>
      <c r="E544">
        <v>13864.17</v>
      </c>
      <c r="F544" t="s">
        <v>8219</v>
      </c>
      <c r="G544" t="s">
        <v>8224</v>
      </c>
      <c r="H544" t="s">
        <v>8246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8276</v>
      </c>
      <c r="O544" s="6">
        <f t="shared" si="48"/>
        <v>1.1077157238734421</v>
      </c>
      <c r="P544" s="8">
        <f t="shared" si="49"/>
        <v>73.355396825396824</v>
      </c>
      <c r="Q544" s="9" t="str">
        <f t="shared" si="50"/>
        <v>music</v>
      </c>
      <c r="R544" s="9" t="str">
        <f t="shared" si="51"/>
        <v>rock</v>
      </c>
      <c r="S544" s="14">
        <f t="shared" si="52"/>
        <v>41682.099189814813</v>
      </c>
      <c r="T544" s="14">
        <f t="shared" si="53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>
        <v>4000</v>
      </c>
      <c r="E545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8295</v>
      </c>
      <c r="O545" s="6">
        <f t="shared" si="48"/>
        <v>3.4660000000000002</v>
      </c>
      <c r="P545" s="8">
        <f t="shared" si="49"/>
        <v>29.310782241014799</v>
      </c>
      <c r="Q545" s="9" t="str">
        <f t="shared" si="50"/>
        <v>technology</v>
      </c>
      <c r="R545" s="9" t="str">
        <f t="shared" si="51"/>
        <v>hardware</v>
      </c>
      <c r="S545" s="14">
        <f t="shared" si="52"/>
        <v>41438.899594907409</v>
      </c>
      <c r="T545" s="14">
        <f t="shared" si="53"/>
        <v>41468.899594907409</v>
      </c>
    </row>
    <row r="546" spans="1:20" ht="45" x14ac:dyDescent="0.25">
      <c r="A546">
        <v>1770</v>
      </c>
      <c r="B546" s="3" t="s">
        <v>1771</v>
      </c>
      <c r="C546" s="3" t="s">
        <v>5880</v>
      </c>
      <c r="D546">
        <v>24500</v>
      </c>
      <c r="E546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8285</v>
      </c>
      <c r="O546" s="6">
        <f t="shared" si="48"/>
        <v>0.56514285714285717</v>
      </c>
      <c r="P546" s="8">
        <f t="shared" si="49"/>
        <v>150.5</v>
      </c>
      <c r="Q546" s="9" t="str">
        <f t="shared" si="50"/>
        <v>photography</v>
      </c>
      <c r="R546" s="9" t="str">
        <f t="shared" si="51"/>
        <v>photobooks</v>
      </c>
      <c r="S546" s="14">
        <f t="shared" si="52"/>
        <v>41891.780023148152</v>
      </c>
      <c r="T546" s="14">
        <f t="shared" si="53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>
        <v>12000</v>
      </c>
      <c r="E547">
        <v>13728</v>
      </c>
      <c r="F547" t="s">
        <v>8219</v>
      </c>
      <c r="G547" t="s">
        <v>8224</v>
      </c>
      <c r="H547" t="s">
        <v>8246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8269</v>
      </c>
      <c r="O547" s="6">
        <f t="shared" si="48"/>
        <v>1.1439999999999999</v>
      </c>
      <c r="P547" s="8">
        <f t="shared" si="49"/>
        <v>103.21804511278195</v>
      </c>
      <c r="Q547" s="9" t="str">
        <f t="shared" si="50"/>
        <v>film &amp; video</v>
      </c>
      <c r="R547" s="9" t="str">
        <f t="shared" si="51"/>
        <v>documentary</v>
      </c>
      <c r="S547" s="14">
        <f t="shared" si="52"/>
        <v>42292.250787037032</v>
      </c>
      <c r="T547" s="14">
        <f t="shared" si="53"/>
        <v>42322.292361111111</v>
      </c>
    </row>
    <row r="548" spans="1:20" ht="45" x14ac:dyDescent="0.25">
      <c r="A548">
        <v>2229</v>
      </c>
      <c r="B548" s="3" t="s">
        <v>2230</v>
      </c>
      <c r="C548" s="3" t="s">
        <v>6339</v>
      </c>
      <c r="D548">
        <v>8012</v>
      </c>
      <c r="E548">
        <v>13704.33</v>
      </c>
      <c r="F548" t="s">
        <v>8219</v>
      </c>
      <c r="G548" t="s">
        <v>8224</v>
      </c>
      <c r="H548" t="s">
        <v>8246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8297</v>
      </c>
      <c r="O548" s="6">
        <f t="shared" si="48"/>
        <v>1.7104755366949576</v>
      </c>
      <c r="P548" s="8">
        <f t="shared" si="49"/>
        <v>25.42547309833024</v>
      </c>
      <c r="Q548" s="9" t="str">
        <f t="shared" si="50"/>
        <v>games</v>
      </c>
      <c r="R548" s="9" t="str">
        <f t="shared" si="51"/>
        <v>tabletop games</v>
      </c>
      <c r="S548" s="14">
        <f t="shared" si="52"/>
        <v>41484.664247685185</v>
      </c>
      <c r="T548" s="14">
        <f t="shared" si="53"/>
        <v>41520.166666666664</v>
      </c>
    </row>
    <row r="549" spans="1:20" ht="45" x14ac:dyDescent="0.25">
      <c r="A549">
        <v>545</v>
      </c>
      <c r="B549" s="3" t="s">
        <v>546</v>
      </c>
      <c r="C549" s="3" t="s">
        <v>4655</v>
      </c>
      <c r="D549">
        <v>50000</v>
      </c>
      <c r="E549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s="6">
        <f t="shared" si="48"/>
        <v>0.27383999999999997</v>
      </c>
      <c r="P549" s="8">
        <f t="shared" si="49"/>
        <v>402.70588235294116</v>
      </c>
      <c r="Q549" s="9" t="str">
        <f t="shared" si="50"/>
        <v>technology</v>
      </c>
      <c r="R549" s="9" t="str">
        <f t="shared" si="51"/>
        <v>web</v>
      </c>
      <c r="S549" s="14">
        <f t="shared" si="52"/>
        <v>42283.592465277776</v>
      </c>
      <c r="T549" s="14">
        <f t="shared" si="53"/>
        <v>42323.634131944447</v>
      </c>
    </row>
    <row r="550" spans="1:20" ht="45" x14ac:dyDescent="0.25">
      <c r="A550">
        <v>2521</v>
      </c>
      <c r="B550" s="3" t="s">
        <v>2521</v>
      </c>
      <c r="C550" s="3" t="s">
        <v>6631</v>
      </c>
      <c r="D550">
        <v>12500</v>
      </c>
      <c r="E550">
        <v>13685.99</v>
      </c>
      <c r="F550" t="s">
        <v>8219</v>
      </c>
      <c r="G550" t="s">
        <v>8224</v>
      </c>
      <c r="H550" t="s">
        <v>8246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8300</v>
      </c>
      <c r="O550" s="6">
        <f t="shared" si="48"/>
        <v>1.0948792000000001</v>
      </c>
      <c r="P550" s="8">
        <f t="shared" si="49"/>
        <v>103.68174242424243</v>
      </c>
      <c r="Q550" s="9" t="str">
        <f t="shared" si="50"/>
        <v>music</v>
      </c>
      <c r="R550" s="9" t="str">
        <f t="shared" si="51"/>
        <v>classical music</v>
      </c>
      <c r="S550" s="14">
        <f t="shared" si="52"/>
        <v>42269.967835648145</v>
      </c>
      <c r="T550" s="14">
        <f t="shared" si="53"/>
        <v>42290.967835648145</v>
      </c>
    </row>
    <row r="551" spans="1:20" ht="45" x14ac:dyDescent="0.25">
      <c r="A551">
        <v>1352</v>
      </c>
      <c r="B551" s="3" t="s">
        <v>1353</v>
      </c>
      <c r="C551" s="3" t="s">
        <v>5462</v>
      </c>
      <c r="D551">
        <v>10000</v>
      </c>
      <c r="E551">
        <v>13614</v>
      </c>
      <c r="F551" t="s">
        <v>8219</v>
      </c>
      <c r="G551" t="s">
        <v>8224</v>
      </c>
      <c r="H551" t="s">
        <v>8246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8274</v>
      </c>
      <c r="O551" s="6">
        <f t="shared" si="48"/>
        <v>1.3613999999999999</v>
      </c>
      <c r="P551" s="8">
        <f t="shared" si="49"/>
        <v>59.973568281938327</v>
      </c>
      <c r="Q551" s="9" t="str">
        <f t="shared" si="50"/>
        <v>publishing</v>
      </c>
      <c r="R551" s="9" t="str">
        <f t="shared" si="51"/>
        <v>nonfiction</v>
      </c>
      <c r="S551" s="14">
        <f t="shared" si="52"/>
        <v>42200.578310185185</v>
      </c>
      <c r="T551" s="14">
        <f t="shared" si="53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>
        <v>1000</v>
      </c>
      <c r="E552">
        <v>13566</v>
      </c>
      <c r="F552" t="s">
        <v>8219</v>
      </c>
      <c r="G552" t="s">
        <v>8224</v>
      </c>
      <c r="H552" t="s">
        <v>8246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8297</v>
      </c>
      <c r="O552" s="6">
        <f t="shared" si="48"/>
        <v>13.566000000000001</v>
      </c>
      <c r="P552" s="8">
        <f t="shared" si="49"/>
        <v>14.370762711864407</v>
      </c>
      <c r="Q552" s="9" t="str">
        <f t="shared" si="50"/>
        <v>games</v>
      </c>
      <c r="R552" s="9" t="str">
        <f t="shared" si="51"/>
        <v>tabletop games</v>
      </c>
      <c r="S552" s="14">
        <f t="shared" si="52"/>
        <v>42315.699490740735</v>
      </c>
      <c r="T552" s="14">
        <f t="shared" si="53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>
        <v>5000</v>
      </c>
      <c r="E553">
        <v>13534</v>
      </c>
      <c r="F553" t="s">
        <v>8219</v>
      </c>
      <c r="G553" t="s">
        <v>8224</v>
      </c>
      <c r="H553" t="s">
        <v>8246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8297</v>
      </c>
      <c r="O553" s="6">
        <f t="shared" si="48"/>
        <v>2.7067999999999999</v>
      </c>
      <c r="P553" s="8">
        <f t="shared" si="49"/>
        <v>140.97916666666666</v>
      </c>
      <c r="Q553" s="9" t="str">
        <f t="shared" si="50"/>
        <v>games</v>
      </c>
      <c r="R553" s="9" t="str">
        <f t="shared" si="51"/>
        <v>tabletop games</v>
      </c>
      <c r="S553" s="14">
        <f t="shared" si="52"/>
        <v>42452.825740740736</v>
      </c>
      <c r="T553" s="14">
        <f t="shared" si="53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>
        <v>10000</v>
      </c>
      <c r="E554">
        <v>13500</v>
      </c>
      <c r="F554" t="s">
        <v>8219</v>
      </c>
      <c r="G554" t="s">
        <v>8237</v>
      </c>
      <c r="H554" t="s">
        <v>8249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8285</v>
      </c>
      <c r="O554" s="6">
        <f t="shared" si="48"/>
        <v>1.35</v>
      </c>
      <c r="P554" s="8">
        <f t="shared" si="49"/>
        <v>79.411764705882348</v>
      </c>
      <c r="Q554" s="9" t="str">
        <f t="shared" si="50"/>
        <v>photography</v>
      </c>
      <c r="R554" s="9" t="str">
        <f t="shared" si="51"/>
        <v>photobooks</v>
      </c>
      <c r="S554" s="14">
        <f t="shared" si="52"/>
        <v>42298.34783564815</v>
      </c>
      <c r="T554" s="14">
        <f t="shared" si="53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>
        <v>8750</v>
      </c>
      <c r="E555">
        <v>13480.16</v>
      </c>
      <c r="F555" t="s">
        <v>8219</v>
      </c>
      <c r="G555" t="s">
        <v>8229</v>
      </c>
      <c r="H555" t="s">
        <v>8251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8276</v>
      </c>
      <c r="O555" s="6">
        <f t="shared" si="48"/>
        <v>1.5405897142857143</v>
      </c>
      <c r="P555" s="8">
        <f t="shared" si="49"/>
        <v>70.576753926701571</v>
      </c>
      <c r="Q555" s="9" t="str">
        <f t="shared" si="50"/>
        <v>music</v>
      </c>
      <c r="R555" s="9" t="str">
        <f t="shared" si="51"/>
        <v>rock</v>
      </c>
      <c r="S555" s="14">
        <f t="shared" si="52"/>
        <v>41600.538657407407</v>
      </c>
      <c r="T555" s="14">
        <f t="shared" si="53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>
        <v>12800</v>
      </c>
      <c r="E556">
        <v>13451</v>
      </c>
      <c r="F556" t="s">
        <v>8219</v>
      </c>
      <c r="G556" t="s">
        <v>8224</v>
      </c>
      <c r="H556" t="s">
        <v>8246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8269</v>
      </c>
      <c r="O556" s="6">
        <f t="shared" si="48"/>
        <v>1.0508593749999999</v>
      </c>
      <c r="P556" s="8">
        <f t="shared" si="49"/>
        <v>78.660818713450297</v>
      </c>
      <c r="Q556" s="9" t="str">
        <f t="shared" si="50"/>
        <v>film &amp; video</v>
      </c>
      <c r="R556" s="9" t="str">
        <f t="shared" si="51"/>
        <v>documentary</v>
      </c>
      <c r="S556" s="14">
        <f t="shared" si="52"/>
        <v>41079.877442129626</v>
      </c>
      <c r="T556" s="14">
        <f t="shared" si="53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>
        <v>13000</v>
      </c>
      <c r="E557">
        <v>13383</v>
      </c>
      <c r="F557" t="s">
        <v>8219</v>
      </c>
      <c r="G557" t="s">
        <v>8224</v>
      </c>
      <c r="H557" t="s">
        <v>8246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8285</v>
      </c>
      <c r="O557" s="6">
        <f t="shared" si="48"/>
        <v>1.0294615384615384</v>
      </c>
      <c r="P557" s="8">
        <f t="shared" si="49"/>
        <v>234.78947368421052</v>
      </c>
      <c r="Q557" s="9" t="str">
        <f t="shared" si="50"/>
        <v>photography</v>
      </c>
      <c r="R557" s="9" t="str">
        <f t="shared" si="51"/>
        <v>photobooks</v>
      </c>
      <c r="S557" s="14">
        <f t="shared" si="52"/>
        <v>42297.748067129629</v>
      </c>
      <c r="T557" s="14">
        <f t="shared" si="53"/>
        <v>42342.208333333328</v>
      </c>
    </row>
    <row r="558" spans="1:20" ht="45" x14ac:dyDescent="0.25">
      <c r="A558">
        <v>1254</v>
      </c>
      <c r="B558" s="3" t="s">
        <v>1255</v>
      </c>
      <c r="C558" s="3" t="s">
        <v>5364</v>
      </c>
      <c r="D558">
        <v>6700</v>
      </c>
      <c r="E558">
        <v>13323</v>
      </c>
      <c r="F558" t="s">
        <v>8219</v>
      </c>
      <c r="G558" t="s">
        <v>8224</v>
      </c>
      <c r="H558" t="s">
        <v>8246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8276</v>
      </c>
      <c r="O558" s="6">
        <f t="shared" si="48"/>
        <v>1.9885074626865671</v>
      </c>
      <c r="P558" s="8">
        <f t="shared" si="49"/>
        <v>94.489361702127653</v>
      </c>
      <c r="Q558" s="9" t="str">
        <f t="shared" si="50"/>
        <v>music</v>
      </c>
      <c r="R558" s="9" t="str">
        <f t="shared" si="51"/>
        <v>rock</v>
      </c>
      <c r="S558" s="14">
        <f t="shared" si="52"/>
        <v>40487.621365740742</v>
      </c>
      <c r="T558" s="14">
        <f t="shared" si="53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>
        <v>30000</v>
      </c>
      <c r="E559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8273</v>
      </c>
      <c r="O559" s="6">
        <f t="shared" si="48"/>
        <v>0.44319999999999998</v>
      </c>
      <c r="P559" s="8">
        <f t="shared" si="49"/>
        <v>174.94736842105263</v>
      </c>
      <c r="Q559" s="9" t="str">
        <f t="shared" si="50"/>
        <v>technology</v>
      </c>
      <c r="R559" s="9" t="str">
        <f t="shared" si="51"/>
        <v>wearables</v>
      </c>
      <c r="S559" s="14">
        <f t="shared" si="52"/>
        <v>42676.583599537036</v>
      </c>
      <c r="T559" s="14">
        <f t="shared" si="53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>
        <v>13000</v>
      </c>
      <c r="E560">
        <v>13293.8</v>
      </c>
      <c r="F560" t="s">
        <v>8219</v>
      </c>
      <c r="G560" t="s">
        <v>8224</v>
      </c>
      <c r="H560" t="s">
        <v>8246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8274</v>
      </c>
      <c r="O560" s="6">
        <f t="shared" si="48"/>
        <v>1.0226</v>
      </c>
      <c r="P560" s="8">
        <f t="shared" si="49"/>
        <v>141.42340425531913</v>
      </c>
      <c r="Q560" s="9" t="str">
        <f t="shared" si="50"/>
        <v>publishing</v>
      </c>
      <c r="R560" s="9" t="str">
        <f t="shared" si="51"/>
        <v>nonfiction</v>
      </c>
      <c r="S560" s="14">
        <f t="shared" si="52"/>
        <v>41401.648217592592</v>
      </c>
      <c r="T560" s="14">
        <f t="shared" si="53"/>
        <v>41436.648217592592</v>
      </c>
    </row>
    <row r="561" spans="1:20" ht="30" x14ac:dyDescent="0.25">
      <c r="A561">
        <v>2337</v>
      </c>
      <c r="B561" s="3" t="s">
        <v>2338</v>
      </c>
      <c r="C561" s="3" t="s">
        <v>6447</v>
      </c>
      <c r="D561">
        <v>12000</v>
      </c>
      <c r="E561">
        <v>13279</v>
      </c>
      <c r="F561" t="s">
        <v>8219</v>
      </c>
      <c r="G561" t="s">
        <v>8224</v>
      </c>
      <c r="H561" t="s">
        <v>8246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8298</v>
      </c>
      <c r="O561" s="6">
        <f t="shared" si="48"/>
        <v>1.1065833333333333</v>
      </c>
      <c r="P561" s="8">
        <f t="shared" si="49"/>
        <v>74.184357541899445</v>
      </c>
      <c r="Q561" s="9" t="str">
        <f t="shared" si="50"/>
        <v>food</v>
      </c>
      <c r="R561" s="9" t="str">
        <f t="shared" si="51"/>
        <v>small batch</v>
      </c>
      <c r="S561" s="14">
        <f t="shared" si="52"/>
        <v>41786.640543981484</v>
      </c>
      <c r="T561" s="14">
        <f t="shared" si="53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>
        <v>9000</v>
      </c>
      <c r="E562">
        <v>13228</v>
      </c>
      <c r="F562" t="s">
        <v>8219</v>
      </c>
      <c r="G562" t="s">
        <v>8241</v>
      </c>
      <c r="H562" t="s">
        <v>8249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8297</v>
      </c>
      <c r="O562" s="6">
        <f t="shared" si="48"/>
        <v>1.4697777777777778</v>
      </c>
      <c r="P562" s="8">
        <f t="shared" si="49"/>
        <v>52.701195219123505</v>
      </c>
      <c r="Q562" s="9" t="str">
        <f t="shared" si="50"/>
        <v>games</v>
      </c>
      <c r="R562" s="9" t="str">
        <f t="shared" si="51"/>
        <v>tabletop games</v>
      </c>
      <c r="S562" s="14">
        <f t="shared" si="52"/>
        <v>42262.416643518518</v>
      </c>
      <c r="T562" s="14">
        <f t="shared" si="53"/>
        <v>42292.416643518518</v>
      </c>
    </row>
    <row r="563" spans="1:20" ht="45" x14ac:dyDescent="0.25">
      <c r="A563">
        <v>1185</v>
      </c>
      <c r="B563" s="3" t="s">
        <v>1186</v>
      </c>
      <c r="C563" s="3" t="s">
        <v>5295</v>
      </c>
      <c r="D563">
        <v>12500</v>
      </c>
      <c r="E563">
        <v>13180</v>
      </c>
      <c r="F563" t="s">
        <v>8219</v>
      </c>
      <c r="G563" t="s">
        <v>8224</v>
      </c>
      <c r="H563" t="s">
        <v>8246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8285</v>
      </c>
      <c r="O563" s="6">
        <f t="shared" si="48"/>
        <v>1.0544</v>
      </c>
      <c r="P563" s="8">
        <f t="shared" si="49"/>
        <v>118.73873873873873</v>
      </c>
      <c r="Q563" s="9" t="str">
        <f t="shared" si="50"/>
        <v>photography</v>
      </c>
      <c r="R563" s="9" t="str">
        <f t="shared" si="51"/>
        <v>photobooks</v>
      </c>
      <c r="S563" s="14">
        <f t="shared" si="52"/>
        <v>42130.865150462967</v>
      </c>
      <c r="T563" s="14">
        <f t="shared" si="53"/>
        <v>42163.166666666672</v>
      </c>
    </row>
    <row r="564" spans="1:20" ht="45" x14ac:dyDescent="0.25">
      <c r="A564">
        <v>3254</v>
      </c>
      <c r="B564" s="3" t="s">
        <v>3254</v>
      </c>
      <c r="C564" s="3" t="s">
        <v>7364</v>
      </c>
      <c r="D564">
        <v>13000</v>
      </c>
      <c r="E564">
        <v>13163.5</v>
      </c>
      <c r="F564" t="s">
        <v>8219</v>
      </c>
      <c r="G564" t="s">
        <v>8225</v>
      </c>
      <c r="H564" t="s">
        <v>8247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8271</v>
      </c>
      <c r="O564" s="6">
        <f t="shared" si="48"/>
        <v>1.012576923076923</v>
      </c>
      <c r="P564" s="8">
        <f t="shared" si="49"/>
        <v>70.771505376344081</v>
      </c>
      <c r="Q564" s="9" t="str">
        <f t="shared" si="50"/>
        <v>theater</v>
      </c>
      <c r="R564" s="9" t="str">
        <f t="shared" si="51"/>
        <v>plays</v>
      </c>
      <c r="S564" s="14">
        <f t="shared" si="52"/>
        <v>42059.085752314815</v>
      </c>
      <c r="T564" s="14">
        <f t="shared" si="53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>
        <v>12000</v>
      </c>
      <c r="E565">
        <v>13121</v>
      </c>
      <c r="F565" t="s">
        <v>8219</v>
      </c>
      <c r="G565" t="s">
        <v>8224</v>
      </c>
      <c r="H565" t="s">
        <v>8246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8303</v>
      </c>
      <c r="O565" s="6">
        <f t="shared" si="48"/>
        <v>1.0934166666666667</v>
      </c>
      <c r="P565" s="8">
        <f t="shared" si="49"/>
        <v>84.108974358974365</v>
      </c>
      <c r="Q565" s="9" t="str">
        <f t="shared" si="50"/>
        <v>theater</v>
      </c>
      <c r="R565" s="9" t="str">
        <f t="shared" si="51"/>
        <v>spaces</v>
      </c>
      <c r="S565" s="14">
        <f t="shared" si="52"/>
        <v>42387.7268287037</v>
      </c>
      <c r="T565" s="14">
        <f t="shared" si="53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>
        <v>5000</v>
      </c>
      <c r="E566">
        <v>13114</v>
      </c>
      <c r="F566" t="s">
        <v>8219</v>
      </c>
      <c r="G566" t="s">
        <v>8224</v>
      </c>
      <c r="H566" t="s">
        <v>8246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8295</v>
      </c>
      <c r="O566" s="6">
        <f t="shared" si="48"/>
        <v>2.6227999999999998</v>
      </c>
      <c r="P566" s="8">
        <f t="shared" si="49"/>
        <v>127.32038834951456</v>
      </c>
      <c r="Q566" s="9" t="str">
        <f t="shared" si="50"/>
        <v>technology</v>
      </c>
      <c r="R566" s="9" t="str">
        <f t="shared" si="51"/>
        <v>hardware</v>
      </c>
      <c r="S566" s="14">
        <f t="shared" si="52"/>
        <v>40898.089236111111</v>
      </c>
      <c r="T566" s="14">
        <f t="shared" si="53"/>
        <v>40920.041666666664</v>
      </c>
    </row>
    <row r="567" spans="1:20" ht="45" x14ac:dyDescent="0.25">
      <c r="A567">
        <v>1205</v>
      </c>
      <c r="B567" s="3" t="s">
        <v>1206</v>
      </c>
      <c r="C567" s="3" t="s">
        <v>5315</v>
      </c>
      <c r="D567">
        <v>13000</v>
      </c>
      <c r="E567">
        <v>13112</v>
      </c>
      <c r="F567" t="s">
        <v>8219</v>
      </c>
      <c r="G567" t="s">
        <v>8236</v>
      </c>
      <c r="H567" t="s">
        <v>8249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8285</v>
      </c>
      <c r="O567" s="6">
        <f t="shared" si="48"/>
        <v>1.0086153846153847</v>
      </c>
      <c r="P567" s="8">
        <f t="shared" si="49"/>
        <v>211.48387096774192</v>
      </c>
      <c r="Q567" s="9" t="str">
        <f t="shared" si="50"/>
        <v>photography</v>
      </c>
      <c r="R567" s="9" t="str">
        <f t="shared" si="51"/>
        <v>photobooks</v>
      </c>
      <c r="S567" s="14">
        <f t="shared" si="52"/>
        <v>42138.506377314814</v>
      </c>
      <c r="T567" s="14">
        <f t="shared" si="53"/>
        <v>42168.506377314814</v>
      </c>
    </row>
    <row r="568" spans="1:20" ht="45" x14ac:dyDescent="0.25">
      <c r="A568">
        <v>368</v>
      </c>
      <c r="B568" s="3" t="s">
        <v>369</v>
      </c>
      <c r="C568" s="3" t="s">
        <v>4478</v>
      </c>
      <c r="D568">
        <v>12500</v>
      </c>
      <c r="E568">
        <v>13014</v>
      </c>
      <c r="F568" t="s">
        <v>8219</v>
      </c>
      <c r="G568" t="s">
        <v>8224</v>
      </c>
      <c r="H568" t="s">
        <v>8246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8269</v>
      </c>
      <c r="O568" s="6">
        <f t="shared" si="48"/>
        <v>1.04112</v>
      </c>
      <c r="P568" s="8">
        <f t="shared" si="49"/>
        <v>81.84905660377359</v>
      </c>
      <c r="Q568" s="9" t="str">
        <f t="shared" si="50"/>
        <v>film &amp; video</v>
      </c>
      <c r="R568" s="9" t="str">
        <f t="shared" si="51"/>
        <v>documentary</v>
      </c>
      <c r="S568" s="14">
        <f t="shared" si="52"/>
        <v>42043.605578703704</v>
      </c>
      <c r="T568" s="14">
        <f t="shared" si="53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>
        <v>9850</v>
      </c>
      <c r="E569">
        <v>12965.44</v>
      </c>
      <c r="F569" t="s">
        <v>8219</v>
      </c>
      <c r="G569" t="s">
        <v>8225</v>
      </c>
      <c r="H569" t="s">
        <v>8247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8269</v>
      </c>
      <c r="O569" s="6">
        <f t="shared" si="48"/>
        <v>1.3162883248730965</v>
      </c>
      <c r="P569" s="8">
        <f t="shared" si="49"/>
        <v>78.578424242424248</v>
      </c>
      <c r="Q569" s="9" t="str">
        <f t="shared" si="50"/>
        <v>film &amp; video</v>
      </c>
      <c r="R569" s="9" t="str">
        <f t="shared" si="51"/>
        <v>documentary</v>
      </c>
      <c r="S569" s="14">
        <f t="shared" si="52"/>
        <v>41785.452534722222</v>
      </c>
      <c r="T569" s="14">
        <f t="shared" si="53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>
        <v>12444</v>
      </c>
      <c r="E570">
        <v>12929.35</v>
      </c>
      <c r="F570" t="s">
        <v>8219</v>
      </c>
      <c r="G570" t="s">
        <v>8224</v>
      </c>
      <c r="H570" t="s">
        <v>8246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8269</v>
      </c>
      <c r="O570" s="6">
        <f t="shared" si="48"/>
        <v>1.0390027322404372</v>
      </c>
      <c r="P570" s="8">
        <f t="shared" si="49"/>
        <v>56.460043668122275</v>
      </c>
      <c r="Q570" s="9" t="str">
        <f t="shared" si="50"/>
        <v>film &amp; video</v>
      </c>
      <c r="R570" s="9" t="str">
        <f t="shared" si="51"/>
        <v>documentary</v>
      </c>
      <c r="S570" s="14">
        <f t="shared" si="52"/>
        <v>40379.776435185187</v>
      </c>
      <c r="T570" s="14">
        <f t="shared" si="53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>
        <v>11500</v>
      </c>
      <c r="E571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8273</v>
      </c>
      <c r="O571" s="6">
        <f t="shared" si="48"/>
        <v>1.1199130434782609</v>
      </c>
      <c r="P571" s="8">
        <f t="shared" si="49"/>
        <v>367.97142857142859</v>
      </c>
      <c r="Q571" s="9" t="str">
        <f t="shared" si="50"/>
        <v>technology</v>
      </c>
      <c r="R571" s="9" t="str">
        <f t="shared" si="51"/>
        <v>wearables</v>
      </c>
      <c r="S571" s="14">
        <f t="shared" si="52"/>
        <v>42257.882731481484</v>
      </c>
      <c r="T571" s="14">
        <f t="shared" si="53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>
        <v>12000</v>
      </c>
      <c r="E572">
        <v>12870</v>
      </c>
      <c r="F572" t="s">
        <v>8219</v>
      </c>
      <c r="G572" t="s">
        <v>8224</v>
      </c>
      <c r="H572" t="s">
        <v>8246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8266</v>
      </c>
      <c r="O572" s="6">
        <f t="shared" si="48"/>
        <v>1.0725</v>
      </c>
      <c r="P572" s="8">
        <f t="shared" si="49"/>
        <v>273.82978723404256</v>
      </c>
      <c r="Q572" s="9" t="str">
        <f t="shared" si="50"/>
        <v>film &amp; video</v>
      </c>
      <c r="R572" s="9" t="str">
        <f t="shared" si="51"/>
        <v>shorts</v>
      </c>
      <c r="S572" s="14">
        <f t="shared" si="52"/>
        <v>41583.083981481483</v>
      </c>
      <c r="T572" s="14">
        <f t="shared" si="53"/>
        <v>41618.083981481483</v>
      </c>
    </row>
    <row r="573" spans="1:20" ht="45" x14ac:dyDescent="0.25">
      <c r="A573">
        <v>613</v>
      </c>
      <c r="B573" s="3" t="s">
        <v>614</v>
      </c>
      <c r="C573" s="3" t="s">
        <v>4723</v>
      </c>
      <c r="D573">
        <v>60000</v>
      </c>
      <c r="E573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s="6">
        <f t="shared" si="48"/>
        <v>0.21363333333333334</v>
      </c>
      <c r="P573" s="8">
        <f t="shared" si="49"/>
        <v>105.93388429752066</v>
      </c>
      <c r="Q573" s="9" t="str">
        <f t="shared" si="50"/>
        <v>technology</v>
      </c>
      <c r="R573" s="9" t="str">
        <f t="shared" si="51"/>
        <v>web</v>
      </c>
      <c r="S573" s="14">
        <f t="shared" si="52"/>
        <v>42247.496759259258</v>
      </c>
      <c r="T573" s="14">
        <f t="shared" si="53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>
        <v>10000</v>
      </c>
      <c r="E574">
        <v>12806</v>
      </c>
      <c r="F574" t="s">
        <v>8219</v>
      </c>
      <c r="G574" t="s">
        <v>8224</v>
      </c>
      <c r="H574" t="s">
        <v>8246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8271</v>
      </c>
      <c r="O574" s="6">
        <f t="shared" si="48"/>
        <v>1.2806</v>
      </c>
      <c r="P574" s="8">
        <f t="shared" si="49"/>
        <v>72.76136363636364</v>
      </c>
      <c r="Q574" s="9" t="str">
        <f t="shared" si="50"/>
        <v>theater</v>
      </c>
      <c r="R574" s="9" t="str">
        <f t="shared" si="51"/>
        <v>plays</v>
      </c>
      <c r="S574" s="14">
        <f t="shared" si="52"/>
        <v>42144.573807870373</v>
      </c>
      <c r="T574" s="14">
        <f t="shared" si="53"/>
        <v>42166.165972222225</v>
      </c>
    </row>
    <row r="575" spans="1:20" ht="45" x14ac:dyDescent="0.25">
      <c r="A575">
        <v>753</v>
      </c>
      <c r="B575" s="3" t="s">
        <v>754</v>
      </c>
      <c r="C575" s="3" t="s">
        <v>4863</v>
      </c>
      <c r="D575">
        <v>10000</v>
      </c>
      <c r="E575">
        <v>12800</v>
      </c>
      <c r="F575" t="s">
        <v>8219</v>
      </c>
      <c r="G575" t="s">
        <v>8224</v>
      </c>
      <c r="H575" t="s">
        <v>8246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8274</v>
      </c>
      <c r="O575" s="6">
        <f t="shared" si="48"/>
        <v>1.28</v>
      </c>
      <c r="P575" s="8">
        <f t="shared" si="49"/>
        <v>492.30769230769232</v>
      </c>
      <c r="Q575" s="9" t="str">
        <f t="shared" si="50"/>
        <v>publishing</v>
      </c>
      <c r="R575" s="9" t="str">
        <f t="shared" si="51"/>
        <v>nonfiction</v>
      </c>
      <c r="S575" s="14">
        <f t="shared" si="52"/>
        <v>42019.590173611112</v>
      </c>
      <c r="T575" s="14">
        <f t="shared" si="53"/>
        <v>42049.590173611112</v>
      </c>
    </row>
    <row r="576" spans="1:20" ht="45" x14ac:dyDescent="0.25">
      <c r="A576">
        <v>2803</v>
      </c>
      <c r="B576" s="3" t="s">
        <v>2803</v>
      </c>
      <c r="C576" s="3" t="s">
        <v>6913</v>
      </c>
      <c r="D576">
        <v>10000</v>
      </c>
      <c r="E576">
        <v>12795</v>
      </c>
      <c r="F576" t="s">
        <v>8219</v>
      </c>
      <c r="G576" t="s">
        <v>8224</v>
      </c>
      <c r="H576" t="s">
        <v>8246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8271</v>
      </c>
      <c r="O576" s="6">
        <f t="shared" si="48"/>
        <v>1.2795000000000001</v>
      </c>
      <c r="P576" s="8">
        <f t="shared" si="49"/>
        <v>90.744680851063833</v>
      </c>
      <c r="Q576" s="9" t="str">
        <f t="shared" si="50"/>
        <v>theater</v>
      </c>
      <c r="R576" s="9" t="str">
        <f t="shared" si="51"/>
        <v>plays</v>
      </c>
      <c r="S576" s="14">
        <f t="shared" si="52"/>
        <v>42158.065694444449</v>
      </c>
      <c r="T576" s="14">
        <f t="shared" si="53"/>
        <v>42201</v>
      </c>
    </row>
    <row r="577" spans="1:20" ht="45" x14ac:dyDescent="0.25">
      <c r="A577">
        <v>677</v>
      </c>
      <c r="B577" s="3" t="s">
        <v>678</v>
      </c>
      <c r="C577" s="3" t="s">
        <v>4787</v>
      </c>
      <c r="D577">
        <v>50000</v>
      </c>
      <c r="E577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8273</v>
      </c>
      <c r="O577" s="6">
        <f t="shared" si="48"/>
        <v>0.25584000000000001</v>
      </c>
      <c r="P577" s="8">
        <f t="shared" si="49"/>
        <v>133.25</v>
      </c>
      <c r="Q577" s="9" t="str">
        <f t="shared" si="50"/>
        <v>technology</v>
      </c>
      <c r="R577" s="9" t="str">
        <f t="shared" si="51"/>
        <v>wearables</v>
      </c>
      <c r="S577" s="14">
        <f t="shared" si="52"/>
        <v>42504.403877314813</v>
      </c>
      <c r="T577" s="14">
        <f t="shared" si="53"/>
        <v>42549.403877314813</v>
      </c>
    </row>
    <row r="578" spans="1:20" ht="45" x14ac:dyDescent="0.25">
      <c r="A578">
        <v>3005</v>
      </c>
      <c r="B578" s="3" t="s">
        <v>3005</v>
      </c>
      <c r="C578" s="3" t="s">
        <v>7115</v>
      </c>
      <c r="D578">
        <v>10600</v>
      </c>
      <c r="E578">
        <v>12772.6</v>
      </c>
      <c r="F578" t="s">
        <v>8219</v>
      </c>
      <c r="G578" t="s">
        <v>8224</v>
      </c>
      <c r="H578" t="s">
        <v>8246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8303</v>
      </c>
      <c r="O578" s="6">
        <f t="shared" ref="O578:O641" si="54">E578/D578</f>
        <v>1.2049622641509434</v>
      </c>
      <c r="P578" s="8">
        <f t="shared" ref="P578:P641" si="55">E578/L578</f>
        <v>108.24237288135593</v>
      </c>
      <c r="Q578" s="9" t="str">
        <f t="shared" si="50"/>
        <v>theater</v>
      </c>
      <c r="R578" s="9" t="str">
        <f t="shared" si="51"/>
        <v>spaces</v>
      </c>
      <c r="S578" s="14">
        <f t="shared" si="52"/>
        <v>41888.674826388888</v>
      </c>
      <c r="T578" s="14">
        <f t="shared" si="53"/>
        <v>41918.674826388888</v>
      </c>
    </row>
    <row r="579" spans="1:20" ht="30" x14ac:dyDescent="0.25">
      <c r="A579">
        <v>3242</v>
      </c>
      <c r="B579" s="3" t="s">
        <v>3242</v>
      </c>
      <c r="C579" s="3" t="s">
        <v>7352</v>
      </c>
      <c r="D579">
        <v>10000</v>
      </c>
      <c r="E579">
        <v>12730.42</v>
      </c>
      <c r="F579" t="s">
        <v>8219</v>
      </c>
      <c r="G579" t="s">
        <v>8224</v>
      </c>
      <c r="H579" t="s">
        <v>8246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8271</v>
      </c>
      <c r="O579" s="6">
        <f t="shared" si="54"/>
        <v>1.273042</v>
      </c>
      <c r="P579" s="8">
        <f t="shared" si="55"/>
        <v>69.56513661202186</v>
      </c>
      <c r="Q579" s="9" t="str">
        <f t="shared" ref="Q579:Q642" si="56">LEFT(N579, SEARCH("/",N579,1)-1)</f>
        <v>theater</v>
      </c>
      <c r="R579" s="9" t="str">
        <f t="shared" ref="R579:R642" si="57">RIGHT(N579,LEN(N579) - SEARCH("/", N579))</f>
        <v>plays</v>
      </c>
      <c r="S579" s="14">
        <f t="shared" ref="S579:S642" si="58">(((J579/60)/60)/24)+DATE(1970,1,1)</f>
        <v>41871.755694444444</v>
      </c>
      <c r="T579" s="14">
        <f t="shared" ref="T579:T642" si="59">(((I579/60)/60)/24)+DATE(1970,1,1)</f>
        <v>41901.755694444444</v>
      </c>
    </row>
    <row r="580" spans="1:20" ht="45" x14ac:dyDescent="0.25">
      <c r="A580">
        <v>308</v>
      </c>
      <c r="B580" s="3" t="s">
        <v>309</v>
      </c>
      <c r="C580" s="3" t="s">
        <v>4418</v>
      </c>
      <c r="D580">
        <v>12000</v>
      </c>
      <c r="E580">
        <v>12668</v>
      </c>
      <c r="F580" t="s">
        <v>8219</v>
      </c>
      <c r="G580" t="s">
        <v>8224</v>
      </c>
      <c r="H580" t="s">
        <v>8246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8269</v>
      </c>
      <c r="O580" s="6">
        <f t="shared" si="54"/>
        <v>1.0556666666666668</v>
      </c>
      <c r="P580" s="8">
        <f t="shared" si="55"/>
        <v>62.712871287128714</v>
      </c>
      <c r="Q580" s="9" t="str">
        <f t="shared" si="56"/>
        <v>film &amp; video</v>
      </c>
      <c r="R580" s="9" t="str">
        <f t="shared" si="57"/>
        <v>documentary</v>
      </c>
      <c r="S580" s="14">
        <f t="shared" si="58"/>
        <v>40567.694560185184</v>
      </c>
      <c r="T580" s="14">
        <f t="shared" si="59"/>
        <v>40612.694560185184</v>
      </c>
    </row>
    <row r="581" spans="1:20" ht="45" x14ac:dyDescent="0.25">
      <c r="A581">
        <v>2722</v>
      </c>
      <c r="B581" s="3" t="s">
        <v>2722</v>
      </c>
      <c r="C581" s="3" t="s">
        <v>6832</v>
      </c>
      <c r="D581">
        <v>5000</v>
      </c>
      <c r="E581">
        <v>12627</v>
      </c>
      <c r="F581" t="s">
        <v>8219</v>
      </c>
      <c r="G581" t="s">
        <v>8224</v>
      </c>
      <c r="H581" t="s">
        <v>8246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8295</v>
      </c>
      <c r="O581" s="6">
        <f t="shared" si="54"/>
        <v>2.5253999999999999</v>
      </c>
      <c r="P581" s="8">
        <f t="shared" si="55"/>
        <v>68.254054054054052</v>
      </c>
      <c r="Q581" s="9" t="str">
        <f t="shared" si="56"/>
        <v>technology</v>
      </c>
      <c r="R581" s="9" t="str">
        <f t="shared" si="57"/>
        <v>hardware</v>
      </c>
      <c r="S581" s="14">
        <f t="shared" si="58"/>
        <v>42704.857094907406</v>
      </c>
      <c r="T581" s="14">
        <f t="shared" si="5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>
        <v>12200</v>
      </c>
      <c r="E582">
        <v>12571</v>
      </c>
      <c r="F582" t="s">
        <v>8219</v>
      </c>
      <c r="G582" t="s">
        <v>8224</v>
      </c>
      <c r="H582" t="s">
        <v>8246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8271</v>
      </c>
      <c r="O582" s="6">
        <f t="shared" si="54"/>
        <v>1.0304098360655738</v>
      </c>
      <c r="P582" s="8">
        <f t="shared" si="55"/>
        <v>93.81343283582089</v>
      </c>
      <c r="Q582" s="9" t="str">
        <f t="shared" si="56"/>
        <v>theater</v>
      </c>
      <c r="R582" s="9" t="str">
        <f t="shared" si="57"/>
        <v>plays</v>
      </c>
      <c r="S582" s="14">
        <f t="shared" si="58"/>
        <v>41964.315532407403</v>
      </c>
      <c r="T582" s="14">
        <f t="shared" si="59"/>
        <v>41995.166666666672</v>
      </c>
    </row>
    <row r="583" spans="1:20" ht="30" x14ac:dyDescent="0.25">
      <c r="A583">
        <v>825</v>
      </c>
      <c r="B583" s="3" t="s">
        <v>826</v>
      </c>
      <c r="C583" s="3" t="s">
        <v>4935</v>
      </c>
      <c r="D583">
        <v>12500</v>
      </c>
      <c r="E583">
        <v>12554</v>
      </c>
      <c r="F583" t="s">
        <v>8219</v>
      </c>
      <c r="G583" t="s">
        <v>8224</v>
      </c>
      <c r="H583" t="s">
        <v>8246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8276</v>
      </c>
      <c r="O583" s="6">
        <f t="shared" si="54"/>
        <v>1.0043200000000001</v>
      </c>
      <c r="P583" s="8">
        <f t="shared" si="55"/>
        <v>126.8080808080808</v>
      </c>
      <c r="Q583" s="9" t="str">
        <f t="shared" si="56"/>
        <v>music</v>
      </c>
      <c r="R583" s="9" t="str">
        <f t="shared" si="57"/>
        <v>rock</v>
      </c>
      <c r="S583" s="14">
        <f t="shared" si="58"/>
        <v>41186.306527777779</v>
      </c>
      <c r="T583" s="14">
        <f t="shared" si="5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>
        <v>18000</v>
      </c>
      <c r="E584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8271</v>
      </c>
      <c r="O584" s="6">
        <f t="shared" si="54"/>
        <v>0.69561111111111107</v>
      </c>
      <c r="P584" s="8">
        <f t="shared" si="55"/>
        <v>63.558375634517766</v>
      </c>
      <c r="Q584" s="9" t="str">
        <f t="shared" si="56"/>
        <v>theater</v>
      </c>
      <c r="R584" s="9" t="str">
        <f t="shared" si="57"/>
        <v>plays</v>
      </c>
      <c r="S584" s="14">
        <f t="shared" si="58"/>
        <v>41990.584108796291</v>
      </c>
      <c r="T584" s="14">
        <f t="shared" si="59"/>
        <v>42036.120833333334</v>
      </c>
    </row>
    <row r="585" spans="1:20" ht="45" x14ac:dyDescent="0.25">
      <c r="A585">
        <v>1313</v>
      </c>
      <c r="B585" s="3" t="s">
        <v>1314</v>
      </c>
      <c r="C585" s="3" t="s">
        <v>5423</v>
      </c>
      <c r="D585">
        <v>40000</v>
      </c>
      <c r="E585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8273</v>
      </c>
      <c r="O585" s="6">
        <f t="shared" si="54"/>
        <v>0.31114999999999998</v>
      </c>
      <c r="P585" s="8">
        <f t="shared" si="55"/>
        <v>102.01639344262296</v>
      </c>
      <c r="Q585" s="9" t="str">
        <f t="shared" si="56"/>
        <v>technology</v>
      </c>
      <c r="R585" s="9" t="str">
        <f t="shared" si="57"/>
        <v>wearables</v>
      </c>
      <c r="S585" s="14">
        <f t="shared" si="58"/>
        <v>42402.709652777776</v>
      </c>
      <c r="T585" s="14">
        <f t="shared" si="59"/>
        <v>42432.709652777776</v>
      </c>
    </row>
    <row r="586" spans="1:20" ht="45" x14ac:dyDescent="0.25">
      <c r="A586">
        <v>1401</v>
      </c>
      <c r="B586" s="3" t="s">
        <v>1402</v>
      </c>
      <c r="C586" s="3" t="s">
        <v>5511</v>
      </c>
      <c r="D586">
        <v>2500</v>
      </c>
      <c r="E586">
        <v>12413</v>
      </c>
      <c r="F586" t="s">
        <v>8219</v>
      </c>
      <c r="G586" t="s">
        <v>8224</v>
      </c>
      <c r="H586" t="s">
        <v>8246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8276</v>
      </c>
      <c r="O586" s="6">
        <f t="shared" si="54"/>
        <v>4.9652000000000003</v>
      </c>
      <c r="P586" s="8">
        <f t="shared" si="55"/>
        <v>51.720833333333331</v>
      </c>
      <c r="Q586" s="9" t="str">
        <f t="shared" si="56"/>
        <v>music</v>
      </c>
      <c r="R586" s="9" t="str">
        <f t="shared" si="57"/>
        <v>rock</v>
      </c>
      <c r="S586" s="14">
        <f t="shared" si="58"/>
        <v>41399.99622685185</v>
      </c>
      <c r="T586" s="14">
        <f t="shared" si="59"/>
        <v>41420.99622685185</v>
      </c>
    </row>
    <row r="587" spans="1:20" ht="30" x14ac:dyDescent="0.25">
      <c r="A587">
        <v>1749</v>
      </c>
      <c r="B587" s="3" t="s">
        <v>1750</v>
      </c>
      <c r="C587" s="3" t="s">
        <v>5859</v>
      </c>
      <c r="D587">
        <v>10050</v>
      </c>
      <c r="E587">
        <v>12410.5</v>
      </c>
      <c r="F587" t="s">
        <v>8219</v>
      </c>
      <c r="G587" t="s">
        <v>8243</v>
      </c>
      <c r="H587" t="s">
        <v>8249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8285</v>
      </c>
      <c r="O587" s="6">
        <f t="shared" si="54"/>
        <v>1.2348756218905472</v>
      </c>
      <c r="P587" s="8">
        <f t="shared" si="55"/>
        <v>94.736641221374043</v>
      </c>
      <c r="Q587" s="9" t="str">
        <f t="shared" si="56"/>
        <v>photography</v>
      </c>
      <c r="R587" s="9" t="str">
        <f t="shared" si="57"/>
        <v>photobooks</v>
      </c>
      <c r="S587" s="14">
        <f t="shared" si="58"/>
        <v>42758.975937499999</v>
      </c>
      <c r="T587" s="14">
        <f t="shared" si="59"/>
        <v>42795.791666666672</v>
      </c>
    </row>
    <row r="588" spans="1:20" ht="45" x14ac:dyDescent="0.25">
      <c r="A588">
        <v>1843</v>
      </c>
      <c r="B588" s="3" t="s">
        <v>1844</v>
      </c>
      <c r="C588" s="3" t="s">
        <v>5953</v>
      </c>
      <c r="D588">
        <v>10000</v>
      </c>
      <c r="E588">
        <v>12400.61</v>
      </c>
      <c r="F588" t="s">
        <v>8219</v>
      </c>
      <c r="G588" t="s">
        <v>8224</v>
      </c>
      <c r="H588" t="s">
        <v>8246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8276</v>
      </c>
      <c r="O588" s="6">
        <f t="shared" si="54"/>
        <v>1.2400610000000001</v>
      </c>
      <c r="P588" s="8">
        <f t="shared" si="55"/>
        <v>92.541865671641801</v>
      </c>
      <c r="Q588" s="9" t="str">
        <f t="shared" si="56"/>
        <v>music</v>
      </c>
      <c r="R588" s="9" t="str">
        <f t="shared" si="57"/>
        <v>rock</v>
      </c>
      <c r="S588" s="14">
        <f t="shared" si="58"/>
        <v>40564.994837962964</v>
      </c>
      <c r="T588" s="14">
        <f t="shared" si="5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>
        <v>10000</v>
      </c>
      <c r="E589">
        <v>12353</v>
      </c>
      <c r="F589" t="s">
        <v>8219</v>
      </c>
      <c r="G589" t="s">
        <v>8224</v>
      </c>
      <c r="H589" t="s">
        <v>8246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8295</v>
      </c>
      <c r="O589" s="6">
        <f t="shared" si="54"/>
        <v>1.2353000000000001</v>
      </c>
      <c r="P589" s="8">
        <f t="shared" si="55"/>
        <v>88.23571428571428</v>
      </c>
      <c r="Q589" s="9" t="str">
        <f t="shared" si="56"/>
        <v>technology</v>
      </c>
      <c r="R589" s="9" t="str">
        <f t="shared" si="57"/>
        <v>hardware</v>
      </c>
      <c r="S589" s="14">
        <f t="shared" si="58"/>
        <v>42331.708032407405</v>
      </c>
      <c r="T589" s="14">
        <f t="shared" si="59"/>
        <v>42391.708032407405</v>
      </c>
    </row>
    <row r="590" spans="1:20" ht="30" x14ac:dyDescent="0.25">
      <c r="A590">
        <v>3677</v>
      </c>
      <c r="B590" s="3" t="s">
        <v>3674</v>
      </c>
      <c r="C590" s="3" t="s">
        <v>7787</v>
      </c>
      <c r="D590">
        <v>12000</v>
      </c>
      <c r="E590">
        <v>12348.5</v>
      </c>
      <c r="F590" t="s">
        <v>8219</v>
      </c>
      <c r="G590" t="s">
        <v>8224</v>
      </c>
      <c r="H590" t="s">
        <v>8246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8271</v>
      </c>
      <c r="O590" s="6">
        <f t="shared" si="54"/>
        <v>1.0290416666666666</v>
      </c>
      <c r="P590" s="8">
        <f t="shared" si="55"/>
        <v>62.052763819095475</v>
      </c>
      <c r="Q590" s="9" t="str">
        <f t="shared" si="56"/>
        <v>theater</v>
      </c>
      <c r="R590" s="9" t="str">
        <f t="shared" si="57"/>
        <v>plays</v>
      </c>
      <c r="S590" s="14">
        <f t="shared" si="58"/>
        <v>41802.574282407404</v>
      </c>
      <c r="T590" s="14">
        <f t="shared" si="59"/>
        <v>41823.165972222225</v>
      </c>
    </row>
    <row r="591" spans="1:20" ht="45" x14ac:dyDescent="0.25">
      <c r="A591">
        <v>532</v>
      </c>
      <c r="B591" s="3" t="s">
        <v>533</v>
      </c>
      <c r="C591" s="3" t="s">
        <v>4642</v>
      </c>
      <c r="D591">
        <v>10000</v>
      </c>
      <c r="E591">
        <v>12325</v>
      </c>
      <c r="F591" t="s">
        <v>8219</v>
      </c>
      <c r="G591" t="s">
        <v>8224</v>
      </c>
      <c r="H591" t="s">
        <v>8246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8271</v>
      </c>
      <c r="O591" s="6">
        <f t="shared" si="54"/>
        <v>1.2324999999999999</v>
      </c>
      <c r="P591" s="8">
        <f t="shared" si="55"/>
        <v>71.242774566473983</v>
      </c>
      <c r="Q591" s="9" t="str">
        <f t="shared" si="56"/>
        <v>theater</v>
      </c>
      <c r="R591" s="9" t="str">
        <f t="shared" si="57"/>
        <v>plays</v>
      </c>
      <c r="S591" s="14">
        <f t="shared" si="58"/>
        <v>42473.007037037038</v>
      </c>
      <c r="T591" s="14">
        <f t="shared" si="59"/>
        <v>42503.007037037038</v>
      </c>
    </row>
    <row r="592" spans="1:20" ht="45" x14ac:dyDescent="0.25">
      <c r="A592">
        <v>3024</v>
      </c>
      <c r="B592" s="3" t="s">
        <v>3024</v>
      </c>
      <c r="C592" s="3" t="s">
        <v>7134</v>
      </c>
      <c r="D592">
        <v>5000</v>
      </c>
      <c r="E592">
        <v>12321</v>
      </c>
      <c r="F592" t="s">
        <v>8219</v>
      </c>
      <c r="G592" t="s">
        <v>8224</v>
      </c>
      <c r="H592" t="s">
        <v>8246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8303</v>
      </c>
      <c r="O592" s="6">
        <f t="shared" si="54"/>
        <v>2.4641999999999999</v>
      </c>
      <c r="P592" s="8">
        <f t="shared" si="55"/>
        <v>67.697802197802204</v>
      </c>
      <c r="Q592" s="9" t="str">
        <f t="shared" si="56"/>
        <v>theater</v>
      </c>
      <c r="R592" s="9" t="str">
        <f t="shared" si="57"/>
        <v>spaces</v>
      </c>
      <c r="S592" s="14">
        <f t="shared" si="58"/>
        <v>41158.993923611109</v>
      </c>
      <c r="T592" s="14">
        <f t="shared" si="59"/>
        <v>41188.993923611109</v>
      </c>
    </row>
    <row r="593" spans="1:20" ht="45" x14ac:dyDescent="0.25">
      <c r="A593">
        <v>3214</v>
      </c>
      <c r="B593" s="3" t="s">
        <v>3214</v>
      </c>
      <c r="C593" s="3" t="s">
        <v>7324</v>
      </c>
      <c r="D593">
        <v>12000</v>
      </c>
      <c r="E593">
        <v>12256</v>
      </c>
      <c r="F593" t="s">
        <v>8219</v>
      </c>
      <c r="G593" t="s">
        <v>8225</v>
      </c>
      <c r="H593" t="s">
        <v>8247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8271</v>
      </c>
      <c r="O593" s="6">
        <f t="shared" si="54"/>
        <v>1.0213333333333334</v>
      </c>
      <c r="P593" s="8">
        <f t="shared" si="55"/>
        <v>106.57391304347826</v>
      </c>
      <c r="Q593" s="9" t="str">
        <f t="shared" si="56"/>
        <v>theater</v>
      </c>
      <c r="R593" s="9" t="str">
        <f t="shared" si="57"/>
        <v>plays</v>
      </c>
      <c r="S593" s="14">
        <f t="shared" si="58"/>
        <v>42337.792511574073</v>
      </c>
      <c r="T593" s="14">
        <f t="shared" si="59"/>
        <v>42374.996527777781</v>
      </c>
    </row>
    <row r="594" spans="1:20" ht="45" x14ac:dyDescent="0.25">
      <c r="A594">
        <v>3218</v>
      </c>
      <c r="B594" s="3" t="s">
        <v>3218</v>
      </c>
      <c r="C594" s="3" t="s">
        <v>7328</v>
      </c>
      <c r="D594">
        <v>12000</v>
      </c>
      <c r="E594">
        <v>12252</v>
      </c>
      <c r="F594" t="s">
        <v>8219</v>
      </c>
      <c r="G594" t="s">
        <v>8225</v>
      </c>
      <c r="H594" t="s">
        <v>8247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8271</v>
      </c>
      <c r="O594" s="6">
        <f t="shared" si="54"/>
        <v>1.0209999999999999</v>
      </c>
      <c r="P594" s="8">
        <f t="shared" si="55"/>
        <v>66.586956521739125</v>
      </c>
      <c r="Q594" s="9" t="str">
        <f t="shared" si="56"/>
        <v>theater</v>
      </c>
      <c r="R594" s="9" t="str">
        <f t="shared" si="57"/>
        <v>plays</v>
      </c>
      <c r="S594" s="14">
        <f t="shared" si="58"/>
        <v>41971.002152777779</v>
      </c>
      <c r="T594" s="14">
        <f t="shared" si="59"/>
        <v>42004</v>
      </c>
    </row>
    <row r="595" spans="1:20" ht="45" x14ac:dyDescent="0.25">
      <c r="A595">
        <v>1763</v>
      </c>
      <c r="B595" s="3" t="s">
        <v>1764</v>
      </c>
      <c r="C595" s="3" t="s">
        <v>5873</v>
      </c>
      <c r="D595">
        <v>12000</v>
      </c>
      <c r="E595">
        <v>12229</v>
      </c>
      <c r="F595" t="s">
        <v>8219</v>
      </c>
      <c r="G595" t="s">
        <v>8224</v>
      </c>
      <c r="H595" t="s">
        <v>8246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8285</v>
      </c>
      <c r="O595" s="6">
        <f t="shared" si="54"/>
        <v>1.0190833333333333</v>
      </c>
      <c r="P595" s="8">
        <f t="shared" si="55"/>
        <v>103.63559322033899</v>
      </c>
      <c r="Q595" s="9" t="str">
        <f t="shared" si="56"/>
        <v>photography</v>
      </c>
      <c r="R595" s="9" t="str">
        <f t="shared" si="57"/>
        <v>photobooks</v>
      </c>
      <c r="S595" s="14">
        <f t="shared" si="58"/>
        <v>42636.868518518517</v>
      </c>
      <c r="T595" s="14">
        <f t="shared" si="5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>
        <v>10000</v>
      </c>
      <c r="E596">
        <v>12178</v>
      </c>
      <c r="F596" t="s">
        <v>8219</v>
      </c>
      <c r="G596" t="s">
        <v>8224</v>
      </c>
      <c r="H596" t="s">
        <v>8246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8271</v>
      </c>
      <c r="O596" s="6">
        <f t="shared" si="54"/>
        <v>1.2178</v>
      </c>
      <c r="P596" s="8">
        <f t="shared" si="55"/>
        <v>716.35294117647061</v>
      </c>
      <c r="Q596" s="9" t="str">
        <f t="shared" si="56"/>
        <v>theater</v>
      </c>
      <c r="R596" s="9" t="str">
        <f t="shared" si="57"/>
        <v>plays</v>
      </c>
      <c r="S596" s="14">
        <f t="shared" si="58"/>
        <v>42605.765381944439</v>
      </c>
      <c r="T596" s="14">
        <f t="shared" si="59"/>
        <v>42634.125</v>
      </c>
    </row>
    <row r="597" spans="1:20" ht="45" x14ac:dyDescent="0.25">
      <c r="A597">
        <v>360</v>
      </c>
      <c r="B597" s="3" t="s">
        <v>361</v>
      </c>
      <c r="C597" s="3" t="s">
        <v>4470</v>
      </c>
      <c r="D597">
        <v>12000</v>
      </c>
      <c r="E597">
        <v>12165</v>
      </c>
      <c r="F597" t="s">
        <v>8219</v>
      </c>
      <c r="G597" t="s">
        <v>8224</v>
      </c>
      <c r="H597" t="s">
        <v>8246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8269</v>
      </c>
      <c r="O597" s="6">
        <f t="shared" si="54"/>
        <v>1.0137499999999999</v>
      </c>
      <c r="P597" s="8">
        <f t="shared" si="55"/>
        <v>139.82758620689654</v>
      </c>
      <c r="Q597" s="9" t="str">
        <f t="shared" si="56"/>
        <v>film &amp; video</v>
      </c>
      <c r="R597" s="9" t="str">
        <f t="shared" si="57"/>
        <v>documentary</v>
      </c>
      <c r="S597" s="14">
        <f t="shared" si="58"/>
        <v>42163.897916666669</v>
      </c>
      <c r="T597" s="14">
        <f t="shared" si="59"/>
        <v>42208.132638888885</v>
      </c>
    </row>
    <row r="598" spans="1:20" ht="45" x14ac:dyDescent="0.25">
      <c r="A598">
        <v>2985</v>
      </c>
      <c r="B598" s="3" t="s">
        <v>2985</v>
      </c>
      <c r="C598" s="3" t="s">
        <v>7095</v>
      </c>
      <c r="D598">
        <v>10000</v>
      </c>
      <c r="E598">
        <v>12165</v>
      </c>
      <c r="F598" t="s">
        <v>8219</v>
      </c>
      <c r="G598" t="s">
        <v>8228</v>
      </c>
      <c r="H598" t="s">
        <v>8250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8303</v>
      </c>
      <c r="O598" s="6">
        <f t="shared" si="54"/>
        <v>1.2164999999999999</v>
      </c>
      <c r="P598" s="8">
        <f t="shared" si="55"/>
        <v>109.5945945945946</v>
      </c>
      <c r="Q598" s="9" t="str">
        <f t="shared" si="56"/>
        <v>theater</v>
      </c>
      <c r="R598" s="9" t="str">
        <f t="shared" si="57"/>
        <v>spaces</v>
      </c>
      <c r="S598" s="14">
        <f t="shared" si="58"/>
        <v>42654.973703703698</v>
      </c>
      <c r="T598" s="14">
        <f t="shared" si="59"/>
        <v>42674.166666666672</v>
      </c>
    </row>
    <row r="599" spans="1:20" ht="45" x14ac:dyDescent="0.25">
      <c r="A599">
        <v>2046</v>
      </c>
      <c r="B599" s="3" t="s">
        <v>2047</v>
      </c>
      <c r="C599" s="3" t="s">
        <v>6156</v>
      </c>
      <c r="D599">
        <v>10000</v>
      </c>
      <c r="E599">
        <v>12110</v>
      </c>
      <c r="F599" t="s">
        <v>8219</v>
      </c>
      <c r="G599" t="s">
        <v>8224</v>
      </c>
      <c r="H599" t="s">
        <v>8246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8295</v>
      </c>
      <c r="O599" s="6">
        <f t="shared" si="54"/>
        <v>1.2110000000000001</v>
      </c>
      <c r="P599" s="8">
        <f t="shared" si="55"/>
        <v>55.806451612903224</v>
      </c>
      <c r="Q599" s="9" t="str">
        <f t="shared" si="56"/>
        <v>technology</v>
      </c>
      <c r="R599" s="9" t="str">
        <f t="shared" si="57"/>
        <v>hardware</v>
      </c>
      <c r="S599" s="14">
        <f t="shared" si="58"/>
        <v>41387.171805555554</v>
      </c>
      <c r="T599" s="14">
        <f t="shared" si="59"/>
        <v>41417.171805555554</v>
      </c>
    </row>
    <row r="600" spans="1:20" ht="60" x14ac:dyDescent="0.25">
      <c r="A600">
        <v>2606</v>
      </c>
      <c r="B600" s="3" t="s">
        <v>2606</v>
      </c>
      <c r="C600" s="3" t="s">
        <v>6716</v>
      </c>
      <c r="D600">
        <v>11000</v>
      </c>
      <c r="E600">
        <v>12106</v>
      </c>
      <c r="F600" t="s">
        <v>8219</v>
      </c>
      <c r="G600" t="s">
        <v>8224</v>
      </c>
      <c r="H600" t="s">
        <v>8246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8301</v>
      </c>
      <c r="O600" s="6">
        <f t="shared" si="54"/>
        <v>1.1005454545454545</v>
      </c>
      <c r="P600" s="8">
        <f t="shared" si="55"/>
        <v>31.444155844155844</v>
      </c>
      <c r="Q600" s="9" t="str">
        <f t="shared" si="56"/>
        <v>technology</v>
      </c>
      <c r="R600" s="9" t="str">
        <f t="shared" si="57"/>
        <v>space exploration</v>
      </c>
      <c r="S600" s="14">
        <f t="shared" si="58"/>
        <v>41726.712754629632</v>
      </c>
      <c r="T600" s="14">
        <f t="shared" si="5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>
        <v>12000</v>
      </c>
      <c r="E601">
        <v>12095</v>
      </c>
      <c r="F601" t="s">
        <v>8219</v>
      </c>
      <c r="G601" t="s">
        <v>8224</v>
      </c>
      <c r="H601" t="s">
        <v>8246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8271</v>
      </c>
      <c r="O601" s="6">
        <f t="shared" si="54"/>
        <v>1.0079166666666666</v>
      </c>
      <c r="P601" s="8">
        <f t="shared" si="55"/>
        <v>60.475000000000001</v>
      </c>
      <c r="Q601" s="9" t="str">
        <f t="shared" si="56"/>
        <v>theater</v>
      </c>
      <c r="R601" s="9" t="str">
        <f t="shared" si="57"/>
        <v>plays</v>
      </c>
      <c r="S601" s="14">
        <f t="shared" si="58"/>
        <v>42068.888391203705</v>
      </c>
      <c r="T601" s="14">
        <f t="shared" si="5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>
        <v>12000</v>
      </c>
      <c r="E602">
        <v>12042</v>
      </c>
      <c r="F602" t="s">
        <v>8219</v>
      </c>
      <c r="G602" t="s">
        <v>8224</v>
      </c>
      <c r="H602" t="s">
        <v>8246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8265</v>
      </c>
      <c r="O602" s="6">
        <f t="shared" si="54"/>
        <v>1.0035000000000001</v>
      </c>
      <c r="P602" s="8">
        <f t="shared" si="55"/>
        <v>169.6056338028169</v>
      </c>
      <c r="Q602" s="9" t="str">
        <f t="shared" si="56"/>
        <v>film &amp; video</v>
      </c>
      <c r="R602" s="9" t="str">
        <f t="shared" si="57"/>
        <v>television</v>
      </c>
      <c r="S602" s="14">
        <f t="shared" si="58"/>
        <v>42324.96393518518</v>
      </c>
      <c r="T602" s="14">
        <f t="shared" si="59"/>
        <v>42354.96393518518</v>
      </c>
    </row>
    <row r="603" spans="1:20" ht="30" x14ac:dyDescent="0.25">
      <c r="A603">
        <v>840</v>
      </c>
      <c r="B603" s="3" t="s">
        <v>841</v>
      </c>
      <c r="C603" s="3" t="s">
        <v>4950</v>
      </c>
      <c r="D603">
        <v>10000</v>
      </c>
      <c r="E603">
        <v>12041.66</v>
      </c>
      <c r="F603" t="s">
        <v>8219</v>
      </c>
      <c r="G603" t="s">
        <v>8224</v>
      </c>
      <c r="H603" t="s">
        <v>8246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8277</v>
      </c>
      <c r="O603" s="6">
        <f t="shared" si="54"/>
        <v>1.2041660000000001</v>
      </c>
      <c r="P603" s="8">
        <f t="shared" si="55"/>
        <v>63.37715789473684</v>
      </c>
      <c r="Q603" s="9" t="str">
        <f t="shared" si="56"/>
        <v>music</v>
      </c>
      <c r="R603" s="9" t="str">
        <f t="shared" si="57"/>
        <v>metal</v>
      </c>
      <c r="S603" s="14">
        <f t="shared" si="58"/>
        <v>42607.226701388892</v>
      </c>
      <c r="T603" s="14">
        <f t="shared" si="59"/>
        <v>42637.226701388892</v>
      </c>
    </row>
    <row r="604" spans="1:20" ht="45" x14ac:dyDescent="0.25">
      <c r="A604">
        <v>16</v>
      </c>
      <c r="B604" s="3" t="s">
        <v>18</v>
      </c>
      <c r="C604" s="3" t="s">
        <v>4127</v>
      </c>
      <c r="D604">
        <v>12000</v>
      </c>
      <c r="E604">
        <v>12029</v>
      </c>
      <c r="F604" t="s">
        <v>8219</v>
      </c>
      <c r="G604" t="s">
        <v>8224</v>
      </c>
      <c r="H604" t="s">
        <v>8246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8265</v>
      </c>
      <c r="O604" s="6">
        <f t="shared" si="54"/>
        <v>1.0024166666666667</v>
      </c>
      <c r="P604" s="8">
        <f t="shared" si="55"/>
        <v>171.84285714285716</v>
      </c>
      <c r="Q604" s="9" t="str">
        <f t="shared" si="56"/>
        <v>film &amp; video</v>
      </c>
      <c r="R604" s="9" t="str">
        <f t="shared" si="57"/>
        <v>television</v>
      </c>
      <c r="S604" s="14">
        <f t="shared" si="58"/>
        <v>41760.796423611115</v>
      </c>
      <c r="T604" s="14">
        <f t="shared" si="59"/>
        <v>41806.229166666664</v>
      </c>
    </row>
    <row r="605" spans="1:20" ht="30" x14ac:dyDescent="0.25">
      <c r="A605">
        <v>349</v>
      </c>
      <c r="B605" s="3" t="s">
        <v>350</v>
      </c>
      <c r="C605" s="3" t="s">
        <v>4459</v>
      </c>
      <c r="D605">
        <v>11260</v>
      </c>
      <c r="E605">
        <v>12007.18</v>
      </c>
      <c r="F605" t="s">
        <v>8219</v>
      </c>
      <c r="G605" t="s">
        <v>8224</v>
      </c>
      <c r="H605" t="s">
        <v>8246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8269</v>
      </c>
      <c r="O605" s="6">
        <f t="shared" si="54"/>
        <v>1.0663570159857905</v>
      </c>
      <c r="P605" s="8">
        <f t="shared" si="55"/>
        <v>71.899281437125751</v>
      </c>
      <c r="Q605" s="9" t="str">
        <f t="shared" si="56"/>
        <v>film &amp; video</v>
      </c>
      <c r="R605" s="9" t="str">
        <f t="shared" si="57"/>
        <v>documentary</v>
      </c>
      <c r="S605" s="14">
        <f t="shared" si="58"/>
        <v>42760.498935185184</v>
      </c>
      <c r="T605" s="14">
        <f t="shared" si="5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>
        <v>8000</v>
      </c>
      <c r="E606">
        <v>12001.5</v>
      </c>
      <c r="F606" t="s">
        <v>8219</v>
      </c>
      <c r="G606" t="s">
        <v>8225</v>
      </c>
      <c r="H606" t="s">
        <v>8247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8285</v>
      </c>
      <c r="O606" s="6">
        <f t="shared" si="54"/>
        <v>1.5001875</v>
      </c>
      <c r="P606" s="8">
        <f t="shared" si="55"/>
        <v>55.82093023255814</v>
      </c>
      <c r="Q606" s="9" t="str">
        <f t="shared" si="56"/>
        <v>photography</v>
      </c>
      <c r="R606" s="9" t="str">
        <f t="shared" si="57"/>
        <v>photobooks</v>
      </c>
      <c r="S606" s="14">
        <f t="shared" si="58"/>
        <v>41806.637337962966</v>
      </c>
      <c r="T606" s="14">
        <f t="shared" si="59"/>
        <v>41836.637337962966</v>
      </c>
    </row>
    <row r="607" spans="1:20" ht="15.75" x14ac:dyDescent="0.25">
      <c r="A607">
        <v>49</v>
      </c>
      <c r="B607" s="3" t="s">
        <v>51</v>
      </c>
      <c r="C607" s="3" t="s">
        <v>4160</v>
      </c>
      <c r="D607">
        <v>12000</v>
      </c>
      <c r="E607">
        <v>12000</v>
      </c>
      <c r="F607" t="s">
        <v>8219</v>
      </c>
      <c r="G607" t="s">
        <v>8224</v>
      </c>
      <c r="H607" t="s">
        <v>8246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8265</v>
      </c>
      <c r="O607" s="6">
        <f t="shared" si="54"/>
        <v>1</v>
      </c>
      <c r="P607" s="8">
        <f t="shared" si="55"/>
        <v>137.93103448275863</v>
      </c>
      <c r="Q607" s="9" t="str">
        <f t="shared" si="56"/>
        <v>film &amp; video</v>
      </c>
      <c r="R607" s="9" t="str">
        <f t="shared" si="57"/>
        <v>television</v>
      </c>
      <c r="S607" s="14">
        <f t="shared" si="58"/>
        <v>42271.176446759258</v>
      </c>
      <c r="T607" s="14">
        <f t="shared" si="59"/>
        <v>42301.176446759258</v>
      </c>
    </row>
    <row r="608" spans="1:20" ht="45" x14ac:dyDescent="0.25">
      <c r="A608">
        <v>362</v>
      </c>
      <c r="B608" s="3" t="s">
        <v>363</v>
      </c>
      <c r="C608" s="3" t="s">
        <v>4472</v>
      </c>
      <c r="D608">
        <v>9665</v>
      </c>
      <c r="E608">
        <v>12000</v>
      </c>
      <c r="F608" t="s">
        <v>8219</v>
      </c>
      <c r="G608" t="s">
        <v>8224</v>
      </c>
      <c r="H608" t="s">
        <v>8246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8269</v>
      </c>
      <c r="O608" s="6">
        <f t="shared" si="54"/>
        <v>1.2415933781686497</v>
      </c>
      <c r="P608" s="8">
        <f t="shared" si="55"/>
        <v>139.53488372093022</v>
      </c>
      <c r="Q608" s="9" t="str">
        <f t="shared" si="56"/>
        <v>film &amp; video</v>
      </c>
      <c r="R608" s="9" t="str">
        <f t="shared" si="57"/>
        <v>documentary</v>
      </c>
      <c r="S608" s="14">
        <f t="shared" si="58"/>
        <v>41837.210543981484</v>
      </c>
      <c r="T608" s="14">
        <f t="shared" si="59"/>
        <v>41859</v>
      </c>
    </row>
    <row r="609" spans="1:20" ht="45" x14ac:dyDescent="0.25">
      <c r="A609">
        <v>525</v>
      </c>
      <c r="B609" s="3" t="s">
        <v>526</v>
      </c>
      <c r="C609" s="3" t="s">
        <v>4635</v>
      </c>
      <c r="D609">
        <v>12000</v>
      </c>
      <c r="E609">
        <v>12000</v>
      </c>
      <c r="F609" t="s">
        <v>8219</v>
      </c>
      <c r="G609" t="s">
        <v>8224</v>
      </c>
      <c r="H609" t="s">
        <v>8246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8271</v>
      </c>
      <c r="O609" s="6">
        <f t="shared" si="54"/>
        <v>1</v>
      </c>
      <c r="P609" s="8">
        <f t="shared" si="55"/>
        <v>1000</v>
      </c>
      <c r="Q609" s="9" t="str">
        <f t="shared" si="56"/>
        <v>theater</v>
      </c>
      <c r="R609" s="9" t="str">
        <f t="shared" si="57"/>
        <v>plays</v>
      </c>
      <c r="S609" s="14">
        <f t="shared" si="58"/>
        <v>41850.400937500002</v>
      </c>
      <c r="T609" s="14">
        <f t="shared" si="59"/>
        <v>41895.400937500002</v>
      </c>
    </row>
    <row r="610" spans="1:20" ht="60" x14ac:dyDescent="0.25">
      <c r="A610">
        <v>2716</v>
      </c>
      <c r="B610" s="3" t="s">
        <v>2716</v>
      </c>
      <c r="C610" s="3" t="s">
        <v>6826</v>
      </c>
      <c r="D610">
        <v>10000</v>
      </c>
      <c r="E610">
        <v>11998.01</v>
      </c>
      <c r="F610" t="s">
        <v>8219</v>
      </c>
      <c r="G610" t="s">
        <v>8236</v>
      </c>
      <c r="H610" t="s">
        <v>8249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8303</v>
      </c>
      <c r="O610" s="6">
        <f t="shared" si="54"/>
        <v>1.1998010000000001</v>
      </c>
      <c r="P610" s="8">
        <f t="shared" si="55"/>
        <v>64.160481283422456</v>
      </c>
      <c r="Q610" s="9" t="str">
        <f t="shared" si="56"/>
        <v>theater</v>
      </c>
      <c r="R610" s="9" t="str">
        <f t="shared" si="57"/>
        <v>spaces</v>
      </c>
      <c r="S610" s="14">
        <f t="shared" si="58"/>
        <v>42255.333252314813</v>
      </c>
      <c r="T610" s="14">
        <f t="shared" si="59"/>
        <v>42285.333252314813</v>
      </c>
    </row>
    <row r="611" spans="1:20" ht="45" x14ac:dyDescent="0.25">
      <c r="A611">
        <v>2277</v>
      </c>
      <c r="B611" s="3" t="s">
        <v>2278</v>
      </c>
      <c r="C611" s="3" t="s">
        <v>6387</v>
      </c>
      <c r="D611">
        <v>8500</v>
      </c>
      <c r="E611">
        <v>11992</v>
      </c>
      <c r="F611" t="s">
        <v>8219</v>
      </c>
      <c r="G611" t="s">
        <v>8224</v>
      </c>
      <c r="H611" t="s">
        <v>8246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8297</v>
      </c>
      <c r="O611" s="6">
        <f t="shared" si="54"/>
        <v>1.4108235294117648</v>
      </c>
      <c r="P611" s="8">
        <f t="shared" si="55"/>
        <v>57.932367149758456</v>
      </c>
      <c r="Q611" s="9" t="str">
        <f t="shared" si="56"/>
        <v>games</v>
      </c>
      <c r="R611" s="9" t="str">
        <f t="shared" si="57"/>
        <v>tabletop games</v>
      </c>
      <c r="S611" s="14">
        <f t="shared" si="58"/>
        <v>40936.678506944445</v>
      </c>
      <c r="T611" s="14">
        <f t="shared" si="59"/>
        <v>40966.678506944445</v>
      </c>
    </row>
    <row r="612" spans="1:20" ht="15.75" x14ac:dyDescent="0.25">
      <c r="A612">
        <v>217</v>
      </c>
      <c r="B612" s="3" t="s">
        <v>219</v>
      </c>
      <c r="C612" s="3" t="s">
        <v>4327</v>
      </c>
      <c r="D612">
        <v>100000</v>
      </c>
      <c r="E612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8268</v>
      </c>
      <c r="O612" s="6">
        <f t="shared" si="54"/>
        <v>0.11942999999999999</v>
      </c>
      <c r="P612" s="8">
        <f t="shared" si="55"/>
        <v>314.28947368421052</v>
      </c>
      <c r="Q612" s="9" t="str">
        <f t="shared" si="56"/>
        <v>film &amp; video</v>
      </c>
      <c r="R612" s="9" t="str">
        <f t="shared" si="57"/>
        <v>drama</v>
      </c>
      <c r="S612" s="14">
        <f t="shared" si="58"/>
        <v>41970.64061342593</v>
      </c>
      <c r="T612" s="14">
        <f t="shared" si="59"/>
        <v>42001.64061342593</v>
      </c>
    </row>
    <row r="613" spans="1:20" ht="45" x14ac:dyDescent="0.25">
      <c r="A613">
        <v>1780</v>
      </c>
      <c r="B613" s="3" t="s">
        <v>1781</v>
      </c>
      <c r="C613" s="3" t="s">
        <v>5890</v>
      </c>
      <c r="D613">
        <v>30000</v>
      </c>
      <c r="E613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8285</v>
      </c>
      <c r="O613" s="6">
        <f t="shared" si="54"/>
        <v>0.39743333333333336</v>
      </c>
      <c r="P613" s="8">
        <f t="shared" si="55"/>
        <v>78.440789473684205</v>
      </c>
      <c r="Q613" s="9" t="str">
        <f t="shared" si="56"/>
        <v>photography</v>
      </c>
      <c r="R613" s="9" t="str">
        <f t="shared" si="57"/>
        <v>photobooks</v>
      </c>
      <c r="S613" s="14">
        <f t="shared" si="58"/>
        <v>42493.600810185191</v>
      </c>
      <c r="T613" s="14">
        <f t="shared" si="59"/>
        <v>42553.600810185191</v>
      </c>
    </row>
    <row r="614" spans="1:20" ht="45" x14ac:dyDescent="0.25">
      <c r="A614">
        <v>3481</v>
      </c>
      <c r="B614" s="3" t="s">
        <v>3480</v>
      </c>
      <c r="C614" s="3" t="s">
        <v>7591</v>
      </c>
      <c r="D614">
        <v>10000</v>
      </c>
      <c r="E614">
        <v>11880</v>
      </c>
      <c r="F614" t="s">
        <v>8219</v>
      </c>
      <c r="G614" t="s">
        <v>8226</v>
      </c>
      <c r="H614" t="s">
        <v>8248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8271</v>
      </c>
      <c r="O614" s="6">
        <f t="shared" si="54"/>
        <v>1.1879999999999999</v>
      </c>
      <c r="P614" s="8">
        <f t="shared" si="55"/>
        <v>125.05263157894737</v>
      </c>
      <c r="Q614" s="9" t="str">
        <f t="shared" si="56"/>
        <v>theater</v>
      </c>
      <c r="R614" s="9" t="str">
        <f t="shared" si="57"/>
        <v>plays</v>
      </c>
      <c r="S614" s="14">
        <f t="shared" si="58"/>
        <v>41989.24754629629</v>
      </c>
      <c r="T614" s="14">
        <f t="shared" si="59"/>
        <v>42006.24754629629</v>
      </c>
    </row>
    <row r="615" spans="1:20" ht="45" x14ac:dyDescent="0.25">
      <c r="A615">
        <v>671</v>
      </c>
      <c r="B615" s="3" t="s">
        <v>672</v>
      </c>
      <c r="C615" s="3" t="s">
        <v>4781</v>
      </c>
      <c r="D615">
        <v>30000</v>
      </c>
      <c r="E615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6">
        <f t="shared" si="54"/>
        <v>0.39426666666666665</v>
      </c>
      <c r="P615" s="8">
        <f t="shared" si="55"/>
        <v>788.5333333333333</v>
      </c>
      <c r="Q615" s="9" t="str">
        <f t="shared" si="56"/>
        <v>technology</v>
      </c>
      <c r="R615" s="9" t="str">
        <f t="shared" si="57"/>
        <v>wearables</v>
      </c>
      <c r="S615" s="14">
        <f t="shared" si="58"/>
        <v>41984.692731481482</v>
      </c>
      <c r="T615" s="14">
        <f t="shared" si="5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>
        <v>10000</v>
      </c>
      <c r="E616">
        <v>11805</v>
      </c>
      <c r="F616" t="s">
        <v>8219</v>
      </c>
      <c r="G616" t="s">
        <v>8224</v>
      </c>
      <c r="H616" t="s">
        <v>8246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8276</v>
      </c>
      <c r="O616" s="6">
        <f t="shared" si="54"/>
        <v>1.1805000000000001</v>
      </c>
      <c r="P616" s="8">
        <f t="shared" si="55"/>
        <v>131.16666666666666</v>
      </c>
      <c r="Q616" s="9" t="str">
        <f t="shared" si="56"/>
        <v>music</v>
      </c>
      <c r="R616" s="9" t="str">
        <f t="shared" si="57"/>
        <v>rock</v>
      </c>
      <c r="S616" s="14">
        <f t="shared" si="58"/>
        <v>41988.964062500003</v>
      </c>
      <c r="T616" s="14">
        <f t="shared" si="5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>
        <v>8000</v>
      </c>
      <c r="E617">
        <v>11751</v>
      </c>
      <c r="F617" t="s">
        <v>8219</v>
      </c>
      <c r="G617" t="s">
        <v>8224</v>
      </c>
      <c r="H617" t="s">
        <v>8246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8273</v>
      </c>
      <c r="O617" s="6">
        <f t="shared" si="54"/>
        <v>1.4688749999999999</v>
      </c>
      <c r="P617" s="8">
        <f t="shared" si="55"/>
        <v>42.886861313868614</v>
      </c>
      <c r="Q617" s="9" t="str">
        <f t="shared" si="56"/>
        <v>technology</v>
      </c>
      <c r="R617" s="9" t="str">
        <f t="shared" si="57"/>
        <v>wearables</v>
      </c>
      <c r="S617" s="14">
        <f t="shared" si="58"/>
        <v>42045.957314814819</v>
      </c>
      <c r="T617" s="14">
        <f t="shared" si="5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>
        <v>11737</v>
      </c>
      <c r="E618">
        <v>11747.18</v>
      </c>
      <c r="F618" t="s">
        <v>8219</v>
      </c>
      <c r="G618" t="s">
        <v>8224</v>
      </c>
      <c r="H618" t="s">
        <v>8246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8271</v>
      </c>
      <c r="O618" s="6">
        <f t="shared" si="54"/>
        <v>1.0008673425918038</v>
      </c>
      <c r="P618" s="8">
        <f t="shared" si="55"/>
        <v>93.977440000000001</v>
      </c>
      <c r="Q618" s="9" t="str">
        <f t="shared" si="56"/>
        <v>theater</v>
      </c>
      <c r="R618" s="9" t="str">
        <f t="shared" si="57"/>
        <v>plays</v>
      </c>
      <c r="S618" s="14">
        <f t="shared" si="58"/>
        <v>41826.871238425927</v>
      </c>
      <c r="T618" s="14">
        <f t="shared" si="5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>
        <v>5000</v>
      </c>
      <c r="E619">
        <v>11745</v>
      </c>
      <c r="F619" t="s">
        <v>8219</v>
      </c>
      <c r="G619" t="s">
        <v>8224</v>
      </c>
      <c r="H619" t="s">
        <v>8246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8295</v>
      </c>
      <c r="O619" s="6">
        <f t="shared" si="54"/>
        <v>2.3490000000000002</v>
      </c>
      <c r="P619" s="8">
        <f t="shared" si="55"/>
        <v>64.180327868852459</v>
      </c>
      <c r="Q619" s="9" t="str">
        <f t="shared" si="56"/>
        <v>technology</v>
      </c>
      <c r="R619" s="9" t="str">
        <f t="shared" si="57"/>
        <v>hardware</v>
      </c>
      <c r="S619" s="14">
        <f t="shared" si="58"/>
        <v>42010.822233796294</v>
      </c>
      <c r="T619" s="14">
        <f t="shared" si="59"/>
        <v>42040.822233796294</v>
      </c>
    </row>
    <row r="620" spans="1:20" ht="45" x14ac:dyDescent="0.25">
      <c r="A620">
        <v>2228</v>
      </c>
      <c r="B620" s="3" t="s">
        <v>2229</v>
      </c>
      <c r="C620" s="3" t="s">
        <v>6338</v>
      </c>
      <c r="D620">
        <v>1000</v>
      </c>
      <c r="E620">
        <v>11744.9</v>
      </c>
      <c r="F620" t="s">
        <v>8219</v>
      </c>
      <c r="G620" t="s">
        <v>8236</v>
      </c>
      <c r="H620" t="s">
        <v>8249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8297</v>
      </c>
      <c r="O620" s="6">
        <f t="shared" si="54"/>
        <v>11.744899999999999</v>
      </c>
      <c r="P620" s="8">
        <f t="shared" si="55"/>
        <v>81.561805555555551</v>
      </c>
      <c r="Q620" s="9" t="str">
        <f t="shared" si="56"/>
        <v>games</v>
      </c>
      <c r="R620" s="9" t="str">
        <f t="shared" si="57"/>
        <v>tabletop games</v>
      </c>
      <c r="S620" s="14">
        <f t="shared" si="58"/>
        <v>42202.278194444443</v>
      </c>
      <c r="T620" s="14">
        <f t="shared" si="5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>
        <v>10000</v>
      </c>
      <c r="E621">
        <v>11727</v>
      </c>
      <c r="F621" t="s">
        <v>8219</v>
      </c>
      <c r="G621" t="s">
        <v>8225</v>
      </c>
      <c r="H621" t="s">
        <v>8247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8280</v>
      </c>
      <c r="O621" s="6">
        <f t="shared" si="54"/>
        <v>1.1727000000000001</v>
      </c>
      <c r="P621" s="8">
        <f t="shared" si="55"/>
        <v>45.988235294117644</v>
      </c>
      <c r="Q621" s="9" t="str">
        <f t="shared" si="56"/>
        <v>music</v>
      </c>
      <c r="R621" s="9" t="str">
        <f t="shared" si="57"/>
        <v>electronic music</v>
      </c>
      <c r="S621" s="14">
        <f t="shared" si="58"/>
        <v>42755.627372685187</v>
      </c>
      <c r="T621" s="14">
        <f t="shared" si="59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>
        <v>150000</v>
      </c>
      <c r="E622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8273</v>
      </c>
      <c r="O622" s="6">
        <f t="shared" si="54"/>
        <v>7.7886666666666673E-2</v>
      </c>
      <c r="P622" s="8">
        <f t="shared" si="55"/>
        <v>292.07499999999999</v>
      </c>
      <c r="Q622" s="9" t="str">
        <f t="shared" si="56"/>
        <v>technology</v>
      </c>
      <c r="R622" s="9" t="str">
        <f t="shared" si="57"/>
        <v>wearables</v>
      </c>
      <c r="S622" s="14">
        <f t="shared" si="58"/>
        <v>41926.29965277778</v>
      </c>
      <c r="T622" s="14">
        <f t="shared" si="59"/>
        <v>41956.334722222222</v>
      </c>
    </row>
    <row r="623" spans="1:20" ht="45" x14ac:dyDescent="0.25">
      <c r="A623">
        <v>352</v>
      </c>
      <c r="B623" s="3" t="s">
        <v>353</v>
      </c>
      <c r="C623" s="3" t="s">
        <v>4462</v>
      </c>
      <c r="D623">
        <v>10000</v>
      </c>
      <c r="E623">
        <v>11656</v>
      </c>
      <c r="F623" t="s">
        <v>8219</v>
      </c>
      <c r="G623" t="s">
        <v>8224</v>
      </c>
      <c r="H623" t="s">
        <v>8246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8269</v>
      </c>
      <c r="O623" s="6">
        <f t="shared" si="54"/>
        <v>1.1656</v>
      </c>
      <c r="P623" s="8">
        <f t="shared" si="55"/>
        <v>40.755244755244753</v>
      </c>
      <c r="Q623" s="9" t="str">
        <f t="shared" si="56"/>
        <v>film &amp; video</v>
      </c>
      <c r="R623" s="9" t="str">
        <f t="shared" si="57"/>
        <v>documentary</v>
      </c>
      <c r="S623" s="14">
        <f t="shared" si="58"/>
        <v>41890.167453703703</v>
      </c>
      <c r="T623" s="14">
        <f t="shared" si="59"/>
        <v>41920.167453703703</v>
      </c>
    </row>
    <row r="624" spans="1:20" ht="45" x14ac:dyDescent="0.25">
      <c r="A624">
        <v>1625</v>
      </c>
      <c r="B624" s="3" t="s">
        <v>1626</v>
      </c>
      <c r="C624" s="3" t="s">
        <v>5735</v>
      </c>
      <c r="D624">
        <v>7500</v>
      </c>
      <c r="E624">
        <v>11650</v>
      </c>
      <c r="F624" t="s">
        <v>8219</v>
      </c>
      <c r="G624" t="s">
        <v>8224</v>
      </c>
      <c r="H624" t="s">
        <v>8246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8276</v>
      </c>
      <c r="O624" s="6">
        <f t="shared" si="54"/>
        <v>1.5533333333333332</v>
      </c>
      <c r="P624" s="8">
        <f t="shared" si="55"/>
        <v>112.01923076923077</v>
      </c>
      <c r="Q624" s="9" t="str">
        <f t="shared" si="56"/>
        <v>music</v>
      </c>
      <c r="R624" s="9" t="str">
        <f t="shared" si="57"/>
        <v>rock</v>
      </c>
      <c r="S624" s="14">
        <f t="shared" si="58"/>
        <v>41135.699687500004</v>
      </c>
      <c r="T624" s="14">
        <f t="shared" si="59"/>
        <v>41163.699687500004</v>
      </c>
    </row>
    <row r="625" spans="1:20" ht="45" x14ac:dyDescent="0.25">
      <c r="A625">
        <v>0</v>
      </c>
      <c r="B625" s="3" t="s">
        <v>2</v>
      </c>
      <c r="C625" s="3" t="s">
        <v>4111</v>
      </c>
      <c r="D625">
        <v>8500</v>
      </c>
      <c r="E625">
        <v>11633</v>
      </c>
      <c r="F625" t="s">
        <v>8219</v>
      </c>
      <c r="G625" t="s">
        <v>8224</v>
      </c>
      <c r="H625" t="s">
        <v>8246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8265</v>
      </c>
      <c r="O625" s="6">
        <f t="shared" si="54"/>
        <v>1.3685882352941177</v>
      </c>
      <c r="P625" s="8">
        <f t="shared" si="55"/>
        <v>63.917582417582416</v>
      </c>
      <c r="Q625" s="9" t="str">
        <f t="shared" si="56"/>
        <v>film &amp; video</v>
      </c>
      <c r="R625" s="9" t="str">
        <f t="shared" si="57"/>
        <v>television</v>
      </c>
      <c r="S625" s="14">
        <f t="shared" si="58"/>
        <v>42177.007071759261</v>
      </c>
      <c r="T625" s="14">
        <f t="shared" si="5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>
        <v>10000</v>
      </c>
      <c r="E626">
        <v>11621</v>
      </c>
      <c r="F626" t="s">
        <v>8219</v>
      </c>
      <c r="G626" t="s">
        <v>8224</v>
      </c>
      <c r="H626" t="s">
        <v>8246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8265</v>
      </c>
      <c r="O626" s="6">
        <f t="shared" si="54"/>
        <v>1.1620999999999999</v>
      </c>
      <c r="P626" s="8">
        <f t="shared" si="55"/>
        <v>223.48076923076923</v>
      </c>
      <c r="Q626" s="9" t="str">
        <f t="shared" si="56"/>
        <v>film &amp; video</v>
      </c>
      <c r="R626" s="9" t="str">
        <f t="shared" si="57"/>
        <v>television</v>
      </c>
      <c r="S626" s="14">
        <f t="shared" si="58"/>
        <v>41807.701921296299</v>
      </c>
      <c r="T626" s="14">
        <f t="shared" si="59"/>
        <v>41837.701921296299</v>
      </c>
    </row>
    <row r="627" spans="1:20" ht="45" x14ac:dyDescent="0.25">
      <c r="A627">
        <v>1808</v>
      </c>
      <c r="B627" s="3" t="s">
        <v>1809</v>
      </c>
      <c r="C627" s="3" t="s">
        <v>5918</v>
      </c>
      <c r="D627">
        <v>28000</v>
      </c>
      <c r="E627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8285</v>
      </c>
      <c r="O627" s="6">
        <f t="shared" si="54"/>
        <v>0.41407142857142859</v>
      </c>
      <c r="P627" s="8">
        <f t="shared" si="55"/>
        <v>120.77083333333333</v>
      </c>
      <c r="Q627" s="9" t="str">
        <f t="shared" si="56"/>
        <v>photography</v>
      </c>
      <c r="R627" s="9" t="str">
        <f t="shared" si="57"/>
        <v>photobooks</v>
      </c>
      <c r="S627" s="14">
        <f t="shared" si="58"/>
        <v>42742.680902777778</v>
      </c>
      <c r="T627" s="14">
        <f t="shared" si="59"/>
        <v>42777.680902777778</v>
      </c>
    </row>
    <row r="628" spans="1:20" ht="45" x14ac:dyDescent="0.25">
      <c r="A628">
        <v>2007</v>
      </c>
      <c r="B628" s="3" t="s">
        <v>2008</v>
      </c>
      <c r="C628" s="3" t="s">
        <v>6117</v>
      </c>
      <c r="D628">
        <v>10000</v>
      </c>
      <c r="E628">
        <v>11570.92</v>
      </c>
      <c r="F628" t="s">
        <v>8219</v>
      </c>
      <c r="G628" t="s">
        <v>8224</v>
      </c>
      <c r="H628" t="s">
        <v>8246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8295</v>
      </c>
      <c r="O628" s="6">
        <f t="shared" si="54"/>
        <v>1.157092</v>
      </c>
      <c r="P628" s="8">
        <f t="shared" si="55"/>
        <v>84.459270072992695</v>
      </c>
      <c r="Q628" s="9" t="str">
        <f t="shared" si="56"/>
        <v>technology</v>
      </c>
      <c r="R628" s="9" t="str">
        <f t="shared" si="57"/>
        <v>hardware</v>
      </c>
      <c r="S628" s="14">
        <f t="shared" si="58"/>
        <v>40347.837800925925</v>
      </c>
      <c r="T628" s="14">
        <f t="shared" si="5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>
        <v>8000</v>
      </c>
      <c r="E629">
        <v>11545.1</v>
      </c>
      <c r="F629" t="s">
        <v>8219</v>
      </c>
      <c r="G629" t="s">
        <v>8224</v>
      </c>
      <c r="H629" t="s">
        <v>8246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8298</v>
      </c>
      <c r="O629" s="6">
        <f t="shared" si="54"/>
        <v>1.4431375</v>
      </c>
      <c r="P629" s="8">
        <f t="shared" si="55"/>
        <v>40.795406360424032</v>
      </c>
      <c r="Q629" s="9" t="str">
        <f t="shared" si="56"/>
        <v>food</v>
      </c>
      <c r="R629" s="9" t="str">
        <f t="shared" si="57"/>
        <v>small batch</v>
      </c>
      <c r="S629" s="14">
        <f t="shared" si="58"/>
        <v>41839.005671296298</v>
      </c>
      <c r="T629" s="14">
        <f t="shared" si="59"/>
        <v>41869.005671296298</v>
      </c>
    </row>
    <row r="630" spans="1:20" ht="45" x14ac:dyDescent="0.25">
      <c r="A630">
        <v>2451</v>
      </c>
      <c r="B630" s="3" t="s">
        <v>2452</v>
      </c>
      <c r="C630" s="3" t="s">
        <v>6561</v>
      </c>
      <c r="D630">
        <v>10000</v>
      </c>
      <c r="E630">
        <v>11545</v>
      </c>
      <c r="F630" t="s">
        <v>8219</v>
      </c>
      <c r="G630" t="s">
        <v>8224</v>
      </c>
      <c r="H630" t="s">
        <v>8246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8298</v>
      </c>
      <c r="O630" s="6">
        <f t="shared" si="54"/>
        <v>1.1545000000000001</v>
      </c>
      <c r="P630" s="8">
        <f t="shared" si="55"/>
        <v>62.06989247311828</v>
      </c>
      <c r="Q630" s="9" t="str">
        <f t="shared" si="56"/>
        <v>food</v>
      </c>
      <c r="R630" s="9" t="str">
        <f t="shared" si="57"/>
        <v>small batch</v>
      </c>
      <c r="S630" s="14">
        <f t="shared" si="58"/>
        <v>42779.908449074079</v>
      </c>
      <c r="T630" s="14">
        <f t="shared" si="59"/>
        <v>42799.908449074079</v>
      </c>
    </row>
    <row r="631" spans="1:20" ht="45" x14ac:dyDescent="0.25">
      <c r="A631">
        <v>3712</v>
      </c>
      <c r="B631" s="3" t="s">
        <v>3709</v>
      </c>
      <c r="C631" s="3" t="s">
        <v>7822</v>
      </c>
      <c r="D631">
        <v>7500</v>
      </c>
      <c r="E631">
        <v>11530</v>
      </c>
      <c r="F631" t="s">
        <v>8219</v>
      </c>
      <c r="G631" t="s">
        <v>8224</v>
      </c>
      <c r="H631" t="s">
        <v>8246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8271</v>
      </c>
      <c r="O631" s="6">
        <f t="shared" si="54"/>
        <v>1.5373333333333334</v>
      </c>
      <c r="P631" s="8">
        <f t="shared" si="55"/>
        <v>110.86538461538461</v>
      </c>
      <c r="Q631" s="9" t="str">
        <f t="shared" si="56"/>
        <v>theater</v>
      </c>
      <c r="R631" s="9" t="str">
        <f t="shared" si="57"/>
        <v>plays</v>
      </c>
      <c r="S631" s="14">
        <f t="shared" si="58"/>
        <v>42134.172071759262</v>
      </c>
      <c r="T631" s="14">
        <f t="shared" si="59"/>
        <v>42155.290972222225</v>
      </c>
    </row>
    <row r="632" spans="1:20" ht="45" x14ac:dyDescent="0.25">
      <c r="A632">
        <v>2635</v>
      </c>
      <c r="B632" s="3" t="s">
        <v>2635</v>
      </c>
      <c r="C632" s="3" t="s">
        <v>6745</v>
      </c>
      <c r="D632">
        <v>11500</v>
      </c>
      <c r="E632">
        <v>11500</v>
      </c>
      <c r="F632" t="s">
        <v>8219</v>
      </c>
      <c r="G632" t="s">
        <v>8229</v>
      </c>
      <c r="H632" t="s">
        <v>8251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8301</v>
      </c>
      <c r="O632" s="6">
        <f t="shared" si="54"/>
        <v>1</v>
      </c>
      <c r="P632" s="8">
        <f t="shared" si="55"/>
        <v>136.9047619047619</v>
      </c>
      <c r="Q632" s="9" t="str">
        <f t="shared" si="56"/>
        <v>technology</v>
      </c>
      <c r="R632" s="9" t="str">
        <f t="shared" si="57"/>
        <v>space exploration</v>
      </c>
      <c r="S632" s="14">
        <f t="shared" si="58"/>
        <v>42037.950937500005</v>
      </c>
      <c r="T632" s="14">
        <f t="shared" si="59"/>
        <v>42072.909270833334</v>
      </c>
    </row>
    <row r="633" spans="1:20" ht="30" x14ac:dyDescent="0.25">
      <c r="A633">
        <v>1270</v>
      </c>
      <c r="B633" s="3" t="s">
        <v>1271</v>
      </c>
      <c r="C633" s="3" t="s">
        <v>5380</v>
      </c>
      <c r="D633">
        <v>10000</v>
      </c>
      <c r="E633">
        <v>11472</v>
      </c>
      <c r="F633" t="s">
        <v>8219</v>
      </c>
      <c r="G633" t="s">
        <v>8224</v>
      </c>
      <c r="H633" t="s">
        <v>8246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8276</v>
      </c>
      <c r="O633" s="6">
        <f t="shared" si="54"/>
        <v>1.1472</v>
      </c>
      <c r="P633" s="8">
        <f t="shared" si="55"/>
        <v>67.881656804733723</v>
      </c>
      <c r="Q633" s="9" t="str">
        <f t="shared" si="56"/>
        <v>music</v>
      </c>
      <c r="R633" s="9" t="str">
        <f t="shared" si="57"/>
        <v>rock</v>
      </c>
      <c r="S633" s="14">
        <f t="shared" si="58"/>
        <v>40933.856967592597</v>
      </c>
      <c r="T633" s="14">
        <f t="shared" si="59"/>
        <v>40993.815300925926</v>
      </c>
    </row>
    <row r="634" spans="1:20" ht="45" x14ac:dyDescent="0.25">
      <c r="A634">
        <v>1317</v>
      </c>
      <c r="B634" s="3" t="s">
        <v>1318</v>
      </c>
      <c r="C634" s="3" t="s">
        <v>5427</v>
      </c>
      <c r="D634">
        <v>200000</v>
      </c>
      <c r="E634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8273</v>
      </c>
      <c r="O634" s="6">
        <f t="shared" si="54"/>
        <v>5.7334999999999997E-2</v>
      </c>
      <c r="P634" s="8">
        <f t="shared" si="55"/>
        <v>603.52631578947364</v>
      </c>
      <c r="Q634" s="9" t="str">
        <f t="shared" si="56"/>
        <v>technology</v>
      </c>
      <c r="R634" s="9" t="str">
        <f t="shared" si="57"/>
        <v>wearables</v>
      </c>
      <c r="S634" s="14">
        <f t="shared" si="58"/>
        <v>42520.235486111109</v>
      </c>
      <c r="T634" s="14">
        <f t="shared" si="5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>
        <v>10000</v>
      </c>
      <c r="E635">
        <v>11450</v>
      </c>
      <c r="F635" t="s">
        <v>8219</v>
      </c>
      <c r="G635" t="s">
        <v>8224</v>
      </c>
      <c r="H635" t="s">
        <v>8246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8271</v>
      </c>
      <c r="O635" s="6">
        <f t="shared" si="54"/>
        <v>1.145</v>
      </c>
      <c r="P635" s="8">
        <f t="shared" si="55"/>
        <v>184.67741935483872</v>
      </c>
      <c r="Q635" s="9" t="str">
        <f t="shared" si="56"/>
        <v>theater</v>
      </c>
      <c r="R635" s="9" t="str">
        <f t="shared" si="57"/>
        <v>plays</v>
      </c>
      <c r="S635" s="14">
        <f t="shared" si="58"/>
        <v>42494.563449074078</v>
      </c>
      <c r="T635" s="14">
        <f t="shared" si="59"/>
        <v>42524.563449074078</v>
      </c>
    </row>
    <row r="636" spans="1:20" ht="45" x14ac:dyDescent="0.25">
      <c r="A636">
        <v>3090</v>
      </c>
      <c r="B636" s="3" t="s">
        <v>3090</v>
      </c>
      <c r="C636" s="3" t="s">
        <v>7200</v>
      </c>
      <c r="D636">
        <v>225000</v>
      </c>
      <c r="E636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8303</v>
      </c>
      <c r="O636" s="6">
        <f t="shared" si="54"/>
        <v>5.080888888888889E-2</v>
      </c>
      <c r="P636" s="8">
        <f t="shared" si="55"/>
        <v>1270.2222222222222</v>
      </c>
      <c r="Q636" s="9" t="str">
        <f t="shared" si="56"/>
        <v>theater</v>
      </c>
      <c r="R636" s="9" t="str">
        <f t="shared" si="57"/>
        <v>spaces</v>
      </c>
      <c r="S636" s="14">
        <f t="shared" si="58"/>
        <v>42065.818807870368</v>
      </c>
      <c r="T636" s="14">
        <f t="shared" si="5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>
        <v>8500</v>
      </c>
      <c r="E637">
        <v>11428.19</v>
      </c>
      <c r="F637" t="s">
        <v>8219</v>
      </c>
      <c r="G637" t="s">
        <v>8224</v>
      </c>
      <c r="H637" t="s">
        <v>8246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8297</v>
      </c>
      <c r="O637" s="6">
        <f t="shared" si="54"/>
        <v>1.3444929411764706</v>
      </c>
      <c r="P637" s="8">
        <f t="shared" si="55"/>
        <v>23.808729166666669</v>
      </c>
      <c r="Q637" s="9" t="str">
        <f t="shared" si="56"/>
        <v>games</v>
      </c>
      <c r="R637" s="9" t="str">
        <f t="shared" si="57"/>
        <v>tabletop games</v>
      </c>
      <c r="S637" s="14">
        <f t="shared" si="58"/>
        <v>41846.34579861111</v>
      </c>
      <c r="T637" s="14">
        <f t="shared" si="5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>
        <v>10000</v>
      </c>
      <c r="E638">
        <v>11385</v>
      </c>
      <c r="F638" t="s">
        <v>8219</v>
      </c>
      <c r="G638" t="s">
        <v>8224</v>
      </c>
      <c r="H638" t="s">
        <v>8246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8276</v>
      </c>
      <c r="O638" s="6">
        <f t="shared" si="54"/>
        <v>1.1385000000000001</v>
      </c>
      <c r="P638" s="8">
        <f t="shared" si="55"/>
        <v>72.056962025316452</v>
      </c>
      <c r="Q638" s="9" t="str">
        <f t="shared" si="56"/>
        <v>music</v>
      </c>
      <c r="R638" s="9" t="str">
        <f t="shared" si="57"/>
        <v>rock</v>
      </c>
      <c r="S638" s="14">
        <f t="shared" si="58"/>
        <v>42640.917939814812</v>
      </c>
      <c r="T638" s="14">
        <f t="shared" si="5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>
        <v>7777</v>
      </c>
      <c r="E639">
        <v>11364</v>
      </c>
      <c r="F639" t="s">
        <v>8219</v>
      </c>
      <c r="G639" t="s">
        <v>8224</v>
      </c>
      <c r="H639" t="s">
        <v>8246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8279</v>
      </c>
      <c r="O639" s="6">
        <f t="shared" si="54"/>
        <v>1.4612318374694613</v>
      </c>
      <c r="P639" s="8">
        <f t="shared" si="55"/>
        <v>98.817391304347822</v>
      </c>
      <c r="Q639" s="9" t="str">
        <f t="shared" si="56"/>
        <v>music</v>
      </c>
      <c r="R639" s="9" t="str">
        <f t="shared" si="57"/>
        <v>indie rock</v>
      </c>
      <c r="S639" s="14">
        <f t="shared" si="58"/>
        <v>41192.754942129628</v>
      </c>
      <c r="T639" s="14">
        <f t="shared" si="59"/>
        <v>41222.7966087963</v>
      </c>
    </row>
    <row r="640" spans="1:20" ht="45" x14ac:dyDescent="0.25">
      <c r="A640">
        <v>2966</v>
      </c>
      <c r="B640" s="3" t="s">
        <v>2966</v>
      </c>
      <c r="C640" s="3" t="s">
        <v>7076</v>
      </c>
      <c r="D640">
        <v>10000</v>
      </c>
      <c r="E640">
        <v>11363</v>
      </c>
      <c r="F640" t="s">
        <v>8219</v>
      </c>
      <c r="G640" t="s">
        <v>8224</v>
      </c>
      <c r="H640" t="s">
        <v>8246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8271</v>
      </c>
      <c r="O640" s="6">
        <f t="shared" si="54"/>
        <v>1.1363000000000001</v>
      </c>
      <c r="P640" s="8">
        <f t="shared" si="55"/>
        <v>88.7734375</v>
      </c>
      <c r="Q640" s="9" t="str">
        <f t="shared" si="56"/>
        <v>theater</v>
      </c>
      <c r="R640" s="9" t="str">
        <f t="shared" si="57"/>
        <v>plays</v>
      </c>
      <c r="S640" s="14">
        <f t="shared" si="58"/>
        <v>42233.738564814819</v>
      </c>
      <c r="T640" s="14">
        <f t="shared" si="5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>
        <v>9000</v>
      </c>
      <c r="E641">
        <v>11353</v>
      </c>
      <c r="F641" t="s">
        <v>8219</v>
      </c>
      <c r="G641" t="s">
        <v>8224</v>
      </c>
      <c r="H641" t="s">
        <v>8246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8276</v>
      </c>
      <c r="O641" s="6">
        <f t="shared" si="54"/>
        <v>1.2614444444444444</v>
      </c>
      <c r="P641" s="8">
        <f t="shared" si="55"/>
        <v>61.701086956521742</v>
      </c>
      <c r="Q641" s="9" t="str">
        <f t="shared" si="56"/>
        <v>music</v>
      </c>
      <c r="R641" s="9" t="str">
        <f t="shared" si="57"/>
        <v>rock</v>
      </c>
      <c r="S641" s="14">
        <f t="shared" si="58"/>
        <v>41889.004317129627</v>
      </c>
      <c r="T641" s="14">
        <f t="shared" si="59"/>
        <v>41919.004317129627</v>
      </c>
    </row>
    <row r="642" spans="1:20" ht="45" x14ac:dyDescent="0.25">
      <c r="A642">
        <v>736</v>
      </c>
      <c r="B642" s="3" t="s">
        <v>737</v>
      </c>
      <c r="C642" s="3" t="s">
        <v>4846</v>
      </c>
      <c r="D642">
        <v>3600</v>
      </c>
      <c r="E642">
        <v>11345</v>
      </c>
      <c r="F642" t="s">
        <v>8219</v>
      </c>
      <c r="G642" t="s">
        <v>8224</v>
      </c>
      <c r="H642" t="s">
        <v>8246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8274</v>
      </c>
      <c r="O642" s="6">
        <f t="shared" ref="O642:O705" si="60">E642/D642</f>
        <v>3.151388888888889</v>
      </c>
      <c r="P642" s="8">
        <f t="shared" ref="P642:P705" si="61">E642/L642</f>
        <v>105.04629629629629</v>
      </c>
      <c r="Q642" s="9" t="str">
        <f t="shared" si="56"/>
        <v>publishing</v>
      </c>
      <c r="R642" s="9" t="str">
        <f t="shared" si="57"/>
        <v>nonfiction</v>
      </c>
      <c r="S642" s="14">
        <f t="shared" si="58"/>
        <v>41579.734259259261</v>
      </c>
      <c r="T642" s="14">
        <f t="shared" si="5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>
        <v>9500</v>
      </c>
      <c r="E643">
        <v>11335.7</v>
      </c>
      <c r="F643" t="s">
        <v>8219</v>
      </c>
      <c r="G643" t="s">
        <v>8224</v>
      </c>
      <c r="H643" t="s">
        <v>8246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8271</v>
      </c>
      <c r="O643" s="6">
        <f t="shared" si="60"/>
        <v>1.1932315789473684</v>
      </c>
      <c r="P643" s="8">
        <f t="shared" si="61"/>
        <v>50.157964601769912</v>
      </c>
      <c r="Q643" s="9" t="str">
        <f t="shared" ref="Q643:Q706" si="62">LEFT(N643, SEARCH("/",N643,1)-1)</f>
        <v>theater</v>
      </c>
      <c r="R643" s="9" t="str">
        <f t="shared" ref="R643:R706" si="63">RIGHT(N643,LEN(N643) - SEARCH("/", N643))</f>
        <v>plays</v>
      </c>
      <c r="S643" s="14">
        <f t="shared" ref="S643:S706" si="64">(((J643/60)/60)/24)+DATE(1970,1,1)</f>
        <v>41778.637245370373</v>
      </c>
      <c r="T643" s="14">
        <f t="shared" ref="T643:T706" si="65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>
        <v>3950</v>
      </c>
      <c r="E644">
        <v>11323</v>
      </c>
      <c r="F644" t="s">
        <v>8219</v>
      </c>
      <c r="G644" t="s">
        <v>8224</v>
      </c>
      <c r="H644" t="s">
        <v>8246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8297</v>
      </c>
      <c r="O644" s="6">
        <f t="shared" si="60"/>
        <v>2.8665822784810127</v>
      </c>
      <c r="P644" s="8">
        <f t="shared" si="61"/>
        <v>41.782287822878232</v>
      </c>
      <c r="Q644" s="9" t="str">
        <f t="shared" si="62"/>
        <v>games</v>
      </c>
      <c r="R644" s="9" t="str">
        <f t="shared" si="63"/>
        <v>tabletop games</v>
      </c>
      <c r="S644" s="14">
        <f t="shared" si="64"/>
        <v>42467.951979166668</v>
      </c>
      <c r="T644" s="14">
        <f t="shared" si="65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>
        <v>10000</v>
      </c>
      <c r="E645">
        <v>11292</v>
      </c>
      <c r="F645" t="s">
        <v>8219</v>
      </c>
      <c r="G645" t="s">
        <v>8224</v>
      </c>
      <c r="H645" t="s">
        <v>8246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8269</v>
      </c>
      <c r="O645" s="6">
        <f t="shared" si="60"/>
        <v>1.1292</v>
      </c>
      <c r="P645" s="8">
        <f t="shared" si="61"/>
        <v>48.051063829787232</v>
      </c>
      <c r="Q645" s="9" t="str">
        <f t="shared" si="62"/>
        <v>film &amp; video</v>
      </c>
      <c r="R645" s="9" t="str">
        <f t="shared" si="63"/>
        <v>documentary</v>
      </c>
      <c r="S645" s="14">
        <f t="shared" si="64"/>
        <v>40332.923842592594</v>
      </c>
      <c r="T645" s="14">
        <f t="shared" si="65"/>
        <v>40412.736111111109</v>
      </c>
    </row>
    <row r="646" spans="1:20" ht="45" x14ac:dyDescent="0.25">
      <c r="A646">
        <v>1946</v>
      </c>
      <c r="B646" s="3" t="s">
        <v>1947</v>
      </c>
      <c r="C646" s="3" t="s">
        <v>6056</v>
      </c>
      <c r="D646">
        <v>7500</v>
      </c>
      <c r="E646">
        <v>11231</v>
      </c>
      <c r="F646" t="s">
        <v>8219</v>
      </c>
      <c r="G646" t="s">
        <v>8224</v>
      </c>
      <c r="H646" t="s">
        <v>8246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8295</v>
      </c>
      <c r="O646" s="6">
        <f t="shared" si="60"/>
        <v>1.4974666666666667</v>
      </c>
      <c r="P646" s="8">
        <f t="shared" si="61"/>
        <v>160.44285714285715</v>
      </c>
      <c r="Q646" s="9" t="str">
        <f t="shared" si="62"/>
        <v>technology</v>
      </c>
      <c r="R646" s="9" t="str">
        <f t="shared" si="63"/>
        <v>hardware</v>
      </c>
      <c r="S646" s="14">
        <f t="shared" si="64"/>
        <v>41689.150011574071</v>
      </c>
      <c r="T646" s="14">
        <f t="shared" si="65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>
        <v>10000</v>
      </c>
      <c r="E647">
        <v>11230.25</v>
      </c>
      <c r="F647" t="s">
        <v>8219</v>
      </c>
      <c r="G647" t="s">
        <v>8224</v>
      </c>
      <c r="H647" t="s">
        <v>8246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8269</v>
      </c>
      <c r="O647" s="6">
        <f t="shared" si="60"/>
        <v>1.1230249999999999</v>
      </c>
      <c r="P647" s="8">
        <f t="shared" si="61"/>
        <v>181.13306451612902</v>
      </c>
      <c r="Q647" s="9" t="str">
        <f t="shared" si="62"/>
        <v>film &amp; video</v>
      </c>
      <c r="R647" s="9" t="str">
        <f t="shared" si="63"/>
        <v>documentary</v>
      </c>
      <c r="S647" s="14">
        <f t="shared" si="64"/>
        <v>41745.635960648149</v>
      </c>
      <c r="T647" s="14">
        <f t="shared" si="65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>
        <v>1333666</v>
      </c>
      <c r="E648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8303</v>
      </c>
      <c r="O648" s="6">
        <f t="shared" si="60"/>
        <v>8.4173998587352451E-3</v>
      </c>
      <c r="P648" s="8">
        <f t="shared" si="61"/>
        <v>415.77777777777777</v>
      </c>
      <c r="Q648" s="9" t="str">
        <f t="shared" si="62"/>
        <v>theater</v>
      </c>
      <c r="R648" s="9" t="str">
        <f t="shared" si="63"/>
        <v>spaces</v>
      </c>
      <c r="S648" s="14">
        <f t="shared" si="64"/>
        <v>42055.713368055556</v>
      </c>
      <c r="T648" s="14">
        <f t="shared" si="65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>
        <v>4000</v>
      </c>
      <c r="E649">
        <v>11215</v>
      </c>
      <c r="F649" t="s">
        <v>8219</v>
      </c>
      <c r="G649" t="s">
        <v>8229</v>
      </c>
      <c r="H649" t="s">
        <v>8251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8285</v>
      </c>
      <c r="O649" s="6">
        <f t="shared" si="60"/>
        <v>2.80375</v>
      </c>
      <c r="P649" s="8">
        <f t="shared" si="61"/>
        <v>81.268115942028984</v>
      </c>
      <c r="Q649" s="9" t="str">
        <f t="shared" si="62"/>
        <v>photography</v>
      </c>
      <c r="R649" s="9" t="str">
        <f t="shared" si="63"/>
        <v>photobooks</v>
      </c>
      <c r="S649" s="14">
        <f t="shared" si="64"/>
        <v>42430.720451388886</v>
      </c>
      <c r="T649" s="14">
        <f t="shared" si="65"/>
        <v>42461.166666666672</v>
      </c>
    </row>
    <row r="650" spans="1:20" ht="30" x14ac:dyDescent="0.25">
      <c r="A650">
        <v>1029</v>
      </c>
      <c r="B650" s="3" t="s">
        <v>1030</v>
      </c>
      <c r="C650" s="3" t="s">
        <v>5139</v>
      </c>
      <c r="D650">
        <v>10000</v>
      </c>
      <c r="E650">
        <v>11176</v>
      </c>
      <c r="F650" t="s">
        <v>8219</v>
      </c>
      <c r="G650" t="s">
        <v>8235</v>
      </c>
      <c r="H650" t="s">
        <v>8255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8280</v>
      </c>
      <c r="O650" s="6">
        <f t="shared" si="60"/>
        <v>1.1175999999999999</v>
      </c>
      <c r="P650" s="8">
        <f t="shared" si="61"/>
        <v>79.262411347517727</v>
      </c>
      <c r="Q650" s="9" t="str">
        <f t="shared" si="62"/>
        <v>music</v>
      </c>
      <c r="R650" s="9" t="str">
        <f t="shared" si="63"/>
        <v>electronic music</v>
      </c>
      <c r="S650" s="14">
        <f t="shared" si="64"/>
        <v>42044.711886574078</v>
      </c>
      <c r="T650" s="14">
        <f t="shared" si="65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>
        <v>10000</v>
      </c>
      <c r="E651">
        <v>11160</v>
      </c>
      <c r="F651" t="s">
        <v>8219</v>
      </c>
      <c r="G651" t="s">
        <v>8224</v>
      </c>
      <c r="H651" t="s">
        <v>8246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8276</v>
      </c>
      <c r="O651" s="6">
        <f t="shared" si="60"/>
        <v>1.1160000000000001</v>
      </c>
      <c r="P651" s="8">
        <f t="shared" si="61"/>
        <v>73.907284768211923</v>
      </c>
      <c r="Q651" s="9" t="str">
        <f t="shared" si="62"/>
        <v>music</v>
      </c>
      <c r="R651" s="9" t="str">
        <f t="shared" si="63"/>
        <v>rock</v>
      </c>
      <c r="S651" s="14">
        <f t="shared" si="64"/>
        <v>42130.491620370376</v>
      </c>
      <c r="T651" s="14">
        <f t="shared" si="65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>
        <v>10000</v>
      </c>
      <c r="E652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8271</v>
      </c>
      <c r="O652" s="6">
        <f t="shared" si="60"/>
        <v>1.1122000000000001</v>
      </c>
      <c r="P652" s="8">
        <f t="shared" si="61"/>
        <v>57.626943005181346</v>
      </c>
      <c r="Q652" s="9" t="str">
        <f t="shared" si="62"/>
        <v>theater</v>
      </c>
      <c r="R652" s="9" t="str">
        <f t="shared" si="63"/>
        <v>plays</v>
      </c>
      <c r="S652" s="14">
        <f t="shared" si="64"/>
        <v>42230.472222222219</v>
      </c>
      <c r="T652" s="14">
        <f t="shared" si="65"/>
        <v>42259.165972222225</v>
      </c>
    </row>
    <row r="653" spans="1:20" ht="45" x14ac:dyDescent="0.25">
      <c r="A653">
        <v>69</v>
      </c>
      <c r="B653" s="3" t="s">
        <v>71</v>
      </c>
      <c r="C653" s="3" t="s">
        <v>4180</v>
      </c>
      <c r="D653">
        <v>10000</v>
      </c>
      <c r="E653">
        <v>11094.23</v>
      </c>
      <c r="F653" t="s">
        <v>8219</v>
      </c>
      <c r="G653" t="s">
        <v>8224</v>
      </c>
      <c r="H653" t="s">
        <v>8246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8266</v>
      </c>
      <c r="O653" s="6">
        <f t="shared" si="60"/>
        <v>1.109423</v>
      </c>
      <c r="P653" s="8">
        <f t="shared" si="61"/>
        <v>62.327134831460668</v>
      </c>
      <c r="Q653" s="9" t="str">
        <f t="shared" si="62"/>
        <v>film &amp; video</v>
      </c>
      <c r="R653" s="9" t="str">
        <f t="shared" si="63"/>
        <v>shorts</v>
      </c>
      <c r="S653" s="14">
        <f t="shared" si="64"/>
        <v>40786.187789351854</v>
      </c>
      <c r="T653" s="14">
        <f t="shared" si="65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>
        <v>8600</v>
      </c>
      <c r="E654">
        <v>11090</v>
      </c>
      <c r="F654" t="s">
        <v>8219</v>
      </c>
      <c r="G654" t="s">
        <v>8224</v>
      </c>
      <c r="H654" t="s">
        <v>8246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8265</v>
      </c>
      <c r="O654" s="6">
        <f t="shared" si="60"/>
        <v>1.2895348837209302</v>
      </c>
      <c r="P654" s="8">
        <f t="shared" si="61"/>
        <v>128.95348837209303</v>
      </c>
      <c r="Q654" s="9" t="str">
        <f t="shared" si="62"/>
        <v>film &amp; video</v>
      </c>
      <c r="R654" s="9" t="str">
        <f t="shared" si="63"/>
        <v>television</v>
      </c>
      <c r="S654" s="14">
        <f t="shared" si="64"/>
        <v>42496.968935185185</v>
      </c>
      <c r="T654" s="14">
        <f t="shared" si="65"/>
        <v>42517.968935185185</v>
      </c>
    </row>
    <row r="655" spans="1:20" ht="45" x14ac:dyDescent="0.25">
      <c r="A655">
        <v>1939</v>
      </c>
      <c r="B655" s="3" t="s">
        <v>1940</v>
      </c>
      <c r="C655" s="3" t="s">
        <v>6049</v>
      </c>
      <c r="D655">
        <v>10000</v>
      </c>
      <c r="E655">
        <v>11070</v>
      </c>
      <c r="F655" t="s">
        <v>8219</v>
      </c>
      <c r="G655" t="s">
        <v>8224</v>
      </c>
      <c r="H655" t="s">
        <v>8246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8279</v>
      </c>
      <c r="O655" s="6">
        <f t="shared" si="60"/>
        <v>1.107</v>
      </c>
      <c r="P655" s="8">
        <f t="shared" si="61"/>
        <v>115.3125</v>
      </c>
      <c r="Q655" s="9" t="str">
        <f t="shared" si="62"/>
        <v>music</v>
      </c>
      <c r="R655" s="9" t="str">
        <f t="shared" si="63"/>
        <v>indie rock</v>
      </c>
      <c r="S655" s="14">
        <f t="shared" si="64"/>
        <v>41313.985046296293</v>
      </c>
      <c r="T655" s="14">
        <f t="shared" si="65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>
        <v>10000</v>
      </c>
      <c r="E656">
        <v>11056.75</v>
      </c>
      <c r="F656" t="s">
        <v>8219</v>
      </c>
      <c r="G656" t="s">
        <v>8226</v>
      </c>
      <c r="H656" t="s">
        <v>8248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8271</v>
      </c>
      <c r="O656" s="6">
        <f t="shared" si="60"/>
        <v>1.105675</v>
      </c>
      <c r="P656" s="8">
        <f t="shared" si="61"/>
        <v>151.4623287671233</v>
      </c>
      <c r="Q656" s="9" t="str">
        <f t="shared" si="62"/>
        <v>theater</v>
      </c>
      <c r="R656" s="9" t="str">
        <f t="shared" si="63"/>
        <v>plays</v>
      </c>
      <c r="S656" s="14">
        <f t="shared" si="64"/>
        <v>42176.419039351851</v>
      </c>
      <c r="T656" s="14">
        <f t="shared" si="65"/>
        <v>42206.419039351851</v>
      </c>
    </row>
    <row r="657" spans="1:20" ht="45" x14ac:dyDescent="0.25">
      <c r="A657">
        <v>3620</v>
      </c>
      <c r="B657" s="3" t="s">
        <v>3618</v>
      </c>
      <c r="C657" s="3" t="s">
        <v>7730</v>
      </c>
      <c r="D657">
        <v>10500</v>
      </c>
      <c r="E657">
        <v>11045</v>
      </c>
      <c r="F657" t="s">
        <v>8219</v>
      </c>
      <c r="G657" t="s">
        <v>8224</v>
      </c>
      <c r="H657" t="s">
        <v>8246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8271</v>
      </c>
      <c r="O657" s="6">
        <f t="shared" si="60"/>
        <v>1.0519047619047619</v>
      </c>
      <c r="P657" s="8">
        <f t="shared" si="61"/>
        <v>56.065989847715734</v>
      </c>
      <c r="Q657" s="9" t="str">
        <f t="shared" si="62"/>
        <v>theater</v>
      </c>
      <c r="R657" s="9" t="str">
        <f t="shared" si="63"/>
        <v>plays</v>
      </c>
      <c r="S657" s="14">
        <f t="shared" si="64"/>
        <v>42037.938206018516</v>
      </c>
      <c r="T657" s="14">
        <f t="shared" si="65"/>
        <v>42068.166666666672</v>
      </c>
    </row>
    <row r="658" spans="1:20" ht="45" x14ac:dyDescent="0.25">
      <c r="A658">
        <v>2673</v>
      </c>
      <c r="B658" s="3" t="s">
        <v>2673</v>
      </c>
      <c r="C658" s="3" t="s">
        <v>6783</v>
      </c>
      <c r="D658">
        <v>40000</v>
      </c>
      <c r="E658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8302</v>
      </c>
      <c r="O658" s="6">
        <f t="shared" si="60"/>
        <v>0.27579999999999999</v>
      </c>
      <c r="P658" s="8">
        <f t="shared" si="61"/>
        <v>167.15151515151516</v>
      </c>
      <c r="Q658" s="9" t="str">
        <f t="shared" si="62"/>
        <v>technology</v>
      </c>
      <c r="R658" s="9" t="str">
        <f t="shared" si="63"/>
        <v>makerspaces</v>
      </c>
      <c r="S658" s="14">
        <f t="shared" si="64"/>
        <v>41912.541655092595</v>
      </c>
      <c r="T658" s="14">
        <f t="shared" si="65"/>
        <v>41941.947916666664</v>
      </c>
    </row>
    <row r="659" spans="1:20" ht="45" x14ac:dyDescent="0.25">
      <c r="A659">
        <v>2721</v>
      </c>
      <c r="B659" s="3" t="s">
        <v>2721</v>
      </c>
      <c r="C659" s="3" t="s">
        <v>6831</v>
      </c>
      <c r="D659">
        <v>750</v>
      </c>
      <c r="E659">
        <v>10965</v>
      </c>
      <c r="F659" t="s">
        <v>8219</v>
      </c>
      <c r="G659" t="s">
        <v>8225</v>
      </c>
      <c r="H659" t="s">
        <v>8247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8295</v>
      </c>
      <c r="O659" s="6">
        <f t="shared" si="60"/>
        <v>14.62</v>
      </c>
      <c r="P659" s="8">
        <f t="shared" si="61"/>
        <v>40.762081784386616</v>
      </c>
      <c r="Q659" s="9" t="str">
        <f t="shared" si="62"/>
        <v>technology</v>
      </c>
      <c r="R659" s="9" t="str">
        <f t="shared" si="63"/>
        <v>hardware</v>
      </c>
      <c r="S659" s="14">
        <f t="shared" si="64"/>
        <v>41493.543958333335</v>
      </c>
      <c r="T659" s="14">
        <f t="shared" si="65"/>
        <v>41523.791666666664</v>
      </c>
    </row>
    <row r="660" spans="1:20" ht="45" x14ac:dyDescent="0.25">
      <c r="A660">
        <v>1644</v>
      </c>
      <c r="B660" s="3" t="s">
        <v>1645</v>
      </c>
      <c r="C660" s="3" t="s">
        <v>5754</v>
      </c>
      <c r="D660">
        <v>10000</v>
      </c>
      <c r="E660">
        <v>10950</v>
      </c>
      <c r="F660" t="s">
        <v>8219</v>
      </c>
      <c r="G660" t="s">
        <v>8224</v>
      </c>
      <c r="H660" t="s">
        <v>8246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8292</v>
      </c>
      <c r="O660" s="6">
        <f t="shared" si="60"/>
        <v>1.095</v>
      </c>
      <c r="P660" s="8">
        <f t="shared" si="61"/>
        <v>85.546875</v>
      </c>
      <c r="Q660" s="9" t="str">
        <f t="shared" si="62"/>
        <v>music</v>
      </c>
      <c r="R660" s="9" t="str">
        <f t="shared" si="63"/>
        <v>pop</v>
      </c>
      <c r="S660" s="14">
        <f t="shared" si="64"/>
        <v>41175.05972222222</v>
      </c>
      <c r="T660" s="14">
        <f t="shared" si="65"/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>
        <v>28000</v>
      </c>
      <c r="E661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6">
        <f t="shared" si="60"/>
        <v>0.38735714285714284</v>
      </c>
      <c r="P661" s="8">
        <f t="shared" si="61"/>
        <v>133.90123456790124</v>
      </c>
      <c r="Q661" s="9" t="str">
        <f t="shared" si="62"/>
        <v>photography</v>
      </c>
      <c r="R661" s="9" t="str">
        <f t="shared" si="63"/>
        <v>photobooks</v>
      </c>
      <c r="S661" s="14">
        <f t="shared" si="64"/>
        <v>42628.288668981477</v>
      </c>
      <c r="T661" s="14">
        <f t="shared" si="65"/>
        <v>42657.666666666672</v>
      </c>
    </row>
    <row r="662" spans="1:20" ht="45" x14ac:dyDescent="0.25">
      <c r="A662">
        <v>2200</v>
      </c>
      <c r="B662" s="3" t="s">
        <v>2201</v>
      </c>
      <c r="C662" s="3" t="s">
        <v>6310</v>
      </c>
      <c r="D662">
        <v>2000</v>
      </c>
      <c r="E662">
        <v>10843</v>
      </c>
      <c r="F662" t="s">
        <v>8219</v>
      </c>
      <c r="G662" t="s">
        <v>8225</v>
      </c>
      <c r="H662" t="s">
        <v>8247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8297</v>
      </c>
      <c r="O662" s="6">
        <f t="shared" si="60"/>
        <v>5.4215</v>
      </c>
      <c r="P662" s="8">
        <f t="shared" si="61"/>
        <v>41.228136882129277</v>
      </c>
      <c r="Q662" s="9" t="str">
        <f t="shared" si="62"/>
        <v>games</v>
      </c>
      <c r="R662" s="9" t="str">
        <f t="shared" si="63"/>
        <v>tabletop games</v>
      </c>
      <c r="S662" s="14">
        <f t="shared" si="64"/>
        <v>42163.625787037032</v>
      </c>
      <c r="T662" s="14">
        <f t="shared" si="65"/>
        <v>42191.125</v>
      </c>
    </row>
    <row r="663" spans="1:20" ht="45" x14ac:dyDescent="0.25">
      <c r="A663">
        <v>672</v>
      </c>
      <c r="B663" s="3" t="s">
        <v>673</v>
      </c>
      <c r="C663" s="3" t="s">
        <v>4782</v>
      </c>
      <c r="D663">
        <v>50000</v>
      </c>
      <c r="E663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8273</v>
      </c>
      <c r="O663" s="6">
        <f t="shared" si="60"/>
        <v>0.21628</v>
      </c>
      <c r="P663" s="8">
        <f t="shared" si="61"/>
        <v>50.29767441860465</v>
      </c>
      <c r="Q663" s="9" t="str">
        <f t="shared" si="62"/>
        <v>technology</v>
      </c>
      <c r="R663" s="9" t="str">
        <f t="shared" si="63"/>
        <v>wearables</v>
      </c>
      <c r="S663" s="14">
        <f t="shared" si="64"/>
        <v>41974.219490740739</v>
      </c>
      <c r="T663" s="14">
        <f t="shared" si="65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>
        <v>10000</v>
      </c>
      <c r="E664">
        <v>10804.45</v>
      </c>
      <c r="F664" t="s">
        <v>8219</v>
      </c>
      <c r="G664" t="s">
        <v>8224</v>
      </c>
      <c r="H664" t="s">
        <v>8246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8269</v>
      </c>
      <c r="O664" s="6">
        <f t="shared" si="60"/>
        <v>1.0804450000000001</v>
      </c>
      <c r="P664" s="8">
        <f t="shared" si="61"/>
        <v>58.719836956521746</v>
      </c>
      <c r="Q664" s="9" t="str">
        <f t="shared" si="62"/>
        <v>film &amp; video</v>
      </c>
      <c r="R664" s="9" t="str">
        <f t="shared" si="63"/>
        <v>documentary</v>
      </c>
      <c r="S664" s="14">
        <f t="shared" si="64"/>
        <v>40990.909259259257</v>
      </c>
      <c r="T664" s="14">
        <f t="shared" si="65"/>
        <v>41026.897222222222</v>
      </c>
    </row>
    <row r="665" spans="1:20" ht="45" x14ac:dyDescent="0.25">
      <c r="A665">
        <v>2264</v>
      </c>
      <c r="B665" s="3" t="s">
        <v>2265</v>
      </c>
      <c r="C665" s="3" t="s">
        <v>6374</v>
      </c>
      <c r="D665">
        <v>6000</v>
      </c>
      <c r="E665">
        <v>10802</v>
      </c>
      <c r="F665" t="s">
        <v>8219</v>
      </c>
      <c r="G665" t="s">
        <v>8224</v>
      </c>
      <c r="H665" t="s">
        <v>8246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8297</v>
      </c>
      <c r="O665" s="6">
        <f t="shared" si="60"/>
        <v>1.8003333333333333</v>
      </c>
      <c r="P665" s="8">
        <f t="shared" si="61"/>
        <v>24.274157303370785</v>
      </c>
      <c r="Q665" s="9" t="str">
        <f t="shared" si="62"/>
        <v>games</v>
      </c>
      <c r="R665" s="9" t="str">
        <f t="shared" si="63"/>
        <v>tabletop games</v>
      </c>
      <c r="S665" s="14">
        <f t="shared" si="64"/>
        <v>42496.582337962958</v>
      </c>
      <c r="T665" s="14">
        <f t="shared" si="65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>
        <v>10000</v>
      </c>
      <c r="E666">
        <v>10800</v>
      </c>
      <c r="F666" t="s">
        <v>8219</v>
      </c>
      <c r="G666" t="s">
        <v>8224</v>
      </c>
      <c r="H666" t="s">
        <v>8246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8298</v>
      </c>
      <c r="O666" s="6">
        <f t="shared" si="60"/>
        <v>1.08</v>
      </c>
      <c r="P666" s="8">
        <f t="shared" si="61"/>
        <v>90</v>
      </c>
      <c r="Q666" s="9" t="str">
        <f t="shared" si="62"/>
        <v>food</v>
      </c>
      <c r="R666" s="9" t="str">
        <f t="shared" si="63"/>
        <v>small batch</v>
      </c>
      <c r="S666" s="14">
        <f t="shared" si="64"/>
        <v>41943.142534722225</v>
      </c>
      <c r="T666" s="14">
        <f t="shared" si="65"/>
        <v>41973.184201388889</v>
      </c>
    </row>
    <row r="667" spans="1:20" ht="45" x14ac:dyDescent="0.25">
      <c r="A667">
        <v>3893</v>
      </c>
      <c r="B667" s="3" t="s">
        <v>3890</v>
      </c>
      <c r="C667" s="3" t="s">
        <v>8001</v>
      </c>
      <c r="D667">
        <v>50000</v>
      </c>
      <c r="E667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8271</v>
      </c>
      <c r="O667" s="6">
        <f t="shared" si="60"/>
        <v>0.2155</v>
      </c>
      <c r="P667" s="8">
        <f t="shared" si="61"/>
        <v>128.27380952380952</v>
      </c>
      <c r="Q667" s="9" t="str">
        <f t="shared" si="62"/>
        <v>theater</v>
      </c>
      <c r="R667" s="9" t="str">
        <f t="shared" si="63"/>
        <v>plays</v>
      </c>
      <c r="S667" s="14">
        <f t="shared" si="64"/>
        <v>41779.657870370371</v>
      </c>
      <c r="T667" s="14">
        <f t="shared" si="65"/>
        <v>41821.25</v>
      </c>
    </row>
    <row r="668" spans="1:20" ht="45" x14ac:dyDescent="0.25">
      <c r="A668">
        <v>1031</v>
      </c>
      <c r="B668" s="3" t="s">
        <v>1032</v>
      </c>
      <c r="C668" s="3" t="s">
        <v>5141</v>
      </c>
      <c r="D668">
        <v>10000</v>
      </c>
      <c r="E668">
        <v>10740</v>
      </c>
      <c r="F668" t="s">
        <v>8219</v>
      </c>
      <c r="G668" t="s">
        <v>8224</v>
      </c>
      <c r="H668" t="s">
        <v>8246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8280</v>
      </c>
      <c r="O668" s="6">
        <f t="shared" si="60"/>
        <v>1.0740000000000001</v>
      </c>
      <c r="P668" s="8">
        <f t="shared" si="61"/>
        <v>108.48484848484848</v>
      </c>
      <c r="Q668" s="9" t="str">
        <f t="shared" si="62"/>
        <v>music</v>
      </c>
      <c r="R668" s="9" t="str">
        <f t="shared" si="63"/>
        <v>electronic music</v>
      </c>
      <c r="S668" s="14">
        <f t="shared" si="64"/>
        <v>42324.764004629629</v>
      </c>
      <c r="T668" s="14">
        <f t="shared" si="65"/>
        <v>42354.764004629629</v>
      </c>
    </row>
    <row r="669" spans="1:20" ht="45" x14ac:dyDescent="0.25">
      <c r="A669">
        <v>2614</v>
      </c>
      <c r="B669" s="3" t="s">
        <v>2614</v>
      </c>
      <c r="C669" s="3" t="s">
        <v>6724</v>
      </c>
      <c r="D669">
        <v>10500</v>
      </c>
      <c r="E669">
        <v>10710</v>
      </c>
      <c r="F669" t="s">
        <v>8219</v>
      </c>
      <c r="G669" t="s">
        <v>8224</v>
      </c>
      <c r="H669" t="s">
        <v>8246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8301</v>
      </c>
      <c r="O669" s="6">
        <f t="shared" si="60"/>
        <v>1.02</v>
      </c>
      <c r="P669" s="8">
        <f t="shared" si="61"/>
        <v>107.1</v>
      </c>
      <c r="Q669" s="9" t="str">
        <f t="shared" si="62"/>
        <v>technology</v>
      </c>
      <c r="R669" s="9" t="str">
        <f t="shared" si="63"/>
        <v>space exploration</v>
      </c>
      <c r="S669" s="14">
        <f t="shared" si="64"/>
        <v>41730.708472222221</v>
      </c>
      <c r="T669" s="14">
        <f t="shared" si="65"/>
        <v>41759.208333333336</v>
      </c>
    </row>
    <row r="670" spans="1:20" ht="45" x14ac:dyDescent="0.25">
      <c r="A670">
        <v>2230</v>
      </c>
      <c r="B670" s="3" t="s">
        <v>2231</v>
      </c>
      <c r="C670" s="3" t="s">
        <v>6340</v>
      </c>
      <c r="D670">
        <v>8500</v>
      </c>
      <c r="E670">
        <v>10706</v>
      </c>
      <c r="F670" t="s">
        <v>8219</v>
      </c>
      <c r="G670" t="s">
        <v>8224</v>
      </c>
      <c r="H670" t="s">
        <v>8246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8297</v>
      </c>
      <c r="O670" s="6">
        <f t="shared" si="60"/>
        <v>1.2595294117647058</v>
      </c>
      <c r="P670" s="8">
        <f t="shared" si="61"/>
        <v>21.497991967871485</v>
      </c>
      <c r="Q670" s="9" t="str">
        <f t="shared" si="62"/>
        <v>games</v>
      </c>
      <c r="R670" s="9" t="str">
        <f t="shared" si="63"/>
        <v>tabletop games</v>
      </c>
      <c r="S670" s="14">
        <f t="shared" si="64"/>
        <v>41724.881099537037</v>
      </c>
      <c r="T670" s="14">
        <f t="shared" si="65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>
        <v>10000</v>
      </c>
      <c r="E671">
        <v>10685</v>
      </c>
      <c r="F671" t="s">
        <v>8219</v>
      </c>
      <c r="G671" t="s">
        <v>8224</v>
      </c>
      <c r="H671" t="s">
        <v>8246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8271</v>
      </c>
      <c r="O671" s="6">
        <f t="shared" si="60"/>
        <v>1.0685</v>
      </c>
      <c r="P671" s="8">
        <f t="shared" si="61"/>
        <v>109.03061224489795</v>
      </c>
      <c r="Q671" s="9" t="str">
        <f t="shared" si="62"/>
        <v>theater</v>
      </c>
      <c r="R671" s="9" t="str">
        <f t="shared" si="63"/>
        <v>plays</v>
      </c>
      <c r="S671" s="14">
        <f t="shared" si="64"/>
        <v>42157.470185185186</v>
      </c>
      <c r="T671" s="14">
        <f t="shared" si="65"/>
        <v>42187.470185185186</v>
      </c>
    </row>
    <row r="672" spans="1:20" ht="45" x14ac:dyDescent="0.25">
      <c r="A672">
        <v>2447</v>
      </c>
      <c r="B672" s="3" t="s">
        <v>2448</v>
      </c>
      <c r="C672" s="3" t="s">
        <v>6557</v>
      </c>
      <c r="D672">
        <v>2500</v>
      </c>
      <c r="E672">
        <v>10680</v>
      </c>
      <c r="F672" t="s">
        <v>8219</v>
      </c>
      <c r="G672" t="s">
        <v>8224</v>
      </c>
      <c r="H672" t="s">
        <v>8246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8298</v>
      </c>
      <c r="O672" s="6">
        <f t="shared" si="60"/>
        <v>4.2720000000000002</v>
      </c>
      <c r="P672" s="8">
        <f t="shared" si="61"/>
        <v>31.691394658753708</v>
      </c>
      <c r="Q672" s="9" t="str">
        <f t="shared" si="62"/>
        <v>food</v>
      </c>
      <c r="R672" s="9" t="str">
        <f t="shared" si="63"/>
        <v>small batch</v>
      </c>
      <c r="S672" s="14">
        <f t="shared" si="64"/>
        <v>42654.469826388886</v>
      </c>
      <c r="T672" s="14">
        <f t="shared" si="65"/>
        <v>42686.166666666672</v>
      </c>
    </row>
    <row r="673" spans="1:20" ht="45" x14ac:dyDescent="0.25">
      <c r="A673">
        <v>656</v>
      </c>
      <c r="B673" s="3" t="s">
        <v>657</v>
      </c>
      <c r="C673" s="3" t="s">
        <v>4766</v>
      </c>
      <c r="D673">
        <v>5000</v>
      </c>
      <c r="E673">
        <v>10678</v>
      </c>
      <c r="F673" t="s">
        <v>8219</v>
      </c>
      <c r="G673" t="s">
        <v>8224</v>
      </c>
      <c r="H673" t="s">
        <v>8246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8273</v>
      </c>
      <c r="O673" s="6">
        <f t="shared" si="60"/>
        <v>2.1356000000000002</v>
      </c>
      <c r="P673" s="8">
        <f t="shared" si="61"/>
        <v>122.73563218390805</v>
      </c>
      <c r="Q673" s="9" t="str">
        <f t="shared" si="62"/>
        <v>technology</v>
      </c>
      <c r="R673" s="9" t="str">
        <f t="shared" si="63"/>
        <v>wearables</v>
      </c>
      <c r="S673" s="14">
        <f t="shared" si="64"/>
        <v>42417.804618055554</v>
      </c>
      <c r="T673" s="14">
        <f t="shared" si="65"/>
        <v>42477.762951388882</v>
      </c>
    </row>
    <row r="674" spans="1:20" ht="30" x14ac:dyDescent="0.25">
      <c r="A674">
        <v>734</v>
      </c>
      <c r="B674" s="3" t="s">
        <v>735</v>
      </c>
      <c r="C674" s="3" t="s">
        <v>4844</v>
      </c>
      <c r="D674">
        <v>8500</v>
      </c>
      <c r="E674">
        <v>10670</v>
      </c>
      <c r="F674" t="s">
        <v>8219</v>
      </c>
      <c r="G674" t="s">
        <v>8229</v>
      </c>
      <c r="H674" t="s">
        <v>8251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8274</v>
      </c>
      <c r="O674" s="6">
        <f t="shared" si="60"/>
        <v>1.2552941176470589</v>
      </c>
      <c r="P674" s="8">
        <f t="shared" si="61"/>
        <v>187.19298245614036</v>
      </c>
      <c r="Q674" s="9" t="str">
        <f t="shared" si="62"/>
        <v>publishing</v>
      </c>
      <c r="R674" s="9" t="str">
        <f t="shared" si="63"/>
        <v>nonfiction</v>
      </c>
      <c r="S674" s="14">
        <f t="shared" si="64"/>
        <v>42102.164583333331</v>
      </c>
      <c r="T674" s="14">
        <f t="shared" si="65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>
        <v>10000</v>
      </c>
      <c r="E675">
        <v>10640</v>
      </c>
      <c r="F675" t="s">
        <v>8219</v>
      </c>
      <c r="G675" t="s">
        <v>8224</v>
      </c>
      <c r="H675" t="s">
        <v>8246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8269</v>
      </c>
      <c r="O675" s="6">
        <f t="shared" si="60"/>
        <v>1.0640000000000001</v>
      </c>
      <c r="P675" s="8">
        <f t="shared" si="61"/>
        <v>120.90909090909091</v>
      </c>
      <c r="Q675" s="9" t="str">
        <f t="shared" si="62"/>
        <v>film &amp; video</v>
      </c>
      <c r="R675" s="9" t="str">
        <f t="shared" si="63"/>
        <v>documentary</v>
      </c>
      <c r="S675" s="14">
        <f t="shared" si="64"/>
        <v>40330.755543981482</v>
      </c>
      <c r="T675" s="14">
        <f t="shared" si="65"/>
        <v>40376.415972222225</v>
      </c>
    </row>
    <row r="676" spans="1:20" ht="45" x14ac:dyDescent="0.25">
      <c r="A676">
        <v>1630</v>
      </c>
      <c r="B676" s="3" t="s">
        <v>1631</v>
      </c>
      <c r="C676" s="3" t="s">
        <v>5740</v>
      </c>
      <c r="D676">
        <v>4000</v>
      </c>
      <c r="E676">
        <v>10610</v>
      </c>
      <c r="F676" t="s">
        <v>8219</v>
      </c>
      <c r="G676" t="s">
        <v>8224</v>
      </c>
      <c r="H676" t="s">
        <v>8246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8276</v>
      </c>
      <c r="O676" s="6">
        <f t="shared" si="60"/>
        <v>2.6524999999999999</v>
      </c>
      <c r="P676" s="8">
        <f t="shared" si="61"/>
        <v>84.206349206349202</v>
      </c>
      <c r="Q676" s="9" t="str">
        <f t="shared" si="62"/>
        <v>music</v>
      </c>
      <c r="R676" s="9" t="str">
        <f t="shared" si="63"/>
        <v>rock</v>
      </c>
      <c r="S676" s="14">
        <f t="shared" si="64"/>
        <v>40939.837673611109</v>
      </c>
      <c r="T676" s="14">
        <f t="shared" si="65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>
        <v>10000</v>
      </c>
      <c r="E677">
        <v>10603</v>
      </c>
      <c r="F677" t="s">
        <v>8219</v>
      </c>
      <c r="G677" t="s">
        <v>8224</v>
      </c>
      <c r="H677" t="s">
        <v>8246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8271</v>
      </c>
      <c r="O677" s="6">
        <f t="shared" si="60"/>
        <v>1.0603</v>
      </c>
      <c r="P677" s="8">
        <f t="shared" si="61"/>
        <v>103.95098039215686</v>
      </c>
      <c r="Q677" s="9" t="str">
        <f t="shared" si="62"/>
        <v>theater</v>
      </c>
      <c r="R677" s="9" t="str">
        <f t="shared" si="63"/>
        <v>plays</v>
      </c>
      <c r="S677" s="14">
        <f t="shared" si="64"/>
        <v>42250.598217592589</v>
      </c>
      <c r="T677" s="14">
        <f t="shared" si="65"/>
        <v>42270.598217592589</v>
      </c>
    </row>
    <row r="678" spans="1:20" ht="45" x14ac:dyDescent="0.25">
      <c r="A678">
        <v>749</v>
      </c>
      <c r="B678" s="3" t="s">
        <v>750</v>
      </c>
      <c r="C678" s="3" t="s">
        <v>4859</v>
      </c>
      <c r="D678">
        <v>10000</v>
      </c>
      <c r="E678">
        <v>10556</v>
      </c>
      <c r="F678" t="s">
        <v>8219</v>
      </c>
      <c r="G678" t="s">
        <v>8224</v>
      </c>
      <c r="H678" t="s">
        <v>8246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8274</v>
      </c>
      <c r="O678" s="6">
        <f t="shared" si="60"/>
        <v>1.0556000000000001</v>
      </c>
      <c r="P678" s="8">
        <f t="shared" si="61"/>
        <v>95.963636363636368</v>
      </c>
      <c r="Q678" s="9" t="str">
        <f t="shared" si="62"/>
        <v>publishing</v>
      </c>
      <c r="R678" s="9" t="str">
        <f t="shared" si="63"/>
        <v>nonfiction</v>
      </c>
      <c r="S678" s="14">
        <f t="shared" si="64"/>
        <v>42733.94131944445</v>
      </c>
      <c r="T678" s="14">
        <f t="shared" si="65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8279</v>
      </c>
      <c r="O679" s="6">
        <f t="shared" si="60"/>
        <v>1.0555000000000001</v>
      </c>
      <c r="P679" s="8">
        <f t="shared" si="61"/>
        <v>87.958333333333329</v>
      </c>
      <c r="Q679" s="9" t="str">
        <f t="shared" si="62"/>
        <v>music</v>
      </c>
      <c r="R679" s="9" t="str">
        <f t="shared" si="63"/>
        <v>indie rock</v>
      </c>
      <c r="S679" s="14">
        <f t="shared" si="64"/>
        <v>40335.798078703701</v>
      </c>
      <c r="T679" s="14">
        <f t="shared" si="65"/>
        <v>40381.25</v>
      </c>
    </row>
    <row r="680" spans="1:20" ht="45" x14ac:dyDescent="0.25">
      <c r="A680">
        <v>3434</v>
      </c>
      <c r="B680" s="3" t="s">
        <v>3433</v>
      </c>
      <c r="C680" s="3" t="s">
        <v>7544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8271</v>
      </c>
      <c r="O680" s="6">
        <f t="shared" si="60"/>
        <v>1.0555000000000001</v>
      </c>
      <c r="P680" s="8">
        <f t="shared" si="61"/>
        <v>62.827380952380949</v>
      </c>
      <c r="Q680" s="9" t="str">
        <f t="shared" si="62"/>
        <v>theater</v>
      </c>
      <c r="R680" s="9" t="str">
        <f t="shared" si="63"/>
        <v>plays</v>
      </c>
      <c r="S680" s="14">
        <f t="shared" si="64"/>
        <v>41800.380428240744</v>
      </c>
      <c r="T680" s="14">
        <f t="shared" si="65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>
        <v>3000</v>
      </c>
      <c r="E681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8280</v>
      </c>
      <c r="O681" s="6">
        <f t="shared" si="60"/>
        <v>3.5180366666666667</v>
      </c>
      <c r="P681" s="8">
        <f t="shared" si="61"/>
        <v>22.079728033472804</v>
      </c>
      <c r="Q681" s="9" t="str">
        <f t="shared" si="62"/>
        <v>music</v>
      </c>
      <c r="R681" s="9" t="str">
        <f t="shared" si="63"/>
        <v>electronic music</v>
      </c>
      <c r="S681" s="14">
        <f t="shared" si="64"/>
        <v>42271.251979166671</v>
      </c>
      <c r="T681" s="14">
        <f t="shared" si="65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>
        <v>10000</v>
      </c>
      <c r="E682">
        <v>10550</v>
      </c>
      <c r="F682" t="s">
        <v>8219</v>
      </c>
      <c r="G682" t="s">
        <v>8224</v>
      </c>
      <c r="H682" t="s">
        <v>8246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8269</v>
      </c>
      <c r="O682" s="6">
        <f t="shared" si="60"/>
        <v>1.0549999999999999</v>
      </c>
      <c r="P682" s="8">
        <f t="shared" si="61"/>
        <v>63.17365269461078</v>
      </c>
      <c r="Q682" s="9" t="str">
        <f t="shared" si="62"/>
        <v>film &amp; video</v>
      </c>
      <c r="R682" s="9" t="str">
        <f t="shared" si="63"/>
        <v>documentary</v>
      </c>
      <c r="S682" s="14">
        <f t="shared" si="64"/>
        <v>42291.46674768519</v>
      </c>
      <c r="T682" s="14">
        <f t="shared" si="65"/>
        <v>42315.166666666672</v>
      </c>
    </row>
    <row r="683" spans="1:20" ht="45" x14ac:dyDescent="0.25">
      <c r="A683">
        <v>417</v>
      </c>
      <c r="B683" s="3" t="s">
        <v>418</v>
      </c>
      <c r="C683" s="3" t="s">
        <v>4527</v>
      </c>
      <c r="D683">
        <v>10500</v>
      </c>
      <c r="E683">
        <v>10526</v>
      </c>
      <c r="F683" t="s">
        <v>8219</v>
      </c>
      <c r="G683" t="s">
        <v>8224</v>
      </c>
      <c r="H683" t="s">
        <v>8246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8269</v>
      </c>
      <c r="O683" s="6">
        <f t="shared" si="60"/>
        <v>1.0024761904761905</v>
      </c>
      <c r="P683" s="8">
        <f t="shared" si="61"/>
        <v>202.42307692307693</v>
      </c>
      <c r="Q683" s="9" t="str">
        <f t="shared" si="62"/>
        <v>film &amp; video</v>
      </c>
      <c r="R683" s="9" t="str">
        <f t="shared" si="63"/>
        <v>documentary</v>
      </c>
      <c r="S683" s="14">
        <f t="shared" si="64"/>
        <v>41360.970601851855</v>
      </c>
      <c r="T683" s="14">
        <f t="shared" si="65"/>
        <v>41372.189583333333</v>
      </c>
    </row>
    <row r="684" spans="1:20" ht="30" x14ac:dyDescent="0.25">
      <c r="A684">
        <v>1373</v>
      </c>
      <c r="B684" s="3" t="s">
        <v>1374</v>
      </c>
      <c r="C684" s="3" t="s">
        <v>5483</v>
      </c>
      <c r="D684">
        <v>10000</v>
      </c>
      <c r="E684">
        <v>10501</v>
      </c>
      <c r="F684" t="s">
        <v>8219</v>
      </c>
      <c r="G684" t="s">
        <v>8224</v>
      </c>
      <c r="H684" t="s">
        <v>8246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8276</v>
      </c>
      <c r="O684" s="6">
        <f t="shared" si="60"/>
        <v>1.0501</v>
      </c>
      <c r="P684" s="8">
        <f t="shared" si="61"/>
        <v>201.94230769230768</v>
      </c>
      <c r="Q684" s="9" t="str">
        <f t="shared" si="62"/>
        <v>music</v>
      </c>
      <c r="R684" s="9" t="str">
        <f t="shared" si="63"/>
        <v>rock</v>
      </c>
      <c r="S684" s="14">
        <f t="shared" si="64"/>
        <v>42704.95177083333</v>
      </c>
      <c r="T684" s="14">
        <f t="shared" si="65"/>
        <v>42734.95177083333</v>
      </c>
    </row>
    <row r="685" spans="1:20" ht="30" x14ac:dyDescent="0.25">
      <c r="A685">
        <v>3507</v>
      </c>
      <c r="B685" s="3" t="s">
        <v>3506</v>
      </c>
      <c r="C685" s="3" t="s">
        <v>7617</v>
      </c>
      <c r="D685">
        <v>10000</v>
      </c>
      <c r="E685">
        <v>10440</v>
      </c>
      <c r="F685" t="s">
        <v>8219</v>
      </c>
      <c r="G685" t="s">
        <v>8224</v>
      </c>
      <c r="H685" t="s">
        <v>8246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8271</v>
      </c>
      <c r="O685" s="6">
        <f t="shared" si="60"/>
        <v>1.044</v>
      </c>
      <c r="P685" s="8">
        <f t="shared" si="61"/>
        <v>145</v>
      </c>
      <c r="Q685" s="9" t="str">
        <f t="shared" si="62"/>
        <v>theater</v>
      </c>
      <c r="R685" s="9" t="str">
        <f t="shared" si="63"/>
        <v>plays</v>
      </c>
      <c r="S685" s="14">
        <f t="shared" si="64"/>
        <v>42491.92288194444</v>
      </c>
      <c r="T685" s="14">
        <f t="shared" si="65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>
        <v>7000</v>
      </c>
      <c r="E686">
        <v>10435</v>
      </c>
      <c r="F686" t="s">
        <v>8219</v>
      </c>
      <c r="G686" t="s">
        <v>8224</v>
      </c>
      <c r="H686" t="s">
        <v>8246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8276</v>
      </c>
      <c r="O686" s="6">
        <f t="shared" si="60"/>
        <v>1.4907142857142857</v>
      </c>
      <c r="P686" s="8">
        <f t="shared" si="61"/>
        <v>71.965517241379317</v>
      </c>
      <c r="Q686" s="9" t="str">
        <f t="shared" si="62"/>
        <v>music</v>
      </c>
      <c r="R686" s="9" t="str">
        <f t="shared" si="63"/>
        <v>rock</v>
      </c>
      <c r="S686" s="14">
        <f t="shared" si="64"/>
        <v>40927.731782407405</v>
      </c>
      <c r="T686" s="14">
        <f t="shared" si="65"/>
        <v>40962.731782407405</v>
      </c>
    </row>
    <row r="687" spans="1:20" ht="45" x14ac:dyDescent="0.25">
      <c r="A687">
        <v>2051</v>
      </c>
      <c r="B687" s="3" t="s">
        <v>2052</v>
      </c>
      <c r="C687" s="3" t="s">
        <v>6161</v>
      </c>
      <c r="D687">
        <v>8000</v>
      </c>
      <c r="E687">
        <v>10429</v>
      </c>
      <c r="F687" t="s">
        <v>8219</v>
      </c>
      <c r="G687" t="s">
        <v>8224</v>
      </c>
      <c r="H687" t="s">
        <v>8246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8295</v>
      </c>
      <c r="O687" s="6">
        <f t="shared" si="60"/>
        <v>1.303625</v>
      </c>
      <c r="P687" s="8">
        <f t="shared" si="61"/>
        <v>43.095041322314053</v>
      </c>
      <c r="Q687" s="9" t="str">
        <f t="shared" si="62"/>
        <v>technology</v>
      </c>
      <c r="R687" s="9" t="str">
        <f t="shared" si="63"/>
        <v>hardware</v>
      </c>
      <c r="S687" s="14">
        <f t="shared" si="64"/>
        <v>41604.022418981483</v>
      </c>
      <c r="T687" s="14">
        <f t="shared" si="65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>
        <v>10000</v>
      </c>
      <c r="E688">
        <v>10420</v>
      </c>
      <c r="F688" t="s">
        <v>8219</v>
      </c>
      <c r="G688" t="s">
        <v>8224</v>
      </c>
      <c r="H688" t="s">
        <v>8246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8276</v>
      </c>
      <c r="O688" s="6">
        <f t="shared" si="60"/>
        <v>1.042</v>
      </c>
      <c r="P688" s="8">
        <f t="shared" si="61"/>
        <v>66.369426751592357</v>
      </c>
      <c r="Q688" s="9" t="str">
        <f t="shared" si="62"/>
        <v>music</v>
      </c>
      <c r="R688" s="9" t="str">
        <f t="shared" si="63"/>
        <v>rock</v>
      </c>
      <c r="S688" s="14">
        <f t="shared" si="64"/>
        <v>41194.715520833335</v>
      </c>
      <c r="T688" s="14">
        <f t="shared" si="65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>
        <v>10000</v>
      </c>
      <c r="E689">
        <v>10390</v>
      </c>
      <c r="F689" t="s">
        <v>8219</v>
      </c>
      <c r="G689" t="s">
        <v>8224</v>
      </c>
      <c r="H689" t="s">
        <v>8246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8265</v>
      </c>
      <c r="O689" s="6">
        <f t="shared" si="60"/>
        <v>1.0389999999999999</v>
      </c>
      <c r="P689" s="8">
        <f t="shared" si="61"/>
        <v>69.266666666666666</v>
      </c>
      <c r="Q689" s="9" t="str">
        <f t="shared" si="62"/>
        <v>film &amp; video</v>
      </c>
      <c r="R689" s="9" t="str">
        <f t="shared" si="63"/>
        <v>television</v>
      </c>
      <c r="S689" s="14">
        <f t="shared" si="64"/>
        <v>41828.515127314815</v>
      </c>
      <c r="T689" s="14">
        <f t="shared" si="65"/>
        <v>41858.515127314815</v>
      </c>
    </row>
    <row r="690" spans="1:20" ht="45" x14ac:dyDescent="0.25">
      <c r="A690">
        <v>2997</v>
      </c>
      <c r="B690" s="3" t="s">
        <v>2997</v>
      </c>
      <c r="C690" s="3" t="s">
        <v>7107</v>
      </c>
      <c r="D690">
        <v>10000</v>
      </c>
      <c r="E690">
        <v>10373</v>
      </c>
      <c r="F690" t="s">
        <v>8219</v>
      </c>
      <c r="G690" t="s">
        <v>8224</v>
      </c>
      <c r="H690" t="s">
        <v>8246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8303</v>
      </c>
      <c r="O690" s="6">
        <f t="shared" si="60"/>
        <v>1.0373000000000001</v>
      </c>
      <c r="P690" s="8">
        <f t="shared" si="61"/>
        <v>90.2</v>
      </c>
      <c r="Q690" s="9" t="str">
        <f t="shared" si="62"/>
        <v>theater</v>
      </c>
      <c r="R690" s="9" t="str">
        <f t="shared" si="63"/>
        <v>spaces</v>
      </c>
      <c r="S690" s="14">
        <f t="shared" si="64"/>
        <v>42775.733715277776</v>
      </c>
      <c r="T690" s="14">
        <f t="shared" si="65"/>
        <v>42793.207638888889</v>
      </c>
    </row>
    <row r="691" spans="1:20" ht="45" x14ac:dyDescent="0.25">
      <c r="A691">
        <v>1933</v>
      </c>
      <c r="B691" s="3" t="s">
        <v>1934</v>
      </c>
      <c r="C691" s="3" t="s">
        <v>6043</v>
      </c>
      <c r="D691">
        <v>6000</v>
      </c>
      <c r="E691">
        <v>10346</v>
      </c>
      <c r="F691" t="s">
        <v>8219</v>
      </c>
      <c r="G691" t="s">
        <v>8224</v>
      </c>
      <c r="H691" t="s">
        <v>8246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8279</v>
      </c>
      <c r="O691" s="6">
        <f t="shared" si="60"/>
        <v>1.7243333333333333</v>
      </c>
      <c r="P691" s="8">
        <f t="shared" si="61"/>
        <v>94.054545454545448</v>
      </c>
      <c r="Q691" s="9" t="str">
        <f t="shared" si="62"/>
        <v>music</v>
      </c>
      <c r="R691" s="9" t="str">
        <f t="shared" si="63"/>
        <v>indie rock</v>
      </c>
      <c r="S691" s="14">
        <f t="shared" si="64"/>
        <v>41879.130868055552</v>
      </c>
      <c r="T691" s="14">
        <f t="shared" si="65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>
        <v>10000</v>
      </c>
      <c r="E692">
        <v>10338</v>
      </c>
      <c r="F692" t="s">
        <v>8219</v>
      </c>
      <c r="G692" t="s">
        <v>8229</v>
      </c>
      <c r="H692" t="s">
        <v>8251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8271</v>
      </c>
      <c r="O692" s="6">
        <f t="shared" si="60"/>
        <v>1.0338000000000001</v>
      </c>
      <c r="P692" s="8">
        <f t="shared" si="61"/>
        <v>90.684210526315795</v>
      </c>
      <c r="Q692" s="9" t="str">
        <f t="shared" si="62"/>
        <v>theater</v>
      </c>
      <c r="R692" s="9" t="str">
        <f t="shared" si="63"/>
        <v>plays</v>
      </c>
      <c r="S692" s="14">
        <f t="shared" si="64"/>
        <v>42612.918807870374</v>
      </c>
      <c r="T692" s="14">
        <f t="shared" si="65"/>
        <v>42654.165972222225</v>
      </c>
    </row>
    <row r="693" spans="1:20" ht="45" x14ac:dyDescent="0.25">
      <c r="A693">
        <v>367</v>
      </c>
      <c r="B693" s="3" t="s">
        <v>368</v>
      </c>
      <c r="C693" s="3" t="s">
        <v>4477</v>
      </c>
      <c r="D693">
        <v>10000</v>
      </c>
      <c r="E693">
        <v>10335.01</v>
      </c>
      <c r="F693" t="s">
        <v>8219</v>
      </c>
      <c r="G693" t="s">
        <v>8224</v>
      </c>
      <c r="H693" t="s">
        <v>8246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8269</v>
      </c>
      <c r="O693" s="6">
        <f t="shared" si="60"/>
        <v>1.033501</v>
      </c>
      <c r="P693" s="8">
        <f t="shared" si="61"/>
        <v>86.84882352941176</v>
      </c>
      <c r="Q693" s="9" t="str">
        <f t="shared" si="62"/>
        <v>film &amp; video</v>
      </c>
      <c r="R693" s="9" t="str">
        <f t="shared" si="63"/>
        <v>documentary</v>
      </c>
      <c r="S693" s="14">
        <f t="shared" si="64"/>
        <v>41355.577291666668</v>
      </c>
      <c r="T693" s="14">
        <f t="shared" si="65"/>
        <v>41395.207638888889</v>
      </c>
    </row>
    <row r="694" spans="1:20" ht="45" x14ac:dyDescent="0.25">
      <c r="A694">
        <v>348</v>
      </c>
      <c r="B694" s="3" t="s">
        <v>349</v>
      </c>
      <c r="C694" s="3" t="s">
        <v>4458</v>
      </c>
      <c r="D694">
        <v>10000</v>
      </c>
      <c r="E694">
        <v>10300</v>
      </c>
      <c r="F694" t="s">
        <v>8219</v>
      </c>
      <c r="G694" t="s">
        <v>8224</v>
      </c>
      <c r="H694" t="s">
        <v>8246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8269</v>
      </c>
      <c r="O694" s="6">
        <f t="shared" si="60"/>
        <v>1.03</v>
      </c>
      <c r="P694" s="8">
        <f t="shared" si="61"/>
        <v>86.554621848739501</v>
      </c>
      <c r="Q694" s="9" t="str">
        <f t="shared" si="62"/>
        <v>film &amp; video</v>
      </c>
      <c r="R694" s="9" t="str">
        <f t="shared" si="63"/>
        <v>documentary</v>
      </c>
      <c r="S694" s="14">
        <f t="shared" si="64"/>
        <v>42207.58699074074</v>
      </c>
      <c r="T694" s="14">
        <f t="shared" si="65"/>
        <v>42237.58699074074</v>
      </c>
    </row>
    <row r="695" spans="1:20" ht="45" x14ac:dyDescent="0.25">
      <c r="A695">
        <v>3173</v>
      </c>
      <c r="B695" s="3" t="s">
        <v>3173</v>
      </c>
      <c r="C695" s="3" t="s">
        <v>7283</v>
      </c>
      <c r="D695">
        <v>10000</v>
      </c>
      <c r="E695">
        <v>10300</v>
      </c>
      <c r="F695" t="s">
        <v>8219</v>
      </c>
      <c r="G695" t="s">
        <v>8224</v>
      </c>
      <c r="H695" t="s">
        <v>8246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8271</v>
      </c>
      <c r="O695" s="6">
        <f t="shared" si="60"/>
        <v>1.03</v>
      </c>
      <c r="P695" s="8">
        <f t="shared" si="61"/>
        <v>139.18918918918919</v>
      </c>
      <c r="Q695" s="9" t="str">
        <f t="shared" si="62"/>
        <v>theater</v>
      </c>
      <c r="R695" s="9" t="str">
        <f t="shared" si="63"/>
        <v>plays</v>
      </c>
      <c r="S695" s="14">
        <f t="shared" si="64"/>
        <v>41878.878379629627</v>
      </c>
      <c r="T695" s="14">
        <f t="shared" si="65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>
        <v>10000</v>
      </c>
      <c r="E696">
        <v>10299</v>
      </c>
      <c r="F696" t="s">
        <v>8219</v>
      </c>
      <c r="G696" t="s">
        <v>8224</v>
      </c>
      <c r="H696" t="s">
        <v>8246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8271</v>
      </c>
      <c r="O696" s="6">
        <f t="shared" si="60"/>
        <v>1.0299</v>
      </c>
      <c r="P696" s="8">
        <f t="shared" si="61"/>
        <v>63.574074074074076</v>
      </c>
      <c r="Q696" s="9" t="str">
        <f t="shared" si="62"/>
        <v>theater</v>
      </c>
      <c r="R696" s="9" t="str">
        <f t="shared" si="63"/>
        <v>plays</v>
      </c>
      <c r="S696" s="14">
        <f t="shared" si="64"/>
        <v>41932.311099537037</v>
      </c>
      <c r="T696" s="14">
        <f t="shared" si="65"/>
        <v>41962.352766203709</v>
      </c>
    </row>
    <row r="697" spans="1:20" ht="30" x14ac:dyDescent="0.25">
      <c r="A697">
        <v>58</v>
      </c>
      <c r="B697" s="3" t="s">
        <v>60</v>
      </c>
      <c r="C697" s="3" t="s">
        <v>4169</v>
      </c>
      <c r="D697">
        <v>10000</v>
      </c>
      <c r="E697">
        <v>10291</v>
      </c>
      <c r="F697" t="s">
        <v>8219</v>
      </c>
      <c r="G697" t="s">
        <v>8224</v>
      </c>
      <c r="H697" t="s">
        <v>8246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8265</v>
      </c>
      <c r="O697" s="6">
        <f t="shared" si="60"/>
        <v>1.0290999999999999</v>
      </c>
      <c r="P697" s="8">
        <f t="shared" si="61"/>
        <v>137.21333333333334</v>
      </c>
      <c r="Q697" s="9" t="str">
        <f t="shared" si="62"/>
        <v>film &amp; video</v>
      </c>
      <c r="R697" s="9" t="str">
        <f t="shared" si="63"/>
        <v>television</v>
      </c>
      <c r="S697" s="14">
        <f t="shared" si="64"/>
        <v>41932.745046296295</v>
      </c>
      <c r="T697" s="14">
        <f t="shared" si="65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>
        <v>10000</v>
      </c>
      <c r="E698">
        <v>10290</v>
      </c>
      <c r="F698" t="s">
        <v>8219</v>
      </c>
      <c r="G698" t="s">
        <v>8224</v>
      </c>
      <c r="H698" t="s">
        <v>8246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8285</v>
      </c>
      <c r="O698" s="6">
        <f t="shared" si="60"/>
        <v>1.0289999999999999</v>
      </c>
      <c r="P698" s="8">
        <f t="shared" si="61"/>
        <v>168.68852459016392</v>
      </c>
      <c r="Q698" s="9" t="str">
        <f t="shared" si="62"/>
        <v>photography</v>
      </c>
      <c r="R698" s="9" t="str">
        <f t="shared" si="63"/>
        <v>photobooks</v>
      </c>
      <c r="S698" s="14">
        <f t="shared" si="64"/>
        <v>42052.7815162037</v>
      </c>
      <c r="T698" s="14">
        <f t="shared" si="65"/>
        <v>42082.739849537036</v>
      </c>
    </row>
    <row r="699" spans="1:20" ht="30" x14ac:dyDescent="0.25">
      <c r="A699">
        <v>3766</v>
      </c>
      <c r="B699" s="3" t="s">
        <v>3763</v>
      </c>
      <c r="C699" s="3" t="s">
        <v>7876</v>
      </c>
      <c r="D699">
        <v>10000</v>
      </c>
      <c r="E699">
        <v>10265.01</v>
      </c>
      <c r="F699" t="s">
        <v>8219</v>
      </c>
      <c r="G699" t="s">
        <v>8224</v>
      </c>
      <c r="H699" t="s">
        <v>8246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8305</v>
      </c>
      <c r="O699" s="6">
        <f t="shared" si="60"/>
        <v>1.0265010000000001</v>
      </c>
      <c r="P699" s="8">
        <f t="shared" si="61"/>
        <v>106.9271875</v>
      </c>
      <c r="Q699" s="9" t="str">
        <f t="shared" si="62"/>
        <v>theater</v>
      </c>
      <c r="R699" s="9" t="str">
        <f t="shared" si="63"/>
        <v>musical</v>
      </c>
      <c r="S699" s="14">
        <f t="shared" si="64"/>
        <v>41788.167187500003</v>
      </c>
      <c r="T699" s="14">
        <f t="shared" si="65"/>
        <v>41823.167187500003</v>
      </c>
    </row>
    <row r="700" spans="1:20" ht="15.75" x14ac:dyDescent="0.25">
      <c r="A700">
        <v>1393</v>
      </c>
      <c r="B700" s="3" t="s">
        <v>1394</v>
      </c>
      <c r="C700" s="3" t="s">
        <v>5503</v>
      </c>
      <c r="D700">
        <v>10000</v>
      </c>
      <c r="E700">
        <v>10235</v>
      </c>
      <c r="F700" t="s">
        <v>8219</v>
      </c>
      <c r="G700" t="s">
        <v>8224</v>
      </c>
      <c r="H700" t="s">
        <v>8246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8276</v>
      </c>
      <c r="O700" s="6">
        <f t="shared" si="60"/>
        <v>1.0235000000000001</v>
      </c>
      <c r="P700" s="8">
        <f t="shared" si="61"/>
        <v>196.82692307692307</v>
      </c>
      <c r="Q700" s="9" t="str">
        <f t="shared" si="62"/>
        <v>music</v>
      </c>
      <c r="R700" s="9" t="str">
        <f t="shared" si="63"/>
        <v>rock</v>
      </c>
      <c r="S700" s="14">
        <f t="shared" si="64"/>
        <v>42553.681979166664</v>
      </c>
      <c r="T700" s="14">
        <f t="shared" si="65"/>
        <v>42583.681979166664</v>
      </c>
    </row>
    <row r="701" spans="1:20" ht="45" x14ac:dyDescent="0.25">
      <c r="A701">
        <v>3714</v>
      </c>
      <c r="B701" s="3" t="s">
        <v>3711</v>
      </c>
      <c r="C701" s="3" t="s">
        <v>7824</v>
      </c>
      <c r="D701">
        <v>10000</v>
      </c>
      <c r="E701">
        <v>10235</v>
      </c>
      <c r="F701" t="s">
        <v>8219</v>
      </c>
      <c r="G701" t="s">
        <v>8224</v>
      </c>
      <c r="H701" t="s">
        <v>8246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8271</v>
      </c>
      <c r="O701" s="6">
        <f t="shared" si="60"/>
        <v>1.0235000000000001</v>
      </c>
      <c r="P701" s="8">
        <f t="shared" si="61"/>
        <v>105.51546391752578</v>
      </c>
      <c r="Q701" s="9" t="str">
        <f t="shared" si="62"/>
        <v>theater</v>
      </c>
      <c r="R701" s="9" t="str">
        <f t="shared" si="63"/>
        <v>plays</v>
      </c>
      <c r="S701" s="14">
        <f t="shared" si="64"/>
        <v>42118.556331018524</v>
      </c>
      <c r="T701" s="14">
        <f t="shared" si="65"/>
        <v>42150.165972222225</v>
      </c>
    </row>
    <row r="702" spans="1:20" ht="45" x14ac:dyDescent="0.25">
      <c r="A702">
        <v>1349</v>
      </c>
      <c r="B702" s="3" t="s">
        <v>1350</v>
      </c>
      <c r="C702" s="3" t="s">
        <v>5459</v>
      </c>
      <c r="D702">
        <v>5000</v>
      </c>
      <c r="E702">
        <v>10210</v>
      </c>
      <c r="F702" t="s">
        <v>8219</v>
      </c>
      <c r="G702" t="s">
        <v>8229</v>
      </c>
      <c r="H702" t="s">
        <v>8251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8274</v>
      </c>
      <c r="O702" s="6">
        <f t="shared" si="60"/>
        <v>2.0419999999999998</v>
      </c>
      <c r="P702" s="8">
        <f t="shared" si="61"/>
        <v>59.360465116279073</v>
      </c>
      <c r="Q702" s="9" t="str">
        <f t="shared" si="62"/>
        <v>publishing</v>
      </c>
      <c r="R702" s="9" t="str">
        <f t="shared" si="63"/>
        <v>nonfiction</v>
      </c>
      <c r="S702" s="14">
        <f t="shared" si="64"/>
        <v>42317.33258101852</v>
      </c>
      <c r="T702" s="14">
        <f t="shared" si="65"/>
        <v>42354.290972222225</v>
      </c>
    </row>
    <row r="703" spans="1:20" ht="30" x14ac:dyDescent="0.25">
      <c r="A703">
        <v>1617</v>
      </c>
      <c r="B703" s="3" t="s">
        <v>1618</v>
      </c>
      <c r="C703" s="3" t="s">
        <v>5727</v>
      </c>
      <c r="D703">
        <v>7000</v>
      </c>
      <c r="E703">
        <v>10210</v>
      </c>
      <c r="F703" t="s">
        <v>8219</v>
      </c>
      <c r="G703" t="s">
        <v>8224</v>
      </c>
      <c r="H703" t="s">
        <v>8246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8276</v>
      </c>
      <c r="O703" s="6">
        <f t="shared" si="60"/>
        <v>1.4585714285714286</v>
      </c>
      <c r="P703" s="8">
        <f t="shared" si="61"/>
        <v>64.620253164556956</v>
      </c>
      <c r="Q703" s="9" t="str">
        <f t="shared" si="62"/>
        <v>music</v>
      </c>
      <c r="R703" s="9" t="str">
        <f t="shared" si="63"/>
        <v>rock</v>
      </c>
      <c r="S703" s="14">
        <f t="shared" si="64"/>
        <v>41546.664212962962</v>
      </c>
      <c r="T703" s="14">
        <f t="shared" si="65"/>
        <v>41579.791666666664</v>
      </c>
    </row>
    <row r="704" spans="1:20" ht="45" x14ac:dyDescent="0.25">
      <c r="A704">
        <v>2478</v>
      </c>
      <c r="B704" s="3" t="s">
        <v>2478</v>
      </c>
      <c r="C704" s="3" t="s">
        <v>6588</v>
      </c>
      <c r="D704">
        <v>8000</v>
      </c>
      <c r="E704">
        <v>10200</v>
      </c>
      <c r="F704" t="s">
        <v>8219</v>
      </c>
      <c r="G704" t="s">
        <v>8224</v>
      </c>
      <c r="H704" t="s">
        <v>8246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8279</v>
      </c>
      <c r="O704" s="6">
        <f t="shared" si="60"/>
        <v>1.2749999999999999</v>
      </c>
      <c r="P704" s="8">
        <f t="shared" si="61"/>
        <v>129.1139240506329</v>
      </c>
      <c r="Q704" s="9" t="str">
        <f t="shared" si="62"/>
        <v>music</v>
      </c>
      <c r="R704" s="9" t="str">
        <f t="shared" si="63"/>
        <v>indie rock</v>
      </c>
      <c r="S704" s="14">
        <f t="shared" si="64"/>
        <v>41257.950381944444</v>
      </c>
      <c r="T704" s="14">
        <f t="shared" si="65"/>
        <v>41287.950381944444</v>
      </c>
    </row>
    <row r="705" spans="1:20" ht="45" x14ac:dyDescent="0.25">
      <c r="A705">
        <v>2472</v>
      </c>
      <c r="B705" s="3" t="s">
        <v>2473</v>
      </c>
      <c r="C705" s="3" t="s">
        <v>6582</v>
      </c>
      <c r="D705">
        <v>7500</v>
      </c>
      <c r="E705">
        <v>10182.02</v>
      </c>
      <c r="F705" t="s">
        <v>8219</v>
      </c>
      <c r="G705" t="s">
        <v>8224</v>
      </c>
      <c r="H705" t="s">
        <v>8246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8279</v>
      </c>
      <c r="O705" s="6">
        <f t="shared" si="60"/>
        <v>1.3576026666666667</v>
      </c>
      <c r="P705" s="8">
        <f t="shared" si="61"/>
        <v>97.904038461538462</v>
      </c>
      <c r="Q705" s="9" t="str">
        <f t="shared" si="62"/>
        <v>music</v>
      </c>
      <c r="R705" s="9" t="str">
        <f t="shared" si="63"/>
        <v>indie rock</v>
      </c>
      <c r="S705" s="14">
        <f t="shared" si="64"/>
        <v>40354.11550925926</v>
      </c>
      <c r="T705" s="14">
        <f t="shared" si="65"/>
        <v>40425.043749999997</v>
      </c>
    </row>
    <row r="706" spans="1:20" ht="45" x14ac:dyDescent="0.25">
      <c r="A706">
        <v>3298</v>
      </c>
      <c r="B706" s="3" t="s">
        <v>3298</v>
      </c>
      <c r="C706" s="3" t="s">
        <v>7408</v>
      </c>
      <c r="D706">
        <v>10000</v>
      </c>
      <c r="E706">
        <v>10173</v>
      </c>
      <c r="F706" t="s">
        <v>8219</v>
      </c>
      <c r="G706" t="s">
        <v>8224</v>
      </c>
      <c r="H706" t="s">
        <v>8246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8271</v>
      </c>
      <c r="O706" s="6">
        <f t="shared" ref="O706:O769" si="66">E706/D706</f>
        <v>1.0173000000000001</v>
      </c>
      <c r="P706" s="8">
        <f t="shared" ref="P706:P769" si="67">E706/L706</f>
        <v>141.29166666666666</v>
      </c>
      <c r="Q706" s="9" t="str">
        <f t="shared" si="62"/>
        <v>theater</v>
      </c>
      <c r="R706" s="9" t="str">
        <f t="shared" si="63"/>
        <v>plays</v>
      </c>
      <c r="S706" s="14">
        <f t="shared" si="64"/>
        <v>42239.957962962959</v>
      </c>
      <c r="T706" s="14">
        <f t="shared" si="65"/>
        <v>42260</v>
      </c>
    </row>
    <row r="707" spans="1:20" ht="45" x14ac:dyDescent="0.25">
      <c r="A707">
        <v>3524</v>
      </c>
      <c r="B707" s="3" t="s">
        <v>3523</v>
      </c>
      <c r="C707" s="3" t="s">
        <v>7634</v>
      </c>
      <c r="D707">
        <v>10000</v>
      </c>
      <c r="E707">
        <v>10156</v>
      </c>
      <c r="F707" t="s">
        <v>8219</v>
      </c>
      <c r="G707" t="s">
        <v>8224</v>
      </c>
      <c r="H707" t="s">
        <v>8246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8271</v>
      </c>
      <c r="O707" s="6">
        <f t="shared" si="66"/>
        <v>1.0156000000000001</v>
      </c>
      <c r="P707" s="8">
        <f t="shared" si="67"/>
        <v>137.24324324324326</v>
      </c>
      <c r="Q707" s="9" t="str">
        <f t="shared" ref="Q707:Q770" si="68">LEFT(N707, SEARCH("/",N707,1)-1)</f>
        <v>theater</v>
      </c>
      <c r="R707" s="9" t="str">
        <f t="shared" ref="R707:R770" si="69">RIGHT(N707,LEN(N707) - SEARCH("/", N707))</f>
        <v>plays</v>
      </c>
      <c r="S707" s="14">
        <f t="shared" ref="S707:S770" si="70">(((J707/60)/60)/24)+DATE(1970,1,1)</f>
        <v>41880.76357638889</v>
      </c>
      <c r="T707" s="14">
        <f t="shared" ref="T707:T770" si="71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>
        <v>10000</v>
      </c>
      <c r="E708">
        <v>10135</v>
      </c>
      <c r="F708" t="s">
        <v>8219</v>
      </c>
      <c r="G708" t="s">
        <v>8224</v>
      </c>
      <c r="H708" t="s">
        <v>8246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8276</v>
      </c>
      <c r="O708" s="6">
        <f t="shared" si="66"/>
        <v>1.0135000000000001</v>
      </c>
      <c r="P708" s="8">
        <f t="shared" si="67"/>
        <v>112.61111111111111</v>
      </c>
      <c r="Q708" s="9" t="str">
        <f t="shared" si="68"/>
        <v>music</v>
      </c>
      <c r="R708" s="9" t="str">
        <f t="shared" si="69"/>
        <v>rock</v>
      </c>
      <c r="S708" s="14">
        <f t="shared" si="70"/>
        <v>41502.882928240739</v>
      </c>
      <c r="T708" s="14">
        <f t="shared" si="71"/>
        <v>41532.881944444445</v>
      </c>
    </row>
    <row r="709" spans="1:20" ht="45" x14ac:dyDescent="0.25">
      <c r="A709">
        <v>3575</v>
      </c>
      <c r="B709" s="3" t="s">
        <v>3574</v>
      </c>
      <c r="C709" s="3" t="s">
        <v>7685</v>
      </c>
      <c r="D709">
        <v>10000</v>
      </c>
      <c r="E709">
        <v>10133</v>
      </c>
      <c r="F709" t="s">
        <v>8219</v>
      </c>
      <c r="G709" t="s">
        <v>8224</v>
      </c>
      <c r="H709" t="s">
        <v>8246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8271</v>
      </c>
      <c r="O709" s="6">
        <f t="shared" si="66"/>
        <v>1.0133000000000001</v>
      </c>
      <c r="P709" s="8">
        <f t="shared" si="67"/>
        <v>99.343137254901961</v>
      </c>
      <c r="Q709" s="9" t="str">
        <f t="shared" si="68"/>
        <v>theater</v>
      </c>
      <c r="R709" s="9" t="str">
        <f t="shared" si="69"/>
        <v>plays</v>
      </c>
      <c r="S709" s="14">
        <f t="shared" si="70"/>
        <v>42561.783877314811</v>
      </c>
      <c r="T709" s="14">
        <f t="shared" si="71"/>
        <v>42593.165972222225</v>
      </c>
    </row>
    <row r="710" spans="1:20" ht="45" x14ac:dyDescent="0.25">
      <c r="A710">
        <v>334</v>
      </c>
      <c r="B710" s="3" t="s">
        <v>335</v>
      </c>
      <c r="C710" s="3" t="s">
        <v>4444</v>
      </c>
      <c r="D710">
        <v>10000</v>
      </c>
      <c r="E710">
        <v>10119</v>
      </c>
      <c r="F710" t="s">
        <v>8219</v>
      </c>
      <c r="G710" t="s">
        <v>8224</v>
      </c>
      <c r="H710" t="s">
        <v>8246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8269</v>
      </c>
      <c r="O710" s="6">
        <f t="shared" si="66"/>
        <v>1.0119</v>
      </c>
      <c r="P710" s="8">
        <f t="shared" si="67"/>
        <v>146.65217391304347</v>
      </c>
      <c r="Q710" s="9" t="str">
        <f t="shared" si="68"/>
        <v>film &amp; video</v>
      </c>
      <c r="R710" s="9" t="str">
        <f t="shared" si="69"/>
        <v>documentary</v>
      </c>
      <c r="S710" s="14">
        <f t="shared" si="70"/>
        <v>42101.682372685187</v>
      </c>
      <c r="T710" s="14">
        <f t="shared" si="71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>
        <v>10000</v>
      </c>
      <c r="E711">
        <v>10115</v>
      </c>
      <c r="F711" t="s">
        <v>8219</v>
      </c>
      <c r="G711" t="s">
        <v>8224</v>
      </c>
      <c r="H711" t="s">
        <v>8246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8271</v>
      </c>
      <c r="O711" s="6">
        <f t="shared" si="66"/>
        <v>1.0115000000000001</v>
      </c>
      <c r="P711" s="8">
        <f t="shared" si="67"/>
        <v>103.21428571428571</v>
      </c>
      <c r="Q711" s="9" t="str">
        <f t="shared" si="68"/>
        <v>theater</v>
      </c>
      <c r="R711" s="9" t="str">
        <f t="shared" si="69"/>
        <v>plays</v>
      </c>
      <c r="S711" s="14">
        <f t="shared" si="70"/>
        <v>42037.791238425925</v>
      </c>
      <c r="T711" s="14">
        <f t="shared" si="71"/>
        <v>42067.791238425925</v>
      </c>
    </row>
    <row r="712" spans="1:20" ht="45" x14ac:dyDescent="0.25">
      <c r="A712">
        <v>54</v>
      </c>
      <c r="B712" s="3" t="s">
        <v>56</v>
      </c>
      <c r="C712" s="3" t="s">
        <v>4165</v>
      </c>
      <c r="D712">
        <v>10000</v>
      </c>
      <c r="E712">
        <v>10100</v>
      </c>
      <c r="F712" t="s">
        <v>8219</v>
      </c>
      <c r="G712" t="s">
        <v>8224</v>
      </c>
      <c r="H712" t="s">
        <v>8246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8265</v>
      </c>
      <c r="O712" s="6">
        <f t="shared" si="66"/>
        <v>1.01</v>
      </c>
      <c r="P712" s="8">
        <f t="shared" si="67"/>
        <v>194.23076923076923</v>
      </c>
      <c r="Q712" s="9" t="str">
        <f t="shared" si="68"/>
        <v>film &amp; video</v>
      </c>
      <c r="R712" s="9" t="str">
        <f t="shared" si="69"/>
        <v>television</v>
      </c>
      <c r="S712" s="14">
        <f t="shared" si="70"/>
        <v>42333.713206018518</v>
      </c>
      <c r="T712" s="14">
        <f t="shared" si="71"/>
        <v>42363.713206018518</v>
      </c>
    </row>
    <row r="713" spans="1:20" ht="45" x14ac:dyDescent="0.25">
      <c r="A713">
        <v>2930</v>
      </c>
      <c r="B713" s="3" t="s">
        <v>2930</v>
      </c>
      <c r="C713" s="3" t="s">
        <v>7040</v>
      </c>
      <c r="D713">
        <v>10000</v>
      </c>
      <c r="E713">
        <v>10092</v>
      </c>
      <c r="F713" t="s">
        <v>8219</v>
      </c>
      <c r="G713" t="s">
        <v>8225</v>
      </c>
      <c r="H713" t="s">
        <v>8247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8305</v>
      </c>
      <c r="O713" s="6">
        <f t="shared" si="66"/>
        <v>1.0092000000000001</v>
      </c>
      <c r="P713" s="8">
        <f t="shared" si="67"/>
        <v>162.7741935483871</v>
      </c>
      <c r="Q713" s="9" t="str">
        <f t="shared" si="68"/>
        <v>theater</v>
      </c>
      <c r="R713" s="9" t="str">
        <f t="shared" si="69"/>
        <v>musical</v>
      </c>
      <c r="S713" s="14">
        <f t="shared" si="70"/>
        <v>42101.584074074075</v>
      </c>
      <c r="T713" s="14">
        <f t="shared" si="71"/>
        <v>42131.584074074075</v>
      </c>
    </row>
    <row r="714" spans="1:20" ht="45" x14ac:dyDescent="0.25">
      <c r="A714">
        <v>3022</v>
      </c>
      <c r="B714" s="3" t="s">
        <v>3022</v>
      </c>
      <c r="C714" s="3" t="s">
        <v>7132</v>
      </c>
      <c r="D714">
        <v>10000</v>
      </c>
      <c r="E714">
        <v>10088</v>
      </c>
      <c r="F714" t="s">
        <v>8219</v>
      </c>
      <c r="G714" t="s">
        <v>8224</v>
      </c>
      <c r="H714" t="s">
        <v>8246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8303</v>
      </c>
      <c r="O714" s="6">
        <f t="shared" si="66"/>
        <v>1.0087999999999999</v>
      </c>
      <c r="P714" s="8">
        <f t="shared" si="67"/>
        <v>162.70967741935485</v>
      </c>
      <c r="Q714" s="9" t="str">
        <f t="shared" si="68"/>
        <v>theater</v>
      </c>
      <c r="R714" s="9" t="str">
        <f t="shared" si="69"/>
        <v>spaces</v>
      </c>
      <c r="S714" s="14">
        <f t="shared" si="70"/>
        <v>42564.95380787037</v>
      </c>
      <c r="T714" s="14">
        <f t="shared" si="71"/>
        <v>42609.95380787037</v>
      </c>
    </row>
    <row r="715" spans="1:20" ht="45" x14ac:dyDescent="0.25">
      <c r="A715">
        <v>527</v>
      </c>
      <c r="B715" s="3" t="s">
        <v>528</v>
      </c>
      <c r="C715" s="3" t="s">
        <v>4637</v>
      </c>
      <c r="D715">
        <v>10000</v>
      </c>
      <c r="E715">
        <v>10085</v>
      </c>
      <c r="F715" t="s">
        <v>8219</v>
      </c>
      <c r="G715" t="s">
        <v>8224</v>
      </c>
      <c r="H715" t="s">
        <v>8246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8271</v>
      </c>
      <c r="O715" s="6">
        <f t="shared" si="66"/>
        <v>1.0085</v>
      </c>
      <c r="P715" s="8">
        <f t="shared" si="67"/>
        <v>63.829113924050631</v>
      </c>
      <c r="Q715" s="9" t="str">
        <f t="shared" si="68"/>
        <v>theater</v>
      </c>
      <c r="R715" s="9" t="str">
        <f t="shared" si="69"/>
        <v>plays</v>
      </c>
      <c r="S715" s="14">
        <f t="shared" si="70"/>
        <v>42753.205625000002</v>
      </c>
      <c r="T715" s="14">
        <f t="shared" si="71"/>
        <v>42783.670138888891</v>
      </c>
    </row>
    <row r="716" spans="1:20" ht="45" x14ac:dyDescent="0.25">
      <c r="A716">
        <v>1674</v>
      </c>
      <c r="B716" s="3" t="s">
        <v>1675</v>
      </c>
      <c r="C716" s="3" t="s">
        <v>5784</v>
      </c>
      <c r="D716">
        <v>5000</v>
      </c>
      <c r="E716">
        <v>10085</v>
      </c>
      <c r="F716" t="s">
        <v>8219</v>
      </c>
      <c r="G716" t="s">
        <v>8224</v>
      </c>
      <c r="H716" t="s">
        <v>8246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8292</v>
      </c>
      <c r="O716" s="6">
        <f t="shared" si="66"/>
        <v>2.0169999999999999</v>
      </c>
      <c r="P716" s="8">
        <f t="shared" si="67"/>
        <v>89.247787610619469</v>
      </c>
      <c r="Q716" s="9" t="str">
        <f t="shared" si="68"/>
        <v>music</v>
      </c>
      <c r="R716" s="9" t="str">
        <f t="shared" si="69"/>
        <v>pop</v>
      </c>
      <c r="S716" s="14">
        <f t="shared" si="70"/>
        <v>42569.605393518519</v>
      </c>
      <c r="T716" s="14">
        <f t="shared" si="71"/>
        <v>42600.290972222225</v>
      </c>
    </row>
    <row r="717" spans="1:20" ht="45" x14ac:dyDescent="0.25">
      <c r="A717">
        <v>1750</v>
      </c>
      <c r="B717" s="3" t="s">
        <v>1751</v>
      </c>
      <c r="C717" s="3" t="s">
        <v>5860</v>
      </c>
      <c r="D717">
        <v>5000</v>
      </c>
      <c r="E717">
        <v>10081</v>
      </c>
      <c r="F717" t="s">
        <v>8219</v>
      </c>
      <c r="G717" t="s">
        <v>8224</v>
      </c>
      <c r="H717" t="s">
        <v>8246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8285</v>
      </c>
      <c r="O717" s="6">
        <f t="shared" si="66"/>
        <v>2.0162</v>
      </c>
      <c r="P717" s="8">
        <f t="shared" si="67"/>
        <v>80.647999999999996</v>
      </c>
      <c r="Q717" s="9" t="str">
        <f t="shared" si="68"/>
        <v>photography</v>
      </c>
      <c r="R717" s="9" t="str">
        <f t="shared" si="69"/>
        <v>photobooks</v>
      </c>
      <c r="S717" s="14">
        <f t="shared" si="70"/>
        <v>42454.836851851855</v>
      </c>
      <c r="T717" s="14">
        <f t="shared" si="71"/>
        <v>42479.836851851855</v>
      </c>
    </row>
    <row r="718" spans="1:20" ht="45" x14ac:dyDescent="0.25">
      <c r="A718">
        <v>1278</v>
      </c>
      <c r="B718" s="3" t="s">
        <v>1279</v>
      </c>
      <c r="C718" s="3" t="s">
        <v>5388</v>
      </c>
      <c r="D718">
        <v>6500</v>
      </c>
      <c r="E718">
        <v>10071</v>
      </c>
      <c r="F718" t="s">
        <v>8219</v>
      </c>
      <c r="G718" t="s">
        <v>8224</v>
      </c>
      <c r="H718" t="s">
        <v>8246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8276</v>
      </c>
      <c r="O718" s="6">
        <f t="shared" si="66"/>
        <v>1.5493846153846154</v>
      </c>
      <c r="P718" s="8">
        <f t="shared" si="67"/>
        <v>53.005263157894738</v>
      </c>
      <c r="Q718" s="9" t="str">
        <f t="shared" si="68"/>
        <v>music</v>
      </c>
      <c r="R718" s="9" t="str">
        <f t="shared" si="69"/>
        <v>rock</v>
      </c>
      <c r="S718" s="14">
        <f t="shared" si="70"/>
        <v>41786.555162037039</v>
      </c>
      <c r="T718" s="14">
        <f t="shared" si="71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>
        <v>3000</v>
      </c>
      <c r="E719">
        <v>10067.5</v>
      </c>
      <c r="F719" t="s">
        <v>8219</v>
      </c>
      <c r="G719" t="s">
        <v>8224</v>
      </c>
      <c r="H719" t="s">
        <v>8246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8271</v>
      </c>
      <c r="O719" s="6">
        <f t="shared" si="66"/>
        <v>3.3558333333333334</v>
      </c>
      <c r="P719" s="8">
        <f t="shared" si="67"/>
        <v>41.773858921161825</v>
      </c>
      <c r="Q719" s="9" t="str">
        <f t="shared" si="68"/>
        <v>theater</v>
      </c>
      <c r="R719" s="9" t="str">
        <f t="shared" si="69"/>
        <v>plays</v>
      </c>
      <c r="S719" s="14">
        <f t="shared" si="70"/>
        <v>40633.154363425929</v>
      </c>
      <c r="T719" s="14">
        <f t="shared" si="71"/>
        <v>40664.207638888889</v>
      </c>
    </row>
    <row r="720" spans="1:20" ht="45" x14ac:dyDescent="0.25">
      <c r="A720">
        <v>3455</v>
      </c>
      <c r="B720" s="3" t="s">
        <v>3454</v>
      </c>
      <c r="C720" s="3" t="s">
        <v>7565</v>
      </c>
      <c r="D720">
        <v>10000</v>
      </c>
      <c r="E720">
        <v>10065</v>
      </c>
      <c r="F720" t="s">
        <v>8219</v>
      </c>
      <c r="G720" t="s">
        <v>8224</v>
      </c>
      <c r="H720" t="s">
        <v>8246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8271</v>
      </c>
      <c r="O720" s="6">
        <f t="shared" si="66"/>
        <v>1.0065</v>
      </c>
      <c r="P720" s="8">
        <f t="shared" si="67"/>
        <v>145.86956521739131</v>
      </c>
      <c r="Q720" s="9" t="str">
        <f t="shared" si="68"/>
        <v>theater</v>
      </c>
      <c r="R720" s="9" t="str">
        <f t="shared" si="69"/>
        <v>plays</v>
      </c>
      <c r="S720" s="14">
        <f t="shared" si="70"/>
        <v>42626.7503125</v>
      </c>
      <c r="T720" s="14">
        <f t="shared" si="71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>
        <v>10000</v>
      </c>
      <c r="E721">
        <v>10046</v>
      </c>
      <c r="F721" t="s">
        <v>8219</v>
      </c>
      <c r="G721" t="s">
        <v>8224</v>
      </c>
      <c r="H721" t="s">
        <v>8246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8269</v>
      </c>
      <c r="O721" s="6">
        <f t="shared" si="66"/>
        <v>1.0045999999999999</v>
      </c>
      <c r="P721" s="8">
        <f t="shared" si="67"/>
        <v>93.018518518518519</v>
      </c>
      <c r="Q721" s="9" t="str">
        <f t="shared" si="68"/>
        <v>film &amp; video</v>
      </c>
      <c r="R721" s="9" t="str">
        <f t="shared" si="69"/>
        <v>documentary</v>
      </c>
      <c r="S721" s="14">
        <f t="shared" si="70"/>
        <v>40933.856921296298</v>
      </c>
      <c r="T721" s="14">
        <f t="shared" si="71"/>
        <v>40963.856921296298</v>
      </c>
    </row>
    <row r="722" spans="1:20" ht="45" x14ac:dyDescent="0.25">
      <c r="A722">
        <v>2055</v>
      </c>
      <c r="B722" s="3" t="s">
        <v>2056</v>
      </c>
      <c r="C722" s="3" t="s">
        <v>6165</v>
      </c>
      <c r="D722">
        <v>6000</v>
      </c>
      <c r="E722">
        <v>10045</v>
      </c>
      <c r="F722" t="s">
        <v>8219</v>
      </c>
      <c r="G722" t="s">
        <v>8224</v>
      </c>
      <c r="H722" t="s">
        <v>8246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8295</v>
      </c>
      <c r="O722" s="6">
        <f t="shared" si="66"/>
        <v>1.6741666666666666</v>
      </c>
      <c r="P722" s="8">
        <f t="shared" si="67"/>
        <v>99.455445544554451</v>
      </c>
      <c r="Q722" s="9" t="str">
        <f t="shared" si="68"/>
        <v>technology</v>
      </c>
      <c r="R722" s="9" t="str">
        <f t="shared" si="69"/>
        <v>hardware</v>
      </c>
      <c r="S722" s="14">
        <f t="shared" si="70"/>
        <v>41946.674108796295</v>
      </c>
      <c r="T722" s="14">
        <f t="shared" si="71"/>
        <v>41976.166666666672</v>
      </c>
    </row>
    <row r="723" spans="1:20" ht="45" x14ac:dyDescent="0.25">
      <c r="A723">
        <v>1691</v>
      </c>
      <c r="B723" s="3" t="s">
        <v>1692</v>
      </c>
      <c r="C723" s="3" t="s">
        <v>5801</v>
      </c>
      <c r="D723">
        <v>30000</v>
      </c>
      <c r="E723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8293</v>
      </c>
      <c r="O723" s="6">
        <f t="shared" si="66"/>
        <v>0.33473333333333333</v>
      </c>
      <c r="P723" s="8">
        <f t="shared" si="67"/>
        <v>264.26315789473682</v>
      </c>
      <c r="Q723" s="9" t="str">
        <f t="shared" si="68"/>
        <v>music</v>
      </c>
      <c r="R723" s="9" t="str">
        <f t="shared" si="69"/>
        <v>faith</v>
      </c>
      <c r="S723" s="14">
        <f t="shared" si="70"/>
        <v>42795.701481481476</v>
      </c>
      <c r="T723" s="14">
        <f t="shared" si="71"/>
        <v>42828.041666666672</v>
      </c>
    </row>
    <row r="724" spans="1:20" ht="45" x14ac:dyDescent="0.25">
      <c r="A724">
        <v>3400</v>
      </c>
      <c r="B724" s="3" t="s">
        <v>3399</v>
      </c>
      <c r="C724" s="3" t="s">
        <v>7510</v>
      </c>
      <c r="D724">
        <v>10000</v>
      </c>
      <c r="E724">
        <v>10041</v>
      </c>
      <c r="F724" t="s">
        <v>8219</v>
      </c>
      <c r="G724" t="s">
        <v>8224</v>
      </c>
      <c r="H724" t="s">
        <v>8246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8271</v>
      </c>
      <c r="O724" s="6">
        <f t="shared" si="66"/>
        <v>1.0041</v>
      </c>
      <c r="P724" s="8">
        <f t="shared" si="67"/>
        <v>118.12941176470588</v>
      </c>
      <c r="Q724" s="9" t="str">
        <f t="shared" si="68"/>
        <v>theater</v>
      </c>
      <c r="R724" s="9" t="str">
        <f t="shared" si="69"/>
        <v>plays</v>
      </c>
      <c r="S724" s="14">
        <f t="shared" si="70"/>
        <v>41834.953865740739</v>
      </c>
      <c r="T724" s="14">
        <f t="shared" si="71"/>
        <v>41879.953865740739</v>
      </c>
    </row>
    <row r="725" spans="1:20" ht="30" x14ac:dyDescent="0.25">
      <c r="A725">
        <v>3406</v>
      </c>
      <c r="B725" s="3" t="s">
        <v>3405</v>
      </c>
      <c r="C725" s="3" t="s">
        <v>7516</v>
      </c>
      <c r="D725">
        <v>10000</v>
      </c>
      <c r="E725">
        <v>10031</v>
      </c>
      <c r="F725" t="s">
        <v>8219</v>
      </c>
      <c r="G725" t="s">
        <v>8224</v>
      </c>
      <c r="H725" t="s">
        <v>8246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8271</v>
      </c>
      <c r="O725" s="6">
        <f t="shared" si="66"/>
        <v>1.0031000000000001</v>
      </c>
      <c r="P725" s="8">
        <f t="shared" si="67"/>
        <v>110.23076923076923</v>
      </c>
      <c r="Q725" s="9" t="str">
        <f t="shared" si="68"/>
        <v>theater</v>
      </c>
      <c r="R725" s="9" t="str">
        <f t="shared" si="69"/>
        <v>plays</v>
      </c>
      <c r="S725" s="14">
        <f t="shared" si="70"/>
        <v>41791.492777777778</v>
      </c>
      <c r="T725" s="14">
        <f t="shared" si="71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>
        <v>10000</v>
      </c>
      <c r="E726">
        <v>10027</v>
      </c>
      <c r="F726" t="s">
        <v>8219</v>
      </c>
      <c r="G726" t="s">
        <v>8225</v>
      </c>
      <c r="H726" t="s">
        <v>8247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8271</v>
      </c>
      <c r="O726" s="6">
        <f t="shared" si="66"/>
        <v>1.0026999999999999</v>
      </c>
      <c r="P726" s="8">
        <f t="shared" si="67"/>
        <v>92.842592592592595</v>
      </c>
      <c r="Q726" s="9" t="str">
        <f t="shared" si="68"/>
        <v>theater</v>
      </c>
      <c r="R726" s="9" t="str">
        <f t="shared" si="69"/>
        <v>plays</v>
      </c>
      <c r="S726" s="14">
        <f t="shared" si="70"/>
        <v>42028.496562500004</v>
      </c>
      <c r="T726" s="14">
        <f t="shared" si="71"/>
        <v>42058.496562500004</v>
      </c>
    </row>
    <row r="727" spans="1:20" ht="45" x14ac:dyDescent="0.25">
      <c r="A727">
        <v>3288</v>
      </c>
      <c r="B727" s="3" t="s">
        <v>3288</v>
      </c>
      <c r="C727" s="3" t="s">
        <v>7398</v>
      </c>
      <c r="D727">
        <v>10000</v>
      </c>
      <c r="E727">
        <v>10026.49</v>
      </c>
      <c r="F727" t="s">
        <v>8219</v>
      </c>
      <c r="G727" t="s">
        <v>8225</v>
      </c>
      <c r="H727" t="s">
        <v>8247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8271</v>
      </c>
      <c r="O727" s="6">
        <f t="shared" si="66"/>
        <v>1.0026489999999999</v>
      </c>
      <c r="P727" s="8">
        <f t="shared" si="67"/>
        <v>48.437149758454105</v>
      </c>
      <c r="Q727" s="9" t="str">
        <f t="shared" si="68"/>
        <v>theater</v>
      </c>
      <c r="R727" s="9" t="str">
        <f t="shared" si="69"/>
        <v>plays</v>
      </c>
      <c r="S727" s="14">
        <f t="shared" si="70"/>
        <v>42505.774479166663</v>
      </c>
      <c r="T727" s="14">
        <f t="shared" si="71"/>
        <v>42541.958333333328</v>
      </c>
    </row>
    <row r="728" spans="1:20" ht="45" x14ac:dyDescent="0.25">
      <c r="A728">
        <v>2539</v>
      </c>
      <c r="B728" s="3" t="s">
        <v>2539</v>
      </c>
      <c r="C728" s="3" t="s">
        <v>6649</v>
      </c>
      <c r="D728">
        <v>10000</v>
      </c>
      <c r="E728">
        <v>10025</v>
      </c>
      <c r="F728" t="s">
        <v>8219</v>
      </c>
      <c r="G728" t="s">
        <v>8224</v>
      </c>
      <c r="H728" t="s">
        <v>8246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8300</v>
      </c>
      <c r="O728" s="6">
        <f t="shared" si="66"/>
        <v>1.0024999999999999</v>
      </c>
      <c r="P728" s="8">
        <f t="shared" si="67"/>
        <v>169.91525423728814</v>
      </c>
      <c r="Q728" s="9" t="str">
        <f t="shared" si="68"/>
        <v>music</v>
      </c>
      <c r="R728" s="9" t="str">
        <f t="shared" si="69"/>
        <v>classical music</v>
      </c>
      <c r="S728" s="14">
        <f t="shared" si="70"/>
        <v>41977.902222222227</v>
      </c>
      <c r="T728" s="14">
        <f t="shared" si="71"/>
        <v>42037.902222222227</v>
      </c>
    </row>
    <row r="729" spans="1:20" ht="15.75" x14ac:dyDescent="0.25">
      <c r="A729">
        <v>1836</v>
      </c>
      <c r="B729" s="3" t="s">
        <v>1837</v>
      </c>
      <c r="C729" s="3" t="s">
        <v>5946</v>
      </c>
      <c r="D729">
        <v>5000</v>
      </c>
      <c r="E729">
        <v>10017</v>
      </c>
      <c r="F729" t="s">
        <v>8219</v>
      </c>
      <c r="G729" t="s">
        <v>8224</v>
      </c>
      <c r="H729" t="s">
        <v>8246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8276</v>
      </c>
      <c r="O729" s="6">
        <f t="shared" si="66"/>
        <v>2.0034000000000001</v>
      </c>
      <c r="P729" s="8">
        <f t="shared" si="67"/>
        <v>182.12727272727273</v>
      </c>
      <c r="Q729" s="9" t="str">
        <f t="shared" si="68"/>
        <v>music</v>
      </c>
      <c r="R729" s="9" t="str">
        <f t="shared" si="69"/>
        <v>rock</v>
      </c>
      <c r="S729" s="14">
        <f t="shared" si="70"/>
        <v>41305.809363425928</v>
      </c>
      <c r="T729" s="14">
        <f t="shared" si="71"/>
        <v>41322.809363425928</v>
      </c>
    </row>
    <row r="730" spans="1:20" ht="45" x14ac:dyDescent="0.25">
      <c r="A730">
        <v>721</v>
      </c>
      <c r="B730" s="3" t="s">
        <v>722</v>
      </c>
      <c r="C730" s="3" t="s">
        <v>4831</v>
      </c>
      <c r="D730">
        <v>8200</v>
      </c>
      <c r="E730">
        <v>10013</v>
      </c>
      <c r="F730" t="s">
        <v>8219</v>
      </c>
      <c r="G730" t="s">
        <v>8224</v>
      </c>
      <c r="H730" t="s">
        <v>8246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8274</v>
      </c>
      <c r="O730" s="6">
        <f t="shared" si="66"/>
        <v>1.2210975609756098</v>
      </c>
      <c r="P730" s="8">
        <f t="shared" si="67"/>
        <v>84.142857142857139</v>
      </c>
      <c r="Q730" s="9" t="str">
        <f t="shared" si="68"/>
        <v>publishing</v>
      </c>
      <c r="R730" s="9" t="str">
        <f t="shared" si="69"/>
        <v>nonfiction</v>
      </c>
      <c r="S730" s="14">
        <f t="shared" si="70"/>
        <v>41807.571840277778</v>
      </c>
      <c r="T730" s="14">
        <f t="shared" si="71"/>
        <v>41852.571840277778</v>
      </c>
    </row>
    <row r="731" spans="1:20" ht="45" x14ac:dyDescent="0.25">
      <c r="A731">
        <v>1633</v>
      </c>
      <c r="B731" s="3" t="s">
        <v>1634</v>
      </c>
      <c r="C731" s="3" t="s">
        <v>5743</v>
      </c>
      <c r="D731">
        <v>10000</v>
      </c>
      <c r="E731">
        <v>10000</v>
      </c>
      <c r="F731" t="s">
        <v>8219</v>
      </c>
      <c r="G731" t="s">
        <v>8224</v>
      </c>
      <c r="H731" t="s">
        <v>8246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8276</v>
      </c>
      <c r="O731" s="6">
        <f t="shared" si="66"/>
        <v>1</v>
      </c>
      <c r="P731" s="8">
        <f t="shared" si="67"/>
        <v>172.41379310344828</v>
      </c>
      <c r="Q731" s="9" t="str">
        <f t="shared" si="68"/>
        <v>music</v>
      </c>
      <c r="R731" s="9" t="str">
        <f t="shared" si="69"/>
        <v>rock</v>
      </c>
      <c r="S731" s="14">
        <f t="shared" si="70"/>
        <v>40896.883750000001</v>
      </c>
      <c r="T731" s="14">
        <f t="shared" si="71"/>
        <v>40924.208333333336</v>
      </c>
    </row>
    <row r="732" spans="1:20" ht="45" x14ac:dyDescent="0.25">
      <c r="A732">
        <v>2990</v>
      </c>
      <c r="B732" s="3" t="s">
        <v>2990</v>
      </c>
      <c r="C732" s="3" t="s">
        <v>7100</v>
      </c>
      <c r="D732">
        <v>10000</v>
      </c>
      <c r="E732">
        <v>10000</v>
      </c>
      <c r="F732" t="s">
        <v>8219</v>
      </c>
      <c r="G732" t="s">
        <v>8224</v>
      </c>
      <c r="H732" t="s">
        <v>8246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8303</v>
      </c>
      <c r="O732" s="6">
        <f t="shared" si="66"/>
        <v>1</v>
      </c>
      <c r="P732" s="8">
        <f t="shared" si="67"/>
        <v>370.37037037037038</v>
      </c>
      <c r="Q732" s="9" t="str">
        <f t="shared" si="68"/>
        <v>theater</v>
      </c>
      <c r="R732" s="9" t="str">
        <f t="shared" si="69"/>
        <v>spaces</v>
      </c>
      <c r="S732" s="14">
        <f t="shared" si="70"/>
        <v>42341.57430555555</v>
      </c>
      <c r="T732" s="14">
        <f t="shared" si="71"/>
        <v>42376.57430555555</v>
      </c>
    </row>
    <row r="733" spans="1:20" ht="45" x14ac:dyDescent="0.25">
      <c r="A733">
        <v>1137</v>
      </c>
      <c r="B733" s="3" t="s">
        <v>1138</v>
      </c>
      <c r="C733" s="3" t="s">
        <v>5247</v>
      </c>
      <c r="D733">
        <v>25000</v>
      </c>
      <c r="E733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8283</v>
      </c>
      <c r="O733" s="6">
        <f t="shared" si="66"/>
        <v>0.39500000000000002</v>
      </c>
      <c r="P733" s="8">
        <f t="shared" si="67"/>
        <v>253.2051282051282</v>
      </c>
      <c r="Q733" s="9" t="str">
        <f t="shared" si="68"/>
        <v>games</v>
      </c>
      <c r="R733" s="9" t="str">
        <f t="shared" si="69"/>
        <v>mobile games</v>
      </c>
      <c r="S733" s="14">
        <f t="shared" si="70"/>
        <v>42453.819687499999</v>
      </c>
      <c r="T733" s="14">
        <f t="shared" si="71"/>
        <v>42483.819687499999</v>
      </c>
    </row>
    <row r="734" spans="1:20" ht="60" x14ac:dyDescent="0.25">
      <c r="A734">
        <v>2736</v>
      </c>
      <c r="B734" s="3" t="s">
        <v>2736</v>
      </c>
      <c r="C734" s="3" t="s">
        <v>6846</v>
      </c>
      <c r="D734">
        <v>8000</v>
      </c>
      <c r="E734">
        <v>9832</v>
      </c>
      <c r="F734" t="s">
        <v>8219</v>
      </c>
      <c r="G734" t="s">
        <v>8229</v>
      </c>
      <c r="H734" t="s">
        <v>8251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8295</v>
      </c>
      <c r="O734" s="6">
        <f t="shared" si="66"/>
        <v>1.2290000000000001</v>
      </c>
      <c r="P734" s="8">
        <f t="shared" si="67"/>
        <v>169.51724137931035</v>
      </c>
      <c r="Q734" s="9" t="str">
        <f t="shared" si="68"/>
        <v>technology</v>
      </c>
      <c r="R734" s="9" t="str">
        <f t="shared" si="69"/>
        <v>hardware</v>
      </c>
      <c r="S734" s="14">
        <f t="shared" si="70"/>
        <v>41722.666354166664</v>
      </c>
      <c r="T734" s="14">
        <f t="shared" si="71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>
        <v>8500</v>
      </c>
      <c r="E735">
        <v>9801</v>
      </c>
      <c r="F735" t="s">
        <v>8219</v>
      </c>
      <c r="G735" t="s">
        <v>8224</v>
      </c>
      <c r="H735" t="s">
        <v>8246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8271</v>
      </c>
      <c r="O735" s="6">
        <f t="shared" si="66"/>
        <v>1.1530588235294117</v>
      </c>
      <c r="P735" s="8">
        <f t="shared" si="67"/>
        <v>58.688622754491021</v>
      </c>
      <c r="Q735" s="9" t="str">
        <f t="shared" si="68"/>
        <v>theater</v>
      </c>
      <c r="R735" s="9" t="str">
        <f t="shared" si="69"/>
        <v>plays</v>
      </c>
      <c r="S735" s="14">
        <f t="shared" si="70"/>
        <v>41893.324884259258</v>
      </c>
      <c r="T735" s="14">
        <f t="shared" si="71"/>
        <v>41926.290972222225</v>
      </c>
    </row>
    <row r="736" spans="1:20" ht="30" x14ac:dyDescent="0.25">
      <c r="A736">
        <v>305</v>
      </c>
      <c r="B736" s="3" t="s">
        <v>306</v>
      </c>
      <c r="C736" s="3" t="s">
        <v>4415</v>
      </c>
      <c r="D736">
        <v>7500</v>
      </c>
      <c r="E736">
        <v>9775</v>
      </c>
      <c r="F736" t="s">
        <v>8219</v>
      </c>
      <c r="G736" t="s">
        <v>8224</v>
      </c>
      <c r="H736" t="s">
        <v>8246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8269</v>
      </c>
      <c r="O736" s="6">
        <f t="shared" si="66"/>
        <v>1.3033333333333332</v>
      </c>
      <c r="P736" s="8">
        <f t="shared" si="67"/>
        <v>51.719576719576722</v>
      </c>
      <c r="Q736" s="9" t="str">
        <f t="shared" si="68"/>
        <v>film &amp; video</v>
      </c>
      <c r="R736" s="9" t="str">
        <f t="shared" si="69"/>
        <v>documentary</v>
      </c>
      <c r="S736" s="14">
        <f t="shared" si="70"/>
        <v>40948.630196759259</v>
      </c>
      <c r="T736" s="14">
        <f t="shared" si="71"/>
        <v>40978.630196759259</v>
      </c>
    </row>
    <row r="737" spans="1:20" ht="45" x14ac:dyDescent="0.25">
      <c r="A737">
        <v>1468</v>
      </c>
      <c r="B737" s="3" t="s">
        <v>1469</v>
      </c>
      <c r="C737" s="3" t="s">
        <v>5578</v>
      </c>
      <c r="D737">
        <v>9500</v>
      </c>
      <c r="E737">
        <v>9725</v>
      </c>
      <c r="F737" t="s">
        <v>8219</v>
      </c>
      <c r="G737" t="s">
        <v>8224</v>
      </c>
      <c r="H737" t="s">
        <v>8246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8288</v>
      </c>
      <c r="O737" s="6">
        <f t="shared" si="66"/>
        <v>1.0236842105263158</v>
      </c>
      <c r="P737" s="8">
        <f t="shared" si="67"/>
        <v>33.191126279863482</v>
      </c>
      <c r="Q737" s="9" t="str">
        <f t="shared" si="68"/>
        <v>publishing</v>
      </c>
      <c r="R737" s="9" t="str">
        <f t="shared" si="69"/>
        <v>radio &amp; podcasts</v>
      </c>
      <c r="S737" s="14">
        <f t="shared" si="70"/>
        <v>40646.014456018522</v>
      </c>
      <c r="T737" s="14">
        <f t="shared" si="71"/>
        <v>40706.014456018522</v>
      </c>
    </row>
    <row r="738" spans="1:20" ht="45" x14ac:dyDescent="0.25">
      <c r="A738">
        <v>1189</v>
      </c>
      <c r="B738" s="3" t="s">
        <v>1190</v>
      </c>
      <c r="C738" s="3" t="s">
        <v>5299</v>
      </c>
      <c r="D738">
        <v>9000</v>
      </c>
      <c r="E738">
        <v>9700</v>
      </c>
      <c r="F738" t="s">
        <v>8219</v>
      </c>
      <c r="G738" t="s">
        <v>8224</v>
      </c>
      <c r="H738" t="s">
        <v>8246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8285</v>
      </c>
      <c r="O738" s="6">
        <f t="shared" si="66"/>
        <v>1.0777777777777777</v>
      </c>
      <c r="P738" s="8">
        <f t="shared" si="67"/>
        <v>112.79069767441861</v>
      </c>
      <c r="Q738" s="9" t="str">
        <f t="shared" si="68"/>
        <v>photography</v>
      </c>
      <c r="R738" s="9" t="str">
        <f t="shared" si="69"/>
        <v>photobooks</v>
      </c>
      <c r="S738" s="14">
        <f t="shared" si="70"/>
        <v>42529.979108796295</v>
      </c>
      <c r="T738" s="14">
        <f t="shared" si="71"/>
        <v>42550.979108796295</v>
      </c>
    </row>
    <row r="739" spans="1:20" ht="30" x14ac:dyDescent="0.25">
      <c r="A739">
        <v>1266</v>
      </c>
      <c r="B739" s="3" t="s">
        <v>1267</v>
      </c>
      <c r="C739" s="3" t="s">
        <v>5376</v>
      </c>
      <c r="D739">
        <v>9500</v>
      </c>
      <c r="E739">
        <v>9545</v>
      </c>
      <c r="F739" t="s">
        <v>8219</v>
      </c>
      <c r="G739" t="s">
        <v>8224</v>
      </c>
      <c r="H739" t="s">
        <v>8246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8276</v>
      </c>
      <c r="O739" s="6">
        <f t="shared" si="66"/>
        <v>1.0047368421052632</v>
      </c>
      <c r="P739" s="8">
        <f t="shared" si="67"/>
        <v>190.9</v>
      </c>
      <c r="Q739" s="9" t="str">
        <f t="shared" si="68"/>
        <v>music</v>
      </c>
      <c r="R739" s="9" t="str">
        <f t="shared" si="69"/>
        <v>rock</v>
      </c>
      <c r="S739" s="14">
        <f t="shared" si="70"/>
        <v>41620.87667824074</v>
      </c>
      <c r="T739" s="14">
        <f t="shared" si="71"/>
        <v>41650.87667824074</v>
      </c>
    </row>
    <row r="740" spans="1:20" ht="45" x14ac:dyDescent="0.25">
      <c r="A740">
        <v>2828</v>
      </c>
      <c r="B740" s="3" t="s">
        <v>2828</v>
      </c>
      <c r="C740" s="3" t="s">
        <v>6938</v>
      </c>
      <c r="D740">
        <v>9500</v>
      </c>
      <c r="E740">
        <v>9536</v>
      </c>
      <c r="F740" t="s">
        <v>8219</v>
      </c>
      <c r="G740" t="s">
        <v>8225</v>
      </c>
      <c r="H740" t="s">
        <v>8247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8271</v>
      </c>
      <c r="O740" s="6">
        <f t="shared" si="66"/>
        <v>1.0037894736842106</v>
      </c>
      <c r="P740" s="8">
        <f t="shared" si="67"/>
        <v>98.30927835051547</v>
      </c>
      <c r="Q740" s="9" t="str">
        <f t="shared" si="68"/>
        <v>theater</v>
      </c>
      <c r="R740" s="9" t="str">
        <f t="shared" si="69"/>
        <v>plays</v>
      </c>
      <c r="S740" s="14">
        <f t="shared" si="70"/>
        <v>42254.264687499999</v>
      </c>
      <c r="T740" s="14">
        <f t="shared" si="71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>
        <v>9500</v>
      </c>
      <c r="E741">
        <v>9525</v>
      </c>
      <c r="F741" t="s">
        <v>8219</v>
      </c>
      <c r="G741" t="s">
        <v>8224</v>
      </c>
      <c r="H741" t="s">
        <v>8246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8271</v>
      </c>
      <c r="O741" s="6">
        <f t="shared" si="66"/>
        <v>1.0026315789473683</v>
      </c>
      <c r="P741" s="8">
        <f t="shared" si="67"/>
        <v>134.1549295774648</v>
      </c>
      <c r="Q741" s="9" t="str">
        <f t="shared" si="68"/>
        <v>theater</v>
      </c>
      <c r="R741" s="9" t="str">
        <f t="shared" si="69"/>
        <v>plays</v>
      </c>
      <c r="S741" s="14">
        <f t="shared" si="70"/>
        <v>41776.063136574077</v>
      </c>
      <c r="T741" s="14">
        <f t="shared" si="71"/>
        <v>41807.125</v>
      </c>
    </row>
    <row r="742" spans="1:20" ht="45" x14ac:dyDescent="0.25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6">
        <f t="shared" si="66"/>
        <v>1.5833333333333333</v>
      </c>
      <c r="P742" s="8">
        <f t="shared" si="67"/>
        <v>68.345323741007192</v>
      </c>
      <c r="Q742" s="9" t="str">
        <f t="shared" si="68"/>
        <v>publishing</v>
      </c>
      <c r="R742" s="9" t="str">
        <f t="shared" si="69"/>
        <v>nonfiction</v>
      </c>
      <c r="S742" s="14">
        <f t="shared" si="70"/>
        <v>41829.502650462964</v>
      </c>
      <c r="T742" s="14">
        <f t="shared" si="71"/>
        <v>41862.502650462964</v>
      </c>
    </row>
    <row r="743" spans="1:20" ht="15.75" x14ac:dyDescent="0.25">
      <c r="A743">
        <v>1366</v>
      </c>
      <c r="B743" s="3" t="s">
        <v>1367</v>
      </c>
      <c r="C743" s="3" t="s">
        <v>5476</v>
      </c>
      <c r="D743">
        <v>7500</v>
      </c>
      <c r="E743">
        <v>9486.69</v>
      </c>
      <c r="F743" t="s">
        <v>8219</v>
      </c>
      <c r="G743" t="s">
        <v>8224</v>
      </c>
      <c r="H743" t="s">
        <v>8246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8276</v>
      </c>
      <c r="O743" s="6">
        <f t="shared" si="66"/>
        <v>1.2648920000000001</v>
      </c>
      <c r="P743" s="8">
        <f t="shared" si="67"/>
        <v>64.535306122448986</v>
      </c>
      <c r="Q743" s="9" t="str">
        <f t="shared" si="68"/>
        <v>music</v>
      </c>
      <c r="R743" s="9" t="str">
        <f t="shared" si="69"/>
        <v>rock</v>
      </c>
      <c r="S743" s="14">
        <f t="shared" si="70"/>
        <v>41924.996099537035</v>
      </c>
      <c r="T743" s="14">
        <f t="shared" si="71"/>
        <v>41970.037766203706</v>
      </c>
    </row>
    <row r="744" spans="1:20" ht="45" x14ac:dyDescent="0.25">
      <c r="A744">
        <v>1783</v>
      </c>
      <c r="B744" s="3" t="s">
        <v>1784</v>
      </c>
      <c r="C744" s="3" t="s">
        <v>5893</v>
      </c>
      <c r="D744">
        <v>40000</v>
      </c>
      <c r="E744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8285</v>
      </c>
      <c r="O744" s="6">
        <f t="shared" si="66"/>
        <v>0.236925</v>
      </c>
      <c r="P744" s="8">
        <f t="shared" si="67"/>
        <v>51.227027027027027</v>
      </c>
      <c r="Q744" s="9" t="str">
        <f t="shared" si="68"/>
        <v>photography</v>
      </c>
      <c r="R744" s="9" t="str">
        <f t="shared" si="69"/>
        <v>photobooks</v>
      </c>
      <c r="S744" s="14">
        <f t="shared" si="70"/>
        <v>42115.949976851851</v>
      </c>
      <c r="T744" s="14">
        <f t="shared" si="71"/>
        <v>42145.949976851851</v>
      </c>
    </row>
    <row r="745" spans="1:20" ht="45" x14ac:dyDescent="0.25">
      <c r="A745">
        <v>1800</v>
      </c>
      <c r="B745" s="3" t="s">
        <v>1801</v>
      </c>
      <c r="C745" s="3" t="s">
        <v>5910</v>
      </c>
      <c r="D745">
        <v>46260</v>
      </c>
      <c r="E745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8285</v>
      </c>
      <c r="O745" s="6">
        <f t="shared" si="66"/>
        <v>0.20449632511889321</v>
      </c>
      <c r="P745" s="8">
        <f t="shared" si="67"/>
        <v>83.716814159292042</v>
      </c>
      <c r="Q745" s="9" t="str">
        <f t="shared" si="68"/>
        <v>photography</v>
      </c>
      <c r="R745" s="9" t="str">
        <f t="shared" si="69"/>
        <v>photobooks</v>
      </c>
      <c r="S745" s="14">
        <f t="shared" si="70"/>
        <v>42623.606134259258</v>
      </c>
      <c r="T745" s="14">
        <f t="shared" si="71"/>
        <v>42653.606134259258</v>
      </c>
    </row>
    <row r="746" spans="1:20" ht="45" x14ac:dyDescent="0.25">
      <c r="A746">
        <v>1747</v>
      </c>
      <c r="B746" s="3" t="s">
        <v>1748</v>
      </c>
      <c r="C746" s="3" t="s">
        <v>5857</v>
      </c>
      <c r="D746">
        <v>9000</v>
      </c>
      <c r="E746">
        <v>9446</v>
      </c>
      <c r="F746" t="s">
        <v>8219</v>
      </c>
      <c r="G746" t="s">
        <v>8225</v>
      </c>
      <c r="H746" t="s">
        <v>8247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8285</v>
      </c>
      <c r="O746" s="6">
        <f t="shared" si="66"/>
        <v>1.0495555555555556</v>
      </c>
      <c r="P746" s="8">
        <f t="shared" si="67"/>
        <v>59.408805031446541</v>
      </c>
      <c r="Q746" s="9" t="str">
        <f t="shared" si="68"/>
        <v>photography</v>
      </c>
      <c r="R746" s="9" t="str">
        <f t="shared" si="69"/>
        <v>photobooks</v>
      </c>
      <c r="S746" s="14">
        <f t="shared" si="70"/>
        <v>42292.435532407413</v>
      </c>
      <c r="T746" s="14">
        <f t="shared" si="71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>
        <v>5000</v>
      </c>
      <c r="E747">
        <v>9425.23</v>
      </c>
      <c r="F747" t="s">
        <v>8219</v>
      </c>
      <c r="G747" t="s">
        <v>8225</v>
      </c>
      <c r="H747" t="s">
        <v>8247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8271</v>
      </c>
      <c r="O747" s="6">
        <f t="shared" si="66"/>
        <v>1.885046</v>
      </c>
      <c r="P747" s="8">
        <f t="shared" si="67"/>
        <v>31.209370860927152</v>
      </c>
      <c r="Q747" s="9" t="str">
        <f t="shared" si="68"/>
        <v>theater</v>
      </c>
      <c r="R747" s="9" t="str">
        <f t="shared" si="69"/>
        <v>plays</v>
      </c>
      <c r="S747" s="14">
        <f t="shared" si="70"/>
        <v>41233.499131944445</v>
      </c>
      <c r="T747" s="14">
        <f t="shared" si="71"/>
        <v>41263.499131944445</v>
      </c>
    </row>
    <row r="748" spans="1:20" ht="30" x14ac:dyDescent="0.25">
      <c r="A748">
        <v>1817</v>
      </c>
      <c r="B748" s="3" t="s">
        <v>1818</v>
      </c>
      <c r="C748" s="3" t="s">
        <v>5927</v>
      </c>
      <c r="D748">
        <v>18000</v>
      </c>
      <c r="E748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8285</v>
      </c>
      <c r="O748" s="6">
        <f t="shared" si="66"/>
        <v>0.52327777777777773</v>
      </c>
      <c r="P748" s="8">
        <f t="shared" si="67"/>
        <v>94.19</v>
      </c>
      <c r="Q748" s="9" t="str">
        <f t="shared" si="68"/>
        <v>photography</v>
      </c>
      <c r="R748" s="9" t="str">
        <f t="shared" si="69"/>
        <v>photobooks</v>
      </c>
      <c r="S748" s="14">
        <f t="shared" si="70"/>
        <v>42705.662118055552</v>
      </c>
      <c r="T748" s="14">
        <f t="shared" si="71"/>
        <v>42765.290972222225</v>
      </c>
    </row>
    <row r="749" spans="1:20" ht="45" x14ac:dyDescent="0.25">
      <c r="A749">
        <v>1754</v>
      </c>
      <c r="B749" s="3" t="s">
        <v>1755</v>
      </c>
      <c r="C749" s="3" t="s">
        <v>5864</v>
      </c>
      <c r="D749">
        <v>8500</v>
      </c>
      <c r="E749">
        <v>9395</v>
      </c>
      <c r="F749" t="s">
        <v>8219</v>
      </c>
      <c r="G749" t="s">
        <v>8229</v>
      </c>
      <c r="H749" t="s">
        <v>8251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8285</v>
      </c>
      <c r="O749" s="6">
        <f t="shared" si="66"/>
        <v>1.1052941176470588</v>
      </c>
      <c r="P749" s="8">
        <f t="shared" si="67"/>
        <v>104.38888888888889</v>
      </c>
      <c r="Q749" s="9" t="str">
        <f t="shared" si="68"/>
        <v>photography</v>
      </c>
      <c r="R749" s="9" t="str">
        <f t="shared" si="69"/>
        <v>photobooks</v>
      </c>
      <c r="S749" s="14">
        <f t="shared" si="70"/>
        <v>42067.876770833333</v>
      </c>
      <c r="T749" s="14">
        <f t="shared" si="71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>
        <v>7500</v>
      </c>
      <c r="E750">
        <v>9387</v>
      </c>
      <c r="F750" t="s">
        <v>8219</v>
      </c>
      <c r="G750" t="s">
        <v>8224</v>
      </c>
      <c r="H750" t="s">
        <v>8246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8269</v>
      </c>
      <c r="O750" s="6">
        <f t="shared" si="66"/>
        <v>1.2516</v>
      </c>
      <c r="P750" s="8">
        <f t="shared" si="67"/>
        <v>140.1044776119403</v>
      </c>
      <c r="Q750" s="9" t="str">
        <f t="shared" si="68"/>
        <v>film &amp; video</v>
      </c>
      <c r="R750" s="9" t="str">
        <f t="shared" si="69"/>
        <v>documentary</v>
      </c>
      <c r="S750" s="14">
        <f t="shared" si="70"/>
        <v>42078.793124999997</v>
      </c>
      <c r="T750" s="14">
        <f t="shared" si="71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>
        <v>9000</v>
      </c>
      <c r="E751">
        <v>9370</v>
      </c>
      <c r="F751" t="s">
        <v>8219</v>
      </c>
      <c r="G751" t="s">
        <v>8224</v>
      </c>
      <c r="H751" t="s">
        <v>8246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8279</v>
      </c>
      <c r="O751" s="6">
        <f t="shared" si="66"/>
        <v>1.0411111111111111</v>
      </c>
      <c r="P751" s="8">
        <f t="shared" si="67"/>
        <v>90.09615384615384</v>
      </c>
      <c r="Q751" s="9" t="str">
        <f t="shared" si="68"/>
        <v>music</v>
      </c>
      <c r="R751" s="9" t="str">
        <f t="shared" si="69"/>
        <v>indie rock</v>
      </c>
      <c r="S751" s="14">
        <f t="shared" si="70"/>
        <v>41736.004502314812</v>
      </c>
      <c r="T751" s="14">
        <f t="shared" si="71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>
        <v>3700</v>
      </c>
      <c r="E752">
        <v>9342</v>
      </c>
      <c r="F752" t="s">
        <v>8219</v>
      </c>
      <c r="G752" t="s">
        <v>8225</v>
      </c>
      <c r="H752" t="s">
        <v>8247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8276</v>
      </c>
      <c r="O752" s="6">
        <f t="shared" si="66"/>
        <v>2.5248648648648651</v>
      </c>
      <c r="P752" s="8">
        <f t="shared" si="67"/>
        <v>55.607142857142854</v>
      </c>
      <c r="Q752" s="9" t="str">
        <f t="shared" si="68"/>
        <v>music</v>
      </c>
      <c r="R752" s="9" t="str">
        <f t="shared" si="69"/>
        <v>rock</v>
      </c>
      <c r="S752" s="14">
        <f t="shared" si="70"/>
        <v>42677.669050925921</v>
      </c>
      <c r="T752" s="14">
        <f t="shared" si="71"/>
        <v>42707.710717592592</v>
      </c>
    </row>
    <row r="753" spans="1:20" ht="45" x14ac:dyDescent="0.25">
      <c r="A753">
        <v>1519</v>
      </c>
      <c r="B753" s="3" t="s">
        <v>1520</v>
      </c>
      <c r="C753" s="3" t="s">
        <v>5629</v>
      </c>
      <c r="D753">
        <v>9000</v>
      </c>
      <c r="E753">
        <v>9302.75</v>
      </c>
      <c r="F753" t="s">
        <v>8219</v>
      </c>
      <c r="G753" t="s">
        <v>8224</v>
      </c>
      <c r="H753" t="s">
        <v>8246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8285</v>
      </c>
      <c r="O753" s="6">
        <f t="shared" si="66"/>
        <v>1.033638888888889</v>
      </c>
      <c r="P753" s="8">
        <f t="shared" si="67"/>
        <v>64.156896551724131</v>
      </c>
      <c r="Q753" s="9" t="str">
        <f t="shared" si="68"/>
        <v>photography</v>
      </c>
      <c r="R753" s="9" t="str">
        <f t="shared" si="69"/>
        <v>photobooks</v>
      </c>
      <c r="S753" s="14">
        <f t="shared" si="70"/>
        <v>41782.741701388892</v>
      </c>
      <c r="T753" s="14">
        <f t="shared" si="71"/>
        <v>41810.915972222225</v>
      </c>
    </row>
    <row r="754" spans="1:20" ht="45" x14ac:dyDescent="0.25">
      <c r="A754">
        <v>2243</v>
      </c>
      <c r="B754" s="3" t="s">
        <v>2244</v>
      </c>
      <c r="C754" s="3" t="s">
        <v>6353</v>
      </c>
      <c r="D754">
        <v>1</v>
      </c>
      <c r="E754">
        <v>9302.5</v>
      </c>
      <c r="F754" t="s">
        <v>8219</v>
      </c>
      <c r="G754" t="s">
        <v>8224</v>
      </c>
      <c r="H754" t="s">
        <v>8246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8297</v>
      </c>
      <c r="O754" s="6">
        <f t="shared" si="66"/>
        <v>9302.5</v>
      </c>
      <c r="P754" s="8">
        <f t="shared" si="67"/>
        <v>4.5712530712530715</v>
      </c>
      <c r="Q754" s="9" t="str">
        <f t="shared" si="68"/>
        <v>games</v>
      </c>
      <c r="R754" s="9" t="str">
        <f t="shared" si="69"/>
        <v>tabletop games</v>
      </c>
      <c r="S754" s="14">
        <f t="shared" si="70"/>
        <v>42800.751041666663</v>
      </c>
      <c r="T754" s="14">
        <f t="shared" si="71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>
        <v>5000</v>
      </c>
      <c r="E755">
        <v>9228</v>
      </c>
      <c r="F755" t="s">
        <v>8219</v>
      </c>
      <c r="G755" t="s">
        <v>8224</v>
      </c>
      <c r="H755" t="s">
        <v>8246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8269</v>
      </c>
      <c r="O755" s="6">
        <f t="shared" si="66"/>
        <v>1.8455999999999999</v>
      </c>
      <c r="P755" s="8">
        <f t="shared" si="67"/>
        <v>85.444444444444443</v>
      </c>
      <c r="Q755" s="9" t="str">
        <f t="shared" si="68"/>
        <v>film &amp; video</v>
      </c>
      <c r="R755" s="9" t="str">
        <f t="shared" si="69"/>
        <v>documentary</v>
      </c>
      <c r="S755" s="14">
        <f t="shared" si="70"/>
        <v>40266.662708333337</v>
      </c>
      <c r="T755" s="14">
        <f t="shared" si="71"/>
        <v>40330.165972222225</v>
      </c>
    </row>
    <row r="756" spans="1:20" ht="45" x14ac:dyDescent="0.25">
      <c r="A756">
        <v>1895</v>
      </c>
      <c r="B756" s="3" t="s">
        <v>1896</v>
      </c>
      <c r="C756" s="3" t="s">
        <v>6005</v>
      </c>
      <c r="D756">
        <v>9072</v>
      </c>
      <c r="E756">
        <v>9228</v>
      </c>
      <c r="F756" t="s">
        <v>8219</v>
      </c>
      <c r="G756" t="s">
        <v>8224</v>
      </c>
      <c r="H756" t="s">
        <v>8246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8279</v>
      </c>
      <c r="O756" s="6">
        <f t="shared" si="66"/>
        <v>1.0171957671957672</v>
      </c>
      <c r="P756" s="8">
        <f t="shared" si="67"/>
        <v>196.34042553191489</v>
      </c>
      <c r="Q756" s="9" t="str">
        <f t="shared" si="68"/>
        <v>music</v>
      </c>
      <c r="R756" s="9" t="str">
        <f t="shared" si="69"/>
        <v>indie rock</v>
      </c>
      <c r="S756" s="14">
        <f t="shared" si="70"/>
        <v>42267.746782407412</v>
      </c>
      <c r="T756" s="14">
        <f t="shared" si="71"/>
        <v>42297.746782407412</v>
      </c>
    </row>
    <row r="757" spans="1:20" ht="45" x14ac:dyDescent="0.25">
      <c r="A757">
        <v>2090</v>
      </c>
      <c r="B757" s="3" t="s">
        <v>2091</v>
      </c>
      <c r="C757" s="3" t="s">
        <v>6200</v>
      </c>
      <c r="D757">
        <v>8000</v>
      </c>
      <c r="E757">
        <v>9203.23</v>
      </c>
      <c r="F757" t="s">
        <v>8219</v>
      </c>
      <c r="G757" t="s">
        <v>8224</v>
      </c>
      <c r="H757" t="s">
        <v>8246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8279</v>
      </c>
      <c r="O757" s="6">
        <f t="shared" si="66"/>
        <v>1.1504037499999999</v>
      </c>
      <c r="P757" s="8">
        <f t="shared" si="67"/>
        <v>57.520187499999999</v>
      </c>
      <c r="Q757" s="9" t="str">
        <f t="shared" si="68"/>
        <v>music</v>
      </c>
      <c r="R757" s="9" t="str">
        <f t="shared" si="69"/>
        <v>indie rock</v>
      </c>
      <c r="S757" s="14">
        <f t="shared" si="70"/>
        <v>41299.381423611114</v>
      </c>
      <c r="T757" s="14">
        <f t="shared" si="71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>
        <v>8300</v>
      </c>
      <c r="E758">
        <v>9170</v>
      </c>
      <c r="F758" t="s">
        <v>8219</v>
      </c>
      <c r="G758" t="s">
        <v>8224</v>
      </c>
      <c r="H758" t="s">
        <v>8246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8303</v>
      </c>
      <c r="O758" s="6">
        <f t="shared" si="66"/>
        <v>1.1048192771084338</v>
      </c>
      <c r="P758" s="8">
        <f t="shared" si="67"/>
        <v>96.526315789473685</v>
      </c>
      <c r="Q758" s="9" t="str">
        <f t="shared" si="68"/>
        <v>theater</v>
      </c>
      <c r="R758" s="9" t="str">
        <f t="shared" si="69"/>
        <v>spaces</v>
      </c>
      <c r="S758" s="14">
        <f t="shared" si="70"/>
        <v>42359.868611111116</v>
      </c>
      <c r="T758" s="14">
        <f t="shared" si="71"/>
        <v>42389.868611111116</v>
      </c>
    </row>
    <row r="759" spans="1:20" ht="45" x14ac:dyDescent="0.25">
      <c r="A759">
        <v>1850</v>
      </c>
      <c r="B759" s="3" t="s">
        <v>1851</v>
      </c>
      <c r="C759" s="3" t="s">
        <v>5960</v>
      </c>
      <c r="D759">
        <v>9000</v>
      </c>
      <c r="E759">
        <v>9137</v>
      </c>
      <c r="F759" t="s">
        <v>8219</v>
      </c>
      <c r="G759" t="s">
        <v>8224</v>
      </c>
      <c r="H759" t="s">
        <v>8246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8276</v>
      </c>
      <c r="O759" s="6">
        <f t="shared" si="66"/>
        <v>1.0152222222222222</v>
      </c>
      <c r="P759" s="8">
        <f t="shared" si="67"/>
        <v>51.044692737430168</v>
      </c>
      <c r="Q759" s="9" t="str">
        <f t="shared" si="68"/>
        <v>music</v>
      </c>
      <c r="R759" s="9" t="str">
        <f t="shared" si="69"/>
        <v>rock</v>
      </c>
      <c r="S759" s="14">
        <f t="shared" si="70"/>
        <v>41800.959490740745</v>
      </c>
      <c r="T759" s="14">
        <f t="shared" si="71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>
        <v>8000</v>
      </c>
      <c r="E760">
        <v>9130</v>
      </c>
      <c r="F760" t="s">
        <v>8219</v>
      </c>
      <c r="G760" t="s">
        <v>8224</v>
      </c>
      <c r="H760" t="s">
        <v>8246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8276</v>
      </c>
      <c r="O760" s="6">
        <f t="shared" si="66"/>
        <v>1.1412500000000001</v>
      </c>
      <c r="P760" s="8">
        <f t="shared" si="67"/>
        <v>67.132352941176464</v>
      </c>
      <c r="Q760" s="9" t="str">
        <f t="shared" si="68"/>
        <v>music</v>
      </c>
      <c r="R760" s="9" t="str">
        <f t="shared" si="69"/>
        <v>rock</v>
      </c>
      <c r="S760" s="14">
        <f t="shared" si="70"/>
        <v>40845.050879629627</v>
      </c>
      <c r="T760" s="14">
        <f t="shared" si="71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>
        <v>9000</v>
      </c>
      <c r="E761">
        <v>9124</v>
      </c>
      <c r="F761" t="s">
        <v>8219</v>
      </c>
      <c r="G761" t="s">
        <v>8244</v>
      </c>
      <c r="H761" t="s">
        <v>8258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8271</v>
      </c>
      <c r="O761" s="6">
        <f t="shared" si="66"/>
        <v>1.0137777777777779</v>
      </c>
      <c r="P761" s="8">
        <f t="shared" si="67"/>
        <v>126.72222222222223</v>
      </c>
      <c r="Q761" s="9" t="str">
        <f t="shared" si="68"/>
        <v>theater</v>
      </c>
      <c r="R761" s="9" t="str">
        <f t="shared" si="69"/>
        <v>plays</v>
      </c>
      <c r="S761" s="14">
        <f t="shared" si="70"/>
        <v>42697.082673611112</v>
      </c>
      <c r="T761" s="14">
        <f t="shared" si="71"/>
        <v>42718.665972222225</v>
      </c>
    </row>
    <row r="762" spans="1:20" ht="45" x14ac:dyDescent="0.25">
      <c r="A762">
        <v>1198</v>
      </c>
      <c r="B762" s="3" t="s">
        <v>1199</v>
      </c>
      <c r="C762" s="3" t="s">
        <v>5308</v>
      </c>
      <c r="D762">
        <v>3500</v>
      </c>
      <c r="E762">
        <v>9121</v>
      </c>
      <c r="F762" t="s">
        <v>8219</v>
      </c>
      <c r="G762" t="s">
        <v>8224</v>
      </c>
      <c r="H762" t="s">
        <v>8246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8285</v>
      </c>
      <c r="O762" s="6">
        <f t="shared" si="66"/>
        <v>2.6059999999999999</v>
      </c>
      <c r="P762" s="8">
        <f t="shared" si="67"/>
        <v>54.616766467065865</v>
      </c>
      <c r="Q762" s="9" t="str">
        <f t="shared" si="68"/>
        <v>photography</v>
      </c>
      <c r="R762" s="9" t="str">
        <f t="shared" si="69"/>
        <v>photobooks</v>
      </c>
      <c r="S762" s="14">
        <f t="shared" si="70"/>
        <v>42333.619050925925</v>
      </c>
      <c r="T762" s="14">
        <f t="shared" si="71"/>
        <v>42369.125</v>
      </c>
    </row>
    <row r="763" spans="1:20" ht="45" x14ac:dyDescent="0.25">
      <c r="A763">
        <v>1187</v>
      </c>
      <c r="B763" s="3" t="s">
        <v>1188</v>
      </c>
      <c r="C763" s="3" t="s">
        <v>5297</v>
      </c>
      <c r="D763">
        <v>8750</v>
      </c>
      <c r="E763">
        <v>9111</v>
      </c>
      <c r="F763" t="s">
        <v>8219</v>
      </c>
      <c r="G763" t="s">
        <v>8224</v>
      </c>
      <c r="H763" t="s">
        <v>8246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8285</v>
      </c>
      <c r="O763" s="6">
        <f t="shared" si="66"/>
        <v>1.0412571428571429</v>
      </c>
      <c r="P763" s="8">
        <f t="shared" si="67"/>
        <v>130.15714285714284</v>
      </c>
      <c r="Q763" s="9" t="str">
        <f t="shared" si="68"/>
        <v>photography</v>
      </c>
      <c r="R763" s="9" t="str">
        <f t="shared" si="69"/>
        <v>photobooks</v>
      </c>
      <c r="S763" s="14">
        <f t="shared" si="70"/>
        <v>42109.894942129627</v>
      </c>
      <c r="T763" s="14">
        <f t="shared" si="71"/>
        <v>42141.75</v>
      </c>
    </row>
    <row r="764" spans="1:20" ht="45" x14ac:dyDescent="0.25">
      <c r="A764">
        <v>7</v>
      </c>
      <c r="B764" s="3" t="s">
        <v>9</v>
      </c>
      <c r="C764" s="3" t="s">
        <v>4118</v>
      </c>
      <c r="D764">
        <v>9000</v>
      </c>
      <c r="E764">
        <v>9110</v>
      </c>
      <c r="F764" t="s">
        <v>8219</v>
      </c>
      <c r="G764" t="s">
        <v>8224</v>
      </c>
      <c r="H764" t="s">
        <v>8246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8265</v>
      </c>
      <c r="O764" s="6">
        <f t="shared" si="66"/>
        <v>1.0122222222222221</v>
      </c>
      <c r="P764" s="8">
        <f t="shared" si="67"/>
        <v>159.82456140350877</v>
      </c>
      <c r="Q764" s="9" t="str">
        <f t="shared" si="68"/>
        <v>film &amp; video</v>
      </c>
      <c r="R764" s="9" t="str">
        <f t="shared" si="69"/>
        <v>television</v>
      </c>
      <c r="S764" s="14">
        <f t="shared" si="70"/>
        <v>42516.047071759262</v>
      </c>
      <c r="T764" s="14">
        <f t="shared" si="71"/>
        <v>42556.047071759262</v>
      </c>
    </row>
    <row r="765" spans="1:20" ht="45" x14ac:dyDescent="0.25">
      <c r="A765">
        <v>363</v>
      </c>
      <c r="B765" s="3" t="s">
        <v>364</v>
      </c>
      <c r="C765" s="3" t="s">
        <v>4473</v>
      </c>
      <c r="D765">
        <v>8925</v>
      </c>
      <c r="E765">
        <v>9044</v>
      </c>
      <c r="F765" t="s">
        <v>8219</v>
      </c>
      <c r="G765" t="s">
        <v>8224</v>
      </c>
      <c r="H765" t="s">
        <v>8246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8269</v>
      </c>
      <c r="O765" s="6">
        <f t="shared" si="66"/>
        <v>1.0133333333333334</v>
      </c>
      <c r="P765" s="8">
        <f t="shared" si="67"/>
        <v>347.84615384615387</v>
      </c>
      <c r="Q765" s="9" t="str">
        <f t="shared" si="68"/>
        <v>film &amp; video</v>
      </c>
      <c r="R765" s="9" t="str">
        <f t="shared" si="69"/>
        <v>documentary</v>
      </c>
      <c r="S765" s="14">
        <f t="shared" si="70"/>
        <v>40255.744629629626</v>
      </c>
      <c r="T765" s="14">
        <f t="shared" si="71"/>
        <v>40300.806944444441</v>
      </c>
    </row>
    <row r="766" spans="1:20" ht="30" x14ac:dyDescent="0.25">
      <c r="A766">
        <v>2029</v>
      </c>
      <c r="B766" s="3" t="s">
        <v>2030</v>
      </c>
      <c r="C766" s="3" t="s">
        <v>6139</v>
      </c>
      <c r="D766">
        <v>2500</v>
      </c>
      <c r="E766">
        <v>9030</v>
      </c>
      <c r="F766" t="s">
        <v>8219</v>
      </c>
      <c r="G766" t="s">
        <v>8224</v>
      </c>
      <c r="H766" t="s">
        <v>8246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8295</v>
      </c>
      <c r="O766" s="6">
        <f t="shared" si="66"/>
        <v>3.6120000000000001</v>
      </c>
      <c r="P766" s="8">
        <f t="shared" si="67"/>
        <v>96.063829787234042</v>
      </c>
      <c r="Q766" s="9" t="str">
        <f t="shared" si="68"/>
        <v>technology</v>
      </c>
      <c r="R766" s="9" t="str">
        <f t="shared" si="69"/>
        <v>hardware</v>
      </c>
      <c r="S766" s="14">
        <f t="shared" si="70"/>
        <v>41848.021770833337</v>
      </c>
      <c r="T766" s="14">
        <f t="shared" si="71"/>
        <v>41878.021770833337</v>
      </c>
    </row>
    <row r="767" spans="1:20" ht="45" x14ac:dyDescent="0.25">
      <c r="A767">
        <v>2253</v>
      </c>
      <c r="B767" s="3" t="s">
        <v>2254</v>
      </c>
      <c r="C767" s="3" t="s">
        <v>6363</v>
      </c>
      <c r="D767">
        <v>8000</v>
      </c>
      <c r="E767">
        <v>9015</v>
      </c>
      <c r="F767" t="s">
        <v>8219</v>
      </c>
      <c r="G767" t="s">
        <v>8224</v>
      </c>
      <c r="H767" t="s">
        <v>8246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8297</v>
      </c>
      <c r="O767" s="6">
        <f t="shared" si="66"/>
        <v>1.1268750000000001</v>
      </c>
      <c r="P767" s="8">
        <f t="shared" si="67"/>
        <v>107.32142857142857</v>
      </c>
      <c r="Q767" s="9" t="str">
        <f t="shared" si="68"/>
        <v>games</v>
      </c>
      <c r="R767" s="9" t="str">
        <f t="shared" si="69"/>
        <v>tabletop games</v>
      </c>
      <c r="S767" s="14">
        <f t="shared" si="70"/>
        <v>42296.631331018521</v>
      </c>
      <c r="T767" s="14">
        <f t="shared" si="71"/>
        <v>42326.672997685186</v>
      </c>
    </row>
    <row r="768" spans="1:20" ht="45" x14ac:dyDescent="0.25">
      <c r="A768">
        <v>312</v>
      </c>
      <c r="B768" s="3" t="s">
        <v>313</v>
      </c>
      <c r="C768" s="3" t="s">
        <v>4422</v>
      </c>
      <c r="D768">
        <v>8000</v>
      </c>
      <c r="E768">
        <v>8950</v>
      </c>
      <c r="F768" t="s">
        <v>8219</v>
      </c>
      <c r="G768" t="s">
        <v>8224</v>
      </c>
      <c r="H768" t="s">
        <v>8246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8269</v>
      </c>
      <c r="O768" s="6">
        <f t="shared" si="66"/>
        <v>1.1187499999999999</v>
      </c>
      <c r="P768" s="8">
        <f t="shared" si="67"/>
        <v>61.301369863013697</v>
      </c>
      <c r="Q768" s="9" t="str">
        <f t="shared" si="68"/>
        <v>film &amp; video</v>
      </c>
      <c r="R768" s="9" t="str">
        <f t="shared" si="69"/>
        <v>documentary</v>
      </c>
      <c r="S768" s="14">
        <f t="shared" si="70"/>
        <v>41348.877685185187</v>
      </c>
      <c r="T768" s="14">
        <f t="shared" si="71"/>
        <v>41378.877685185187</v>
      </c>
    </row>
    <row r="769" spans="1:20" ht="45" x14ac:dyDescent="0.25">
      <c r="A769">
        <v>708</v>
      </c>
      <c r="B769" s="3" t="s">
        <v>709</v>
      </c>
      <c r="C769" s="3" t="s">
        <v>4818</v>
      </c>
      <c r="D769">
        <v>40000</v>
      </c>
      <c r="E769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8273</v>
      </c>
      <c r="O769" s="6">
        <f t="shared" si="66"/>
        <v>0.22092500000000001</v>
      </c>
      <c r="P769" s="8">
        <f t="shared" si="67"/>
        <v>23.948509485094849</v>
      </c>
      <c r="Q769" s="9" t="str">
        <f t="shared" si="68"/>
        <v>technology</v>
      </c>
      <c r="R769" s="9" t="str">
        <f t="shared" si="69"/>
        <v>wearables</v>
      </c>
      <c r="S769" s="14">
        <f t="shared" si="70"/>
        <v>41835.581018518518</v>
      </c>
      <c r="T769" s="14">
        <f t="shared" si="71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>
        <v>8000</v>
      </c>
      <c r="E770">
        <v>8832.49</v>
      </c>
      <c r="F770" t="s">
        <v>8219</v>
      </c>
      <c r="G770" t="s">
        <v>8236</v>
      </c>
      <c r="H770" t="s">
        <v>8249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8276</v>
      </c>
      <c r="O770" s="6">
        <f t="shared" ref="O770:O833" si="72">E770/D770</f>
        <v>1.10406125</v>
      </c>
      <c r="P770" s="8">
        <f t="shared" ref="P770:P833" si="73">E770/L770</f>
        <v>65.914104477611943</v>
      </c>
      <c r="Q770" s="9" t="str">
        <f t="shared" si="68"/>
        <v>music</v>
      </c>
      <c r="R770" s="9" t="str">
        <f t="shared" si="69"/>
        <v>rock</v>
      </c>
      <c r="S770" s="14">
        <f t="shared" si="70"/>
        <v>42433.688900462963</v>
      </c>
      <c r="T770" s="14">
        <f t="shared" si="71"/>
        <v>42489.507638888885</v>
      </c>
    </row>
    <row r="771" spans="1:20" ht="45" x14ac:dyDescent="0.25">
      <c r="A771">
        <v>679</v>
      </c>
      <c r="B771" s="3" t="s">
        <v>680</v>
      </c>
      <c r="C771" s="3" t="s">
        <v>4789</v>
      </c>
      <c r="D771">
        <v>57000</v>
      </c>
      <c r="E771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8273</v>
      </c>
      <c r="O771" s="6">
        <f t="shared" si="72"/>
        <v>0.15485964912280703</v>
      </c>
      <c r="P771" s="8">
        <f t="shared" si="73"/>
        <v>93.90425531914893</v>
      </c>
      <c r="Q771" s="9" t="str">
        <f t="shared" ref="Q771:Q834" si="74">LEFT(N771, SEARCH("/",N771,1)-1)</f>
        <v>technology</v>
      </c>
      <c r="R771" s="9" t="str">
        <f t="shared" ref="R771:R834" si="75">RIGHT(N771,LEN(N771) - SEARCH("/", N771))</f>
        <v>wearables</v>
      </c>
      <c r="S771" s="14">
        <f t="shared" ref="S771:S834" si="76">(((J771/60)/60)/24)+DATE(1970,1,1)</f>
        <v>42556.695706018523</v>
      </c>
      <c r="T771" s="14">
        <f t="shared" ref="T771:T834" si="77">(((I771/60)/60)/24)+DATE(1970,1,1)</f>
        <v>42616.695706018523</v>
      </c>
    </row>
    <row r="772" spans="1:20" ht="30" x14ac:dyDescent="0.25">
      <c r="A772">
        <v>219</v>
      </c>
      <c r="B772" s="3" t="s">
        <v>221</v>
      </c>
      <c r="C772" s="3" t="s">
        <v>4329</v>
      </c>
      <c r="D772">
        <v>50000</v>
      </c>
      <c r="E772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8268</v>
      </c>
      <c r="O772" s="6">
        <f t="shared" si="72"/>
        <v>0.17630000000000001</v>
      </c>
      <c r="P772" s="8">
        <f t="shared" si="73"/>
        <v>115.98684210526316</v>
      </c>
      <c r="Q772" s="9" t="str">
        <f t="shared" si="74"/>
        <v>film &amp; video</v>
      </c>
      <c r="R772" s="9" t="str">
        <f t="shared" si="75"/>
        <v>drama</v>
      </c>
      <c r="S772" s="14">
        <f t="shared" si="76"/>
        <v>42429.326678240745</v>
      </c>
      <c r="T772" s="14">
        <f t="shared" si="77"/>
        <v>42461.290972222225</v>
      </c>
    </row>
    <row r="773" spans="1:20" ht="45" x14ac:dyDescent="0.25">
      <c r="A773">
        <v>2183</v>
      </c>
      <c r="B773" s="3" t="s">
        <v>2184</v>
      </c>
      <c r="C773" s="3" t="s">
        <v>6293</v>
      </c>
      <c r="D773">
        <v>1800</v>
      </c>
      <c r="E773">
        <v>8807</v>
      </c>
      <c r="F773" t="s">
        <v>8219</v>
      </c>
      <c r="G773" t="s">
        <v>8224</v>
      </c>
      <c r="H773" t="s">
        <v>8246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8297</v>
      </c>
      <c r="O773" s="6">
        <f t="shared" si="72"/>
        <v>4.8927777777777779</v>
      </c>
      <c r="P773" s="8">
        <f t="shared" si="73"/>
        <v>31.566308243727597</v>
      </c>
      <c r="Q773" s="9" t="str">
        <f t="shared" si="74"/>
        <v>games</v>
      </c>
      <c r="R773" s="9" t="str">
        <f t="shared" si="75"/>
        <v>tabletop games</v>
      </c>
      <c r="S773" s="14">
        <f t="shared" si="76"/>
        <v>42745.365474537044</v>
      </c>
      <c r="T773" s="14">
        <f t="shared" si="77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>
        <v>5000</v>
      </c>
      <c r="E774">
        <v>8792.02</v>
      </c>
      <c r="F774" t="s">
        <v>8219</v>
      </c>
      <c r="G774" t="s">
        <v>8224</v>
      </c>
      <c r="H774" t="s">
        <v>8246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8279</v>
      </c>
      <c r="O774" s="6">
        <f t="shared" si="72"/>
        <v>1.7584040000000001</v>
      </c>
      <c r="P774" s="8">
        <f t="shared" si="73"/>
        <v>56.000127388535034</v>
      </c>
      <c r="Q774" s="9" t="str">
        <f t="shared" si="74"/>
        <v>music</v>
      </c>
      <c r="R774" s="9" t="str">
        <f t="shared" si="75"/>
        <v>indie rock</v>
      </c>
      <c r="S774" s="14">
        <f t="shared" si="76"/>
        <v>41002.958634259259</v>
      </c>
      <c r="T774" s="14">
        <f t="shared" si="77"/>
        <v>41032.958634259259</v>
      </c>
    </row>
    <row r="775" spans="1:20" ht="45" x14ac:dyDescent="0.25">
      <c r="A775">
        <v>2991</v>
      </c>
      <c r="B775" s="3" t="s">
        <v>2991</v>
      </c>
      <c r="C775" s="3" t="s">
        <v>7101</v>
      </c>
      <c r="D775">
        <v>8500</v>
      </c>
      <c r="E775">
        <v>8780</v>
      </c>
      <c r="F775" t="s">
        <v>8219</v>
      </c>
      <c r="G775" t="s">
        <v>8224</v>
      </c>
      <c r="H775" t="s">
        <v>8246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8303</v>
      </c>
      <c r="O775" s="6">
        <f t="shared" si="72"/>
        <v>1.0329411764705883</v>
      </c>
      <c r="P775" s="8">
        <f t="shared" si="73"/>
        <v>94.408602150537632</v>
      </c>
      <c r="Q775" s="9" t="str">
        <f t="shared" si="74"/>
        <v>theater</v>
      </c>
      <c r="R775" s="9" t="str">
        <f t="shared" si="75"/>
        <v>spaces</v>
      </c>
      <c r="S775" s="14">
        <f t="shared" si="76"/>
        <v>42740.837152777778</v>
      </c>
      <c r="T775" s="14">
        <f t="shared" si="77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>
        <v>8400</v>
      </c>
      <c r="E776">
        <v>8750</v>
      </c>
      <c r="F776" t="s">
        <v>8219</v>
      </c>
      <c r="G776" t="s">
        <v>8226</v>
      </c>
      <c r="H776" t="s">
        <v>8248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8265</v>
      </c>
      <c r="O776" s="6">
        <f t="shared" si="72"/>
        <v>1.0416666666666667</v>
      </c>
      <c r="P776" s="8">
        <f t="shared" si="73"/>
        <v>194.44444444444446</v>
      </c>
      <c r="Q776" s="9" t="str">
        <f t="shared" si="74"/>
        <v>film &amp; video</v>
      </c>
      <c r="R776" s="9" t="str">
        <f t="shared" si="75"/>
        <v>television</v>
      </c>
      <c r="S776" s="14">
        <f t="shared" si="76"/>
        <v>42323.964976851858</v>
      </c>
      <c r="T776" s="14">
        <f t="shared" si="77"/>
        <v>42353.964976851858</v>
      </c>
    </row>
    <row r="777" spans="1:20" ht="45" x14ac:dyDescent="0.25">
      <c r="A777">
        <v>2973</v>
      </c>
      <c r="B777" s="3" t="s">
        <v>2973</v>
      </c>
      <c r="C777" s="3" t="s">
        <v>7083</v>
      </c>
      <c r="D777">
        <v>5000</v>
      </c>
      <c r="E777">
        <v>8740</v>
      </c>
      <c r="F777" t="s">
        <v>8219</v>
      </c>
      <c r="G777" t="s">
        <v>8224</v>
      </c>
      <c r="H777" t="s">
        <v>8246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8271</v>
      </c>
      <c r="O777" s="6">
        <f t="shared" si="72"/>
        <v>1.748</v>
      </c>
      <c r="P777" s="8">
        <f t="shared" si="73"/>
        <v>264.84848484848487</v>
      </c>
      <c r="Q777" s="9" t="str">
        <f t="shared" si="74"/>
        <v>theater</v>
      </c>
      <c r="R777" s="9" t="str">
        <f t="shared" si="75"/>
        <v>plays</v>
      </c>
      <c r="S777" s="14">
        <f t="shared" si="76"/>
        <v>42341.818379629629</v>
      </c>
      <c r="T777" s="14">
        <f t="shared" si="77"/>
        <v>42370.166666666672</v>
      </c>
    </row>
    <row r="778" spans="1:20" ht="45" x14ac:dyDescent="0.25">
      <c r="A778">
        <v>1936</v>
      </c>
      <c r="B778" s="3" t="s">
        <v>1937</v>
      </c>
      <c r="C778" s="3" t="s">
        <v>6046</v>
      </c>
      <c r="D778">
        <v>7500</v>
      </c>
      <c r="E778">
        <v>8739.01</v>
      </c>
      <c r="F778" t="s">
        <v>8219</v>
      </c>
      <c r="G778" t="s">
        <v>8224</v>
      </c>
      <c r="H778" t="s">
        <v>8246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8279</v>
      </c>
      <c r="O778" s="6">
        <f t="shared" si="72"/>
        <v>1.1652013333333333</v>
      </c>
      <c r="P778" s="8">
        <f t="shared" si="73"/>
        <v>60.26903448275862</v>
      </c>
      <c r="Q778" s="9" t="str">
        <f t="shared" si="74"/>
        <v>music</v>
      </c>
      <c r="R778" s="9" t="str">
        <f t="shared" si="75"/>
        <v>indie rock</v>
      </c>
      <c r="S778" s="14">
        <f t="shared" si="76"/>
        <v>40852.889699074076</v>
      </c>
      <c r="T778" s="14">
        <f t="shared" si="77"/>
        <v>40883.249305555553</v>
      </c>
    </row>
    <row r="779" spans="1:20" ht="45" x14ac:dyDescent="0.25">
      <c r="A779">
        <v>335</v>
      </c>
      <c r="B779" s="3" t="s">
        <v>336</v>
      </c>
      <c r="C779" s="3" t="s">
        <v>4445</v>
      </c>
      <c r="D779">
        <v>8500</v>
      </c>
      <c r="E779">
        <v>8735</v>
      </c>
      <c r="F779" t="s">
        <v>8219</v>
      </c>
      <c r="G779" t="s">
        <v>8224</v>
      </c>
      <c r="H779" t="s">
        <v>8246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8269</v>
      </c>
      <c r="O779" s="6">
        <f t="shared" si="72"/>
        <v>1.0276470588235294</v>
      </c>
      <c r="P779" s="8">
        <f t="shared" si="73"/>
        <v>109.1875</v>
      </c>
      <c r="Q779" s="9" t="str">
        <f t="shared" si="74"/>
        <v>film &amp; video</v>
      </c>
      <c r="R779" s="9" t="str">
        <f t="shared" si="75"/>
        <v>documentary</v>
      </c>
      <c r="S779" s="14">
        <f t="shared" si="76"/>
        <v>42101.737442129626</v>
      </c>
      <c r="T779" s="14">
        <f t="shared" si="77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>
        <v>8000</v>
      </c>
      <c r="E780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8293</v>
      </c>
      <c r="O780" s="6">
        <f t="shared" si="72"/>
        <v>1.0912500000000001</v>
      </c>
      <c r="P780" s="8">
        <f t="shared" si="73"/>
        <v>86.43564356435644</v>
      </c>
      <c r="Q780" s="9" t="str">
        <f t="shared" si="74"/>
        <v>music</v>
      </c>
      <c r="R780" s="9" t="str">
        <f t="shared" si="75"/>
        <v>faith</v>
      </c>
      <c r="S780" s="14">
        <f t="shared" si="76"/>
        <v>42783.815289351856</v>
      </c>
      <c r="T780" s="14">
        <f t="shared" si="77"/>
        <v>42811.773622685185</v>
      </c>
    </row>
    <row r="781" spans="1:20" ht="45" x14ac:dyDescent="0.25">
      <c r="A781">
        <v>3631</v>
      </c>
      <c r="B781" s="3" t="s">
        <v>3629</v>
      </c>
      <c r="C781" s="3" t="s">
        <v>7741</v>
      </c>
      <c r="D781">
        <v>17100</v>
      </c>
      <c r="E781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8305</v>
      </c>
      <c r="O781" s="6">
        <f t="shared" si="72"/>
        <v>0.51023391812865493</v>
      </c>
      <c r="P781" s="8">
        <f t="shared" si="73"/>
        <v>147.88135593220338</v>
      </c>
      <c r="Q781" s="9" t="str">
        <f t="shared" si="74"/>
        <v>theater</v>
      </c>
      <c r="R781" s="9" t="str">
        <f t="shared" si="75"/>
        <v>musical</v>
      </c>
      <c r="S781" s="14">
        <f t="shared" si="76"/>
        <v>41880.753437499996</v>
      </c>
      <c r="T781" s="14">
        <f t="shared" si="77"/>
        <v>41905.165972222225</v>
      </c>
    </row>
    <row r="782" spans="1:20" ht="45" x14ac:dyDescent="0.25">
      <c r="A782">
        <v>3016</v>
      </c>
      <c r="B782" s="3" t="s">
        <v>3016</v>
      </c>
      <c r="C782" s="3" t="s">
        <v>7126</v>
      </c>
      <c r="D782">
        <v>8500</v>
      </c>
      <c r="E782">
        <v>8722</v>
      </c>
      <c r="F782" t="s">
        <v>8219</v>
      </c>
      <c r="G782" t="s">
        <v>8224</v>
      </c>
      <c r="H782" t="s">
        <v>8246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8303</v>
      </c>
      <c r="O782" s="6">
        <f t="shared" si="72"/>
        <v>1.0261176470588236</v>
      </c>
      <c r="P782" s="8">
        <f t="shared" si="73"/>
        <v>242.27777777777777</v>
      </c>
      <c r="Q782" s="9" t="str">
        <f t="shared" si="74"/>
        <v>theater</v>
      </c>
      <c r="R782" s="9" t="str">
        <f t="shared" si="75"/>
        <v>spaces</v>
      </c>
      <c r="S782" s="14">
        <f t="shared" si="76"/>
        <v>41778.548055555555</v>
      </c>
      <c r="T782" s="14">
        <f t="shared" si="77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>
        <v>5000</v>
      </c>
      <c r="E783">
        <v>8711.52</v>
      </c>
      <c r="F783" t="s">
        <v>8219</v>
      </c>
      <c r="G783" t="s">
        <v>8224</v>
      </c>
      <c r="H783" t="s">
        <v>8246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8292</v>
      </c>
      <c r="O783" s="6">
        <f t="shared" si="72"/>
        <v>1.7423040000000001</v>
      </c>
      <c r="P783" s="8">
        <f t="shared" si="73"/>
        <v>51.854285714285716</v>
      </c>
      <c r="Q783" s="9" t="str">
        <f t="shared" si="74"/>
        <v>music</v>
      </c>
      <c r="R783" s="9" t="str">
        <f t="shared" si="75"/>
        <v>pop</v>
      </c>
      <c r="S783" s="14">
        <f t="shared" si="76"/>
        <v>40626.834444444445</v>
      </c>
      <c r="T783" s="14">
        <f t="shared" si="77"/>
        <v>40657.834444444445</v>
      </c>
    </row>
    <row r="784" spans="1:20" ht="15.75" x14ac:dyDescent="0.25">
      <c r="A784">
        <v>3302</v>
      </c>
      <c r="B784" s="3" t="s">
        <v>3302</v>
      </c>
      <c r="C784" s="3" t="s">
        <v>7412</v>
      </c>
      <c r="D784">
        <v>8400</v>
      </c>
      <c r="E784">
        <v>8685</v>
      </c>
      <c r="F784" t="s">
        <v>8219</v>
      </c>
      <c r="G784" t="s">
        <v>8227</v>
      </c>
      <c r="H784" t="s">
        <v>8249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8271</v>
      </c>
      <c r="O784" s="6">
        <f t="shared" si="72"/>
        <v>1.0339285714285715</v>
      </c>
      <c r="P784" s="8">
        <f t="shared" si="73"/>
        <v>173.7</v>
      </c>
      <c r="Q784" s="9" t="str">
        <f t="shared" si="74"/>
        <v>theater</v>
      </c>
      <c r="R784" s="9" t="str">
        <f t="shared" si="75"/>
        <v>plays</v>
      </c>
      <c r="S784" s="14">
        <f t="shared" si="76"/>
        <v>42681.35157407407</v>
      </c>
      <c r="T784" s="14">
        <f t="shared" si="77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>
        <v>7500</v>
      </c>
      <c r="E785">
        <v>8666</v>
      </c>
      <c r="F785" t="s">
        <v>8219</v>
      </c>
      <c r="G785" t="s">
        <v>8235</v>
      </c>
      <c r="H785" t="s">
        <v>8255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8297</v>
      </c>
      <c r="O785" s="6">
        <f t="shared" si="72"/>
        <v>1.1554666666666666</v>
      </c>
      <c r="P785" s="8">
        <f t="shared" si="73"/>
        <v>144.43333333333334</v>
      </c>
      <c r="Q785" s="9" t="str">
        <f t="shared" si="74"/>
        <v>games</v>
      </c>
      <c r="R785" s="9" t="str">
        <f t="shared" si="75"/>
        <v>tabletop games</v>
      </c>
      <c r="S785" s="14">
        <f t="shared" si="76"/>
        <v>42014.832326388889</v>
      </c>
      <c r="T785" s="14">
        <f t="shared" si="77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>
        <v>5000</v>
      </c>
      <c r="E786">
        <v>8640</v>
      </c>
      <c r="F786" t="s">
        <v>8219</v>
      </c>
      <c r="G786" t="s">
        <v>8224</v>
      </c>
      <c r="H786" t="s">
        <v>8246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8298</v>
      </c>
      <c r="O786" s="6">
        <f t="shared" si="72"/>
        <v>1.728</v>
      </c>
      <c r="P786" s="8">
        <f t="shared" si="73"/>
        <v>75.130434782608702</v>
      </c>
      <c r="Q786" s="9" t="str">
        <f t="shared" si="74"/>
        <v>food</v>
      </c>
      <c r="R786" s="9" t="str">
        <f t="shared" si="75"/>
        <v>small batch</v>
      </c>
      <c r="S786" s="14">
        <f t="shared" si="76"/>
        <v>42243.190057870372</v>
      </c>
      <c r="T786" s="14">
        <f t="shared" si="77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>
        <v>8500</v>
      </c>
      <c r="E787">
        <v>8636</v>
      </c>
      <c r="F787" t="s">
        <v>8219</v>
      </c>
      <c r="G787" t="s">
        <v>8224</v>
      </c>
      <c r="H787" t="s">
        <v>8246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8269</v>
      </c>
      <c r="O787" s="6">
        <f t="shared" si="72"/>
        <v>1.016</v>
      </c>
      <c r="P787" s="8">
        <f t="shared" si="73"/>
        <v>105.3170731707317</v>
      </c>
      <c r="Q787" s="9" t="str">
        <f t="shared" si="74"/>
        <v>film &amp; video</v>
      </c>
      <c r="R787" s="9" t="str">
        <f t="shared" si="75"/>
        <v>documentary</v>
      </c>
      <c r="S787" s="14">
        <f t="shared" si="76"/>
        <v>42184.626250000001</v>
      </c>
      <c r="T787" s="14">
        <f t="shared" si="77"/>
        <v>42217.626250000001</v>
      </c>
    </row>
    <row r="788" spans="1:20" ht="45" x14ac:dyDescent="0.25">
      <c r="A788">
        <v>1013</v>
      </c>
      <c r="B788" s="3" t="s">
        <v>1014</v>
      </c>
      <c r="C788" s="3" t="s">
        <v>5123</v>
      </c>
      <c r="D788">
        <v>25000</v>
      </c>
      <c r="E788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8273</v>
      </c>
      <c r="O788" s="6">
        <f t="shared" si="72"/>
        <v>0.34527999999999998</v>
      </c>
      <c r="P788" s="8">
        <f t="shared" si="73"/>
        <v>95.911111111111111</v>
      </c>
      <c r="Q788" s="9" t="str">
        <f t="shared" si="74"/>
        <v>technology</v>
      </c>
      <c r="R788" s="9" t="str">
        <f t="shared" si="75"/>
        <v>wearables</v>
      </c>
      <c r="S788" s="14">
        <f t="shared" si="76"/>
        <v>42339.833981481483</v>
      </c>
      <c r="T788" s="14">
        <f t="shared" si="77"/>
        <v>42367.833333333328</v>
      </c>
    </row>
    <row r="789" spans="1:20" ht="30" x14ac:dyDescent="0.25">
      <c r="A789">
        <v>3006</v>
      </c>
      <c r="B789" s="3" t="s">
        <v>3006</v>
      </c>
      <c r="C789" s="3" t="s">
        <v>7116</v>
      </c>
      <c r="D789">
        <v>8000</v>
      </c>
      <c r="E789">
        <v>8620</v>
      </c>
      <c r="F789" t="s">
        <v>8219</v>
      </c>
      <c r="G789" t="s">
        <v>8229</v>
      </c>
      <c r="H789" t="s">
        <v>8251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8303</v>
      </c>
      <c r="O789" s="6">
        <f t="shared" si="72"/>
        <v>1.0774999999999999</v>
      </c>
      <c r="P789" s="8">
        <f t="shared" si="73"/>
        <v>88.865979381443296</v>
      </c>
      <c r="Q789" s="9" t="str">
        <f t="shared" si="74"/>
        <v>theater</v>
      </c>
      <c r="R789" s="9" t="str">
        <f t="shared" si="75"/>
        <v>spaces</v>
      </c>
      <c r="S789" s="14">
        <f t="shared" si="76"/>
        <v>41957.756840277783</v>
      </c>
      <c r="T789" s="14">
        <f t="shared" si="77"/>
        <v>41987.756840277783</v>
      </c>
    </row>
    <row r="790" spans="1:20" ht="45" x14ac:dyDescent="0.25">
      <c r="A790">
        <v>2690</v>
      </c>
      <c r="B790" s="3" t="s">
        <v>2690</v>
      </c>
      <c r="C790" s="3" t="s">
        <v>6800</v>
      </c>
      <c r="D790">
        <v>80000</v>
      </c>
      <c r="E790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8284</v>
      </c>
      <c r="O790" s="6">
        <f t="shared" si="72"/>
        <v>0.107325</v>
      </c>
      <c r="P790" s="8">
        <f t="shared" si="73"/>
        <v>72.762711864406782</v>
      </c>
      <c r="Q790" s="9" t="str">
        <f t="shared" si="74"/>
        <v>food</v>
      </c>
      <c r="R790" s="9" t="str">
        <f t="shared" si="75"/>
        <v>food trucks</v>
      </c>
      <c r="S790" s="14">
        <f t="shared" si="76"/>
        <v>42113.105046296296</v>
      </c>
      <c r="T790" s="14">
        <f t="shared" si="77"/>
        <v>42158.105046296296</v>
      </c>
    </row>
    <row r="791" spans="1:20" ht="30" x14ac:dyDescent="0.25">
      <c r="A791">
        <v>56</v>
      </c>
      <c r="B791" s="3" t="s">
        <v>58</v>
      </c>
      <c r="C791" s="3" t="s">
        <v>4167</v>
      </c>
      <c r="D791">
        <v>8000</v>
      </c>
      <c r="E791">
        <v>8581</v>
      </c>
      <c r="F791" t="s">
        <v>8219</v>
      </c>
      <c r="G791" t="s">
        <v>8225</v>
      </c>
      <c r="H791" t="s">
        <v>8247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8265</v>
      </c>
      <c r="O791" s="6">
        <f t="shared" si="72"/>
        <v>1.0726249999999999</v>
      </c>
      <c r="P791" s="8">
        <f t="shared" si="73"/>
        <v>49.316091954022987</v>
      </c>
      <c r="Q791" s="9" t="str">
        <f t="shared" si="74"/>
        <v>film &amp; video</v>
      </c>
      <c r="R791" s="9" t="str">
        <f t="shared" si="75"/>
        <v>television</v>
      </c>
      <c r="S791" s="14">
        <f t="shared" si="76"/>
        <v>42149.548888888887</v>
      </c>
      <c r="T791" s="14">
        <f t="shared" si="77"/>
        <v>42163.666666666672</v>
      </c>
    </row>
    <row r="792" spans="1:20" ht="45" x14ac:dyDescent="0.25">
      <c r="A792">
        <v>2460</v>
      </c>
      <c r="B792" s="3" t="s">
        <v>2461</v>
      </c>
      <c r="C792" s="3" t="s">
        <v>6570</v>
      </c>
      <c r="D792">
        <v>8500</v>
      </c>
      <c r="E792">
        <v>8567</v>
      </c>
      <c r="F792" t="s">
        <v>8219</v>
      </c>
      <c r="G792" t="s">
        <v>8224</v>
      </c>
      <c r="H792" t="s">
        <v>8246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8298</v>
      </c>
      <c r="O792" s="6">
        <f t="shared" si="72"/>
        <v>1.0078823529411765</v>
      </c>
      <c r="P792" s="8">
        <f t="shared" si="73"/>
        <v>125.98529411764706</v>
      </c>
      <c r="Q792" s="9" t="str">
        <f t="shared" si="74"/>
        <v>food</v>
      </c>
      <c r="R792" s="9" t="str">
        <f t="shared" si="75"/>
        <v>small batch</v>
      </c>
      <c r="S792" s="14">
        <f t="shared" si="76"/>
        <v>42704.187118055561</v>
      </c>
      <c r="T792" s="14">
        <f t="shared" si="77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>
        <v>8000</v>
      </c>
      <c r="E793">
        <v>8538.66</v>
      </c>
      <c r="F793" t="s">
        <v>8219</v>
      </c>
      <c r="G793" t="s">
        <v>8224</v>
      </c>
      <c r="H793" t="s">
        <v>8246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8269</v>
      </c>
      <c r="O793" s="6">
        <f t="shared" si="72"/>
        <v>1.0673325</v>
      </c>
      <c r="P793" s="8">
        <f t="shared" si="73"/>
        <v>45.418404255319146</v>
      </c>
      <c r="Q793" s="9" t="str">
        <f t="shared" si="74"/>
        <v>film &amp; video</v>
      </c>
      <c r="R793" s="9" t="str">
        <f t="shared" si="75"/>
        <v>documentary</v>
      </c>
      <c r="S793" s="14">
        <f t="shared" si="76"/>
        <v>40588.526412037041</v>
      </c>
      <c r="T793" s="14">
        <f t="shared" si="77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>
        <v>100000</v>
      </c>
      <c r="E794">
        <v>8537</v>
      </c>
      <c r="F794" t="s">
        <v>8220</v>
      </c>
      <c r="G794" t="s">
        <v>8224</v>
      </c>
      <c r="H794" t="s">
        <v>8246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8281</v>
      </c>
      <c r="O794" s="6">
        <f t="shared" si="72"/>
        <v>8.5370000000000001E-2</v>
      </c>
      <c r="P794" s="8">
        <f t="shared" si="73"/>
        <v>29.236301369863014</v>
      </c>
      <c r="Q794" s="9" t="str">
        <f t="shared" si="74"/>
        <v>journalism</v>
      </c>
      <c r="R794" s="9" t="str">
        <f t="shared" si="75"/>
        <v>audio</v>
      </c>
      <c r="S794" s="14">
        <f t="shared" si="76"/>
        <v>42114.252951388888</v>
      </c>
      <c r="T794" s="14">
        <f t="shared" si="77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>
        <v>8000</v>
      </c>
      <c r="E795">
        <v>8537</v>
      </c>
      <c r="F795" t="s">
        <v>8219</v>
      </c>
      <c r="G795" t="s">
        <v>8224</v>
      </c>
      <c r="H795" t="s">
        <v>8246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8305</v>
      </c>
      <c r="O795" s="6">
        <f t="shared" si="72"/>
        <v>1.0671250000000001</v>
      </c>
      <c r="P795" s="8">
        <f t="shared" si="73"/>
        <v>90.819148936170208</v>
      </c>
      <c r="Q795" s="9" t="str">
        <f t="shared" si="74"/>
        <v>theater</v>
      </c>
      <c r="R795" s="9" t="str">
        <f t="shared" si="75"/>
        <v>musical</v>
      </c>
      <c r="S795" s="14">
        <f t="shared" si="76"/>
        <v>41814.367800925924</v>
      </c>
      <c r="T795" s="14">
        <f t="shared" si="77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>
        <v>6000</v>
      </c>
      <c r="E796">
        <v>8529</v>
      </c>
      <c r="F796" t="s">
        <v>8219</v>
      </c>
      <c r="G796" t="s">
        <v>8224</v>
      </c>
      <c r="H796" t="s">
        <v>8246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8265</v>
      </c>
      <c r="O796" s="6">
        <f t="shared" si="72"/>
        <v>1.4215</v>
      </c>
      <c r="P796" s="8">
        <f t="shared" si="73"/>
        <v>193.84090909090909</v>
      </c>
      <c r="Q796" s="9" t="str">
        <f t="shared" si="74"/>
        <v>film &amp; video</v>
      </c>
      <c r="R796" s="9" t="str">
        <f t="shared" si="75"/>
        <v>television</v>
      </c>
      <c r="S796" s="14">
        <f t="shared" si="76"/>
        <v>42068.307002314818</v>
      </c>
      <c r="T796" s="14">
        <f t="shared" si="77"/>
        <v>42098.265335648146</v>
      </c>
    </row>
    <row r="797" spans="1:20" ht="45" x14ac:dyDescent="0.25">
      <c r="A797">
        <v>6</v>
      </c>
      <c r="B797" s="3" t="s">
        <v>8</v>
      </c>
      <c r="C797" s="3" t="s">
        <v>4117</v>
      </c>
      <c r="D797">
        <v>8000</v>
      </c>
      <c r="E797">
        <v>8519</v>
      </c>
      <c r="F797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8265</v>
      </c>
      <c r="O797" s="6">
        <f t="shared" si="72"/>
        <v>1.064875</v>
      </c>
      <c r="P797" s="8">
        <f t="shared" si="73"/>
        <v>146.87931034482759</v>
      </c>
      <c r="Q797" s="9" t="str">
        <f t="shared" si="74"/>
        <v>film &amp; video</v>
      </c>
      <c r="R797" s="9" t="str">
        <f t="shared" si="75"/>
        <v>television</v>
      </c>
      <c r="S797" s="14">
        <f t="shared" si="76"/>
        <v>41794.072337962964</v>
      </c>
      <c r="T797" s="14">
        <f t="shared" si="77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>
        <v>75000</v>
      </c>
      <c r="E798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8303</v>
      </c>
      <c r="O798" s="6">
        <f t="shared" si="72"/>
        <v>0.11294666666666667</v>
      </c>
      <c r="P798" s="8">
        <f t="shared" si="73"/>
        <v>117.65277777777777</v>
      </c>
      <c r="Q798" s="9" t="str">
        <f t="shared" si="74"/>
        <v>theater</v>
      </c>
      <c r="R798" s="9" t="str">
        <f t="shared" si="75"/>
        <v>spaces</v>
      </c>
      <c r="S798" s="14">
        <f t="shared" si="76"/>
        <v>42299.130162037036</v>
      </c>
      <c r="T798" s="14">
        <f t="shared" si="77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>
        <v>3000</v>
      </c>
      <c r="E799">
        <v>8447</v>
      </c>
      <c r="F799" t="s">
        <v>8219</v>
      </c>
      <c r="G799" t="s">
        <v>8224</v>
      </c>
      <c r="H799" t="s">
        <v>8246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8285</v>
      </c>
      <c r="O799" s="6">
        <f t="shared" si="72"/>
        <v>2.8156666666666665</v>
      </c>
      <c r="P799" s="8">
        <f t="shared" si="73"/>
        <v>52.793750000000003</v>
      </c>
      <c r="Q799" s="9" t="str">
        <f t="shared" si="74"/>
        <v>photography</v>
      </c>
      <c r="R799" s="9" t="str">
        <f t="shared" si="75"/>
        <v>photobooks</v>
      </c>
      <c r="S799" s="14">
        <f t="shared" si="76"/>
        <v>42736.732893518521</v>
      </c>
      <c r="T799" s="14">
        <f t="shared" si="77"/>
        <v>42767</v>
      </c>
    </row>
    <row r="800" spans="1:20" ht="45" x14ac:dyDescent="0.25">
      <c r="A800">
        <v>794</v>
      </c>
      <c r="B800" s="3" t="s">
        <v>795</v>
      </c>
      <c r="C800" s="3" t="s">
        <v>4904</v>
      </c>
      <c r="D800">
        <v>8000</v>
      </c>
      <c r="E800">
        <v>8425</v>
      </c>
      <c r="F800" t="s">
        <v>8219</v>
      </c>
      <c r="G800" t="s">
        <v>8224</v>
      </c>
      <c r="H800" t="s">
        <v>8246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8276</v>
      </c>
      <c r="O800" s="6">
        <f t="shared" si="72"/>
        <v>1.0531250000000001</v>
      </c>
      <c r="P800" s="8">
        <f t="shared" si="73"/>
        <v>158.96226415094338</v>
      </c>
      <c r="Q800" s="9" t="str">
        <f t="shared" si="74"/>
        <v>music</v>
      </c>
      <c r="R800" s="9" t="str">
        <f t="shared" si="75"/>
        <v>rock</v>
      </c>
      <c r="S800" s="14">
        <f t="shared" si="76"/>
        <v>40736.115011574075</v>
      </c>
      <c r="T800" s="14">
        <f t="shared" si="77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>
        <v>5000</v>
      </c>
      <c r="E801">
        <v>8401</v>
      </c>
      <c r="F801" t="s">
        <v>8219</v>
      </c>
      <c r="G801" t="s">
        <v>8224</v>
      </c>
      <c r="H801" t="s">
        <v>8246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8303</v>
      </c>
      <c r="O801" s="6">
        <f t="shared" si="72"/>
        <v>1.6801999999999999</v>
      </c>
      <c r="P801" s="8">
        <f t="shared" si="73"/>
        <v>84.858585858585855</v>
      </c>
      <c r="Q801" s="9" t="str">
        <f t="shared" si="74"/>
        <v>theater</v>
      </c>
      <c r="R801" s="9" t="str">
        <f t="shared" si="75"/>
        <v>spaces</v>
      </c>
      <c r="S801" s="14">
        <f t="shared" si="76"/>
        <v>42567.264178240745</v>
      </c>
      <c r="T801" s="14">
        <f t="shared" si="77"/>
        <v>42597.264178240745</v>
      </c>
    </row>
    <row r="802" spans="1:20" ht="45" x14ac:dyDescent="0.25">
      <c r="A802">
        <v>2446</v>
      </c>
      <c r="B802" s="3" t="s">
        <v>2447</v>
      </c>
      <c r="C802" s="3" t="s">
        <v>6556</v>
      </c>
      <c r="D802">
        <v>5000</v>
      </c>
      <c r="E802">
        <v>8399</v>
      </c>
      <c r="F802" t="s">
        <v>8219</v>
      </c>
      <c r="G802" t="s">
        <v>8224</v>
      </c>
      <c r="H802" t="s">
        <v>8246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8298</v>
      </c>
      <c r="O802" s="6">
        <f t="shared" si="72"/>
        <v>1.6798</v>
      </c>
      <c r="P802" s="8">
        <f t="shared" si="73"/>
        <v>75.666666666666671</v>
      </c>
      <c r="Q802" s="9" t="str">
        <f t="shared" si="74"/>
        <v>food</v>
      </c>
      <c r="R802" s="9" t="str">
        <f t="shared" si="75"/>
        <v>small batch</v>
      </c>
      <c r="S802" s="14">
        <f t="shared" si="76"/>
        <v>42670.602673611109</v>
      </c>
      <c r="T802" s="14">
        <f t="shared" si="77"/>
        <v>42700.64434027778</v>
      </c>
    </row>
    <row r="803" spans="1:20" ht="15.75" x14ac:dyDescent="0.25">
      <c r="A803">
        <v>806</v>
      </c>
      <c r="B803" s="3" t="s">
        <v>807</v>
      </c>
      <c r="C803" s="3" t="s">
        <v>4916</v>
      </c>
      <c r="D803">
        <v>8000</v>
      </c>
      <c r="E803">
        <v>8355</v>
      </c>
      <c r="F803" t="s">
        <v>8219</v>
      </c>
      <c r="G803" t="s">
        <v>8224</v>
      </c>
      <c r="H803" t="s">
        <v>8246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8276</v>
      </c>
      <c r="O803" s="6">
        <f t="shared" si="72"/>
        <v>1.0443750000000001</v>
      </c>
      <c r="P803" s="8">
        <f t="shared" si="73"/>
        <v>117.67605633802818</v>
      </c>
      <c r="Q803" s="9" t="str">
        <f t="shared" si="74"/>
        <v>music</v>
      </c>
      <c r="R803" s="9" t="str">
        <f t="shared" si="75"/>
        <v>rock</v>
      </c>
      <c r="S803" s="14">
        <f t="shared" si="76"/>
        <v>40763.691423611112</v>
      </c>
      <c r="T803" s="14">
        <f t="shared" si="77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>
        <v>8000</v>
      </c>
      <c r="E804">
        <v>8349</v>
      </c>
      <c r="F804" t="s">
        <v>8219</v>
      </c>
      <c r="G804" t="s">
        <v>8224</v>
      </c>
      <c r="H804" t="s">
        <v>8246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8276</v>
      </c>
      <c r="O804" s="6">
        <f t="shared" si="72"/>
        <v>1.043625</v>
      </c>
      <c r="P804" s="8">
        <f t="shared" si="73"/>
        <v>56.412162162162161</v>
      </c>
      <c r="Q804" s="9" t="str">
        <f t="shared" si="74"/>
        <v>music</v>
      </c>
      <c r="R804" s="9" t="str">
        <f t="shared" si="75"/>
        <v>rock</v>
      </c>
      <c r="S804" s="14">
        <f t="shared" si="76"/>
        <v>41370.800185185188</v>
      </c>
      <c r="T804" s="14">
        <f t="shared" si="77"/>
        <v>41400.800185185188</v>
      </c>
    </row>
    <row r="805" spans="1:20" ht="30" x14ac:dyDescent="0.25">
      <c r="A805">
        <v>3339</v>
      </c>
      <c r="B805" s="3" t="s">
        <v>3339</v>
      </c>
      <c r="C805" s="3" t="s">
        <v>7449</v>
      </c>
      <c r="D805">
        <v>8000</v>
      </c>
      <c r="E805">
        <v>8348</v>
      </c>
      <c r="F805" t="s">
        <v>8219</v>
      </c>
      <c r="G805" t="s">
        <v>8224</v>
      </c>
      <c r="H805" t="s">
        <v>8246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8271</v>
      </c>
      <c r="O805" s="6">
        <f t="shared" si="72"/>
        <v>1.0435000000000001</v>
      </c>
      <c r="P805" s="8">
        <f t="shared" si="73"/>
        <v>177.61702127659575</v>
      </c>
      <c r="Q805" s="9" t="str">
        <f t="shared" si="74"/>
        <v>theater</v>
      </c>
      <c r="R805" s="9" t="str">
        <f t="shared" si="75"/>
        <v>plays</v>
      </c>
      <c r="S805" s="14">
        <f t="shared" si="76"/>
        <v>42549.665717592594</v>
      </c>
      <c r="T805" s="14">
        <f t="shared" si="77"/>
        <v>42579.665717592594</v>
      </c>
    </row>
    <row r="806" spans="1:20" ht="45" x14ac:dyDescent="0.25">
      <c r="A806">
        <v>3048</v>
      </c>
      <c r="B806" s="3" t="s">
        <v>3048</v>
      </c>
      <c r="C806" s="3" t="s">
        <v>7158</v>
      </c>
      <c r="D806">
        <v>5000</v>
      </c>
      <c r="E806">
        <v>8320</v>
      </c>
      <c r="F806" t="s">
        <v>8219</v>
      </c>
      <c r="G806" t="s">
        <v>8224</v>
      </c>
      <c r="H806" t="s">
        <v>8246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8303</v>
      </c>
      <c r="O806" s="6">
        <f t="shared" si="72"/>
        <v>1.6639999999999999</v>
      </c>
      <c r="P806" s="8">
        <f t="shared" si="73"/>
        <v>177.02127659574469</v>
      </c>
      <c r="Q806" s="9" t="str">
        <f t="shared" si="74"/>
        <v>theater</v>
      </c>
      <c r="R806" s="9" t="str">
        <f t="shared" si="75"/>
        <v>spaces</v>
      </c>
      <c r="S806" s="14">
        <f t="shared" si="76"/>
        <v>41975.901180555549</v>
      </c>
      <c r="T806" s="14">
        <f t="shared" si="77"/>
        <v>42004.890277777777</v>
      </c>
    </row>
    <row r="807" spans="1:20" ht="30" x14ac:dyDescent="0.25">
      <c r="A807">
        <v>485</v>
      </c>
      <c r="B807" s="3" t="s">
        <v>486</v>
      </c>
      <c r="C807" s="3" t="s">
        <v>4595</v>
      </c>
      <c r="D807">
        <v>37956</v>
      </c>
      <c r="E807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8270</v>
      </c>
      <c r="O807" s="6">
        <f t="shared" si="72"/>
        <v>0.21906971229845085</v>
      </c>
      <c r="P807" s="8">
        <f t="shared" si="73"/>
        <v>66.520080000000007</v>
      </c>
      <c r="Q807" s="9" t="str">
        <f t="shared" si="74"/>
        <v>film &amp; video</v>
      </c>
      <c r="R807" s="9" t="str">
        <f t="shared" si="75"/>
        <v>animation</v>
      </c>
      <c r="S807" s="14">
        <f t="shared" si="76"/>
        <v>41381.50577546296</v>
      </c>
      <c r="T807" s="14">
        <f t="shared" si="77"/>
        <v>41411.50577546296</v>
      </c>
    </row>
    <row r="808" spans="1:20" ht="45" x14ac:dyDescent="0.25">
      <c r="A808">
        <v>1942</v>
      </c>
      <c r="B808" s="3" t="s">
        <v>1943</v>
      </c>
      <c r="C808" s="3" t="s">
        <v>6052</v>
      </c>
      <c r="D808">
        <v>6000</v>
      </c>
      <c r="E808">
        <v>8306.42</v>
      </c>
      <c r="F808" t="s">
        <v>8219</v>
      </c>
      <c r="G808" t="s">
        <v>8224</v>
      </c>
      <c r="H808" t="s">
        <v>8246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8295</v>
      </c>
      <c r="O808" s="6">
        <f t="shared" si="72"/>
        <v>1.3844033333333334</v>
      </c>
      <c r="P808" s="8">
        <f t="shared" si="73"/>
        <v>87.436000000000007</v>
      </c>
      <c r="Q808" s="9" t="str">
        <f t="shared" si="74"/>
        <v>technology</v>
      </c>
      <c r="R808" s="9" t="str">
        <f t="shared" si="75"/>
        <v>hardware</v>
      </c>
      <c r="S808" s="14">
        <f t="shared" si="76"/>
        <v>40638.828009259261</v>
      </c>
      <c r="T808" s="14">
        <f t="shared" si="77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>
        <v>2500</v>
      </c>
      <c r="E809">
        <v>8301</v>
      </c>
      <c r="F809" t="s">
        <v>8219</v>
      </c>
      <c r="G809" t="s">
        <v>8225</v>
      </c>
      <c r="H809" t="s">
        <v>8247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8297</v>
      </c>
      <c r="O809" s="6">
        <f t="shared" si="72"/>
        <v>3.3203999999999998</v>
      </c>
      <c r="P809" s="8">
        <f t="shared" si="73"/>
        <v>21.230179028132991</v>
      </c>
      <c r="Q809" s="9" t="str">
        <f t="shared" si="74"/>
        <v>games</v>
      </c>
      <c r="R809" s="9" t="str">
        <f t="shared" si="75"/>
        <v>tabletop games</v>
      </c>
      <c r="S809" s="14">
        <f t="shared" si="76"/>
        <v>42331.378923611104</v>
      </c>
      <c r="T809" s="14">
        <f t="shared" si="77"/>
        <v>42352</v>
      </c>
    </row>
    <row r="810" spans="1:20" ht="45" x14ac:dyDescent="0.25">
      <c r="A810">
        <v>2533</v>
      </c>
      <c r="B810" s="3" t="s">
        <v>2533</v>
      </c>
      <c r="C810" s="3" t="s">
        <v>6643</v>
      </c>
      <c r="D810">
        <v>7500</v>
      </c>
      <c r="E810">
        <v>8300</v>
      </c>
      <c r="F810" t="s">
        <v>8219</v>
      </c>
      <c r="G810" t="s">
        <v>8224</v>
      </c>
      <c r="H810" t="s">
        <v>8246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8300</v>
      </c>
      <c r="O810" s="6">
        <f t="shared" si="72"/>
        <v>1.1066666666666667</v>
      </c>
      <c r="P810" s="8">
        <f t="shared" si="73"/>
        <v>61.029411764705884</v>
      </c>
      <c r="Q810" s="9" t="str">
        <f t="shared" si="74"/>
        <v>music</v>
      </c>
      <c r="R810" s="9" t="str">
        <f t="shared" si="75"/>
        <v>classical music</v>
      </c>
      <c r="S810" s="14">
        <f t="shared" si="76"/>
        <v>41304.751284722224</v>
      </c>
      <c r="T810" s="14">
        <f t="shared" si="77"/>
        <v>41334.750787037039</v>
      </c>
    </row>
    <row r="811" spans="1:20" ht="45" x14ac:dyDescent="0.25">
      <c r="A811">
        <v>1760</v>
      </c>
      <c r="B811" s="3" t="s">
        <v>1761</v>
      </c>
      <c r="C811" s="3" t="s">
        <v>5870</v>
      </c>
      <c r="D811">
        <v>5000</v>
      </c>
      <c r="E811">
        <v>8272</v>
      </c>
      <c r="F811" t="s">
        <v>8219</v>
      </c>
      <c r="G811" t="s">
        <v>8224</v>
      </c>
      <c r="H811" t="s">
        <v>8246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8285</v>
      </c>
      <c r="O811" s="6">
        <f t="shared" si="72"/>
        <v>1.6544000000000001</v>
      </c>
      <c r="P811" s="8">
        <f t="shared" si="73"/>
        <v>81.098039215686271</v>
      </c>
      <c r="Q811" s="9" t="str">
        <f t="shared" si="74"/>
        <v>photography</v>
      </c>
      <c r="R811" s="9" t="str">
        <f t="shared" si="75"/>
        <v>photobooks</v>
      </c>
      <c r="S811" s="14">
        <f t="shared" si="76"/>
        <v>42405.67260416667</v>
      </c>
      <c r="T811" s="14">
        <f t="shared" si="77"/>
        <v>42425.67260416667</v>
      </c>
    </row>
    <row r="812" spans="1:20" ht="45" x14ac:dyDescent="0.25">
      <c r="A812">
        <v>2596</v>
      </c>
      <c r="B812" s="3" t="s">
        <v>2596</v>
      </c>
      <c r="C812" s="3" t="s">
        <v>6706</v>
      </c>
      <c r="D812">
        <v>35000</v>
      </c>
      <c r="E812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6">
        <f t="shared" si="72"/>
        <v>0.23588571428571428</v>
      </c>
      <c r="P812" s="8">
        <f t="shared" si="73"/>
        <v>305.77777777777777</v>
      </c>
      <c r="Q812" s="9" t="str">
        <f t="shared" si="74"/>
        <v>food</v>
      </c>
      <c r="R812" s="9" t="str">
        <f t="shared" si="75"/>
        <v>food trucks</v>
      </c>
      <c r="S812" s="14">
        <f t="shared" si="76"/>
        <v>41828.664456018516</v>
      </c>
      <c r="T812" s="14">
        <f t="shared" si="77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>
        <v>8000</v>
      </c>
      <c r="E813">
        <v>8241</v>
      </c>
      <c r="F813" t="s">
        <v>8219</v>
      </c>
      <c r="G813" t="s">
        <v>8224</v>
      </c>
      <c r="H813" t="s">
        <v>8246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8271</v>
      </c>
      <c r="O813" s="6">
        <f t="shared" si="72"/>
        <v>1.030125</v>
      </c>
      <c r="P813" s="8">
        <f t="shared" si="73"/>
        <v>100.5</v>
      </c>
      <c r="Q813" s="9" t="str">
        <f t="shared" si="74"/>
        <v>theater</v>
      </c>
      <c r="R813" s="9" t="str">
        <f t="shared" si="75"/>
        <v>plays</v>
      </c>
      <c r="S813" s="14">
        <f t="shared" si="76"/>
        <v>41591.737974537034</v>
      </c>
      <c r="T813" s="14">
        <f t="shared" si="77"/>
        <v>41621.207638888889</v>
      </c>
    </row>
    <row r="814" spans="1:20" ht="45" x14ac:dyDescent="0.25">
      <c r="A814">
        <v>2939</v>
      </c>
      <c r="B814" s="3" t="s">
        <v>2939</v>
      </c>
      <c r="C814" s="3" t="s">
        <v>7049</v>
      </c>
      <c r="D814">
        <v>8000</v>
      </c>
      <c r="E814">
        <v>8230</v>
      </c>
      <c r="F814" t="s">
        <v>8219</v>
      </c>
      <c r="G814" t="s">
        <v>8224</v>
      </c>
      <c r="H814" t="s">
        <v>8246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8305</v>
      </c>
      <c r="O814" s="6">
        <f t="shared" si="72"/>
        <v>1.0287500000000001</v>
      </c>
      <c r="P814" s="8">
        <f t="shared" si="73"/>
        <v>329.2</v>
      </c>
      <c r="Q814" s="9" t="str">
        <f t="shared" si="74"/>
        <v>theater</v>
      </c>
      <c r="R814" s="9" t="str">
        <f t="shared" si="75"/>
        <v>musical</v>
      </c>
      <c r="S814" s="14">
        <f t="shared" si="76"/>
        <v>41845.809166666666</v>
      </c>
      <c r="T814" s="14">
        <f t="shared" si="77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>
        <v>8000</v>
      </c>
      <c r="E815">
        <v>8227</v>
      </c>
      <c r="F815" t="s">
        <v>8219</v>
      </c>
      <c r="G815" t="s">
        <v>8224</v>
      </c>
      <c r="H815" t="s">
        <v>8246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8271</v>
      </c>
      <c r="O815" s="6">
        <f t="shared" si="72"/>
        <v>1.028375</v>
      </c>
      <c r="P815" s="8">
        <f t="shared" si="73"/>
        <v>115.87323943661971</v>
      </c>
      <c r="Q815" s="9" t="str">
        <f t="shared" si="74"/>
        <v>theater</v>
      </c>
      <c r="R815" s="9" t="str">
        <f t="shared" si="75"/>
        <v>plays</v>
      </c>
      <c r="S815" s="14">
        <f t="shared" si="76"/>
        <v>42262.096782407403</v>
      </c>
      <c r="T815" s="14">
        <f t="shared" si="77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>
        <v>8000</v>
      </c>
      <c r="E816">
        <v>8211.61</v>
      </c>
      <c r="F816" t="s">
        <v>8219</v>
      </c>
      <c r="G816" t="s">
        <v>8225</v>
      </c>
      <c r="H816" t="s">
        <v>8247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8271</v>
      </c>
      <c r="O816" s="6">
        <f t="shared" si="72"/>
        <v>1.02645125</v>
      </c>
      <c r="P816" s="8">
        <f t="shared" si="73"/>
        <v>87.357553191489373</v>
      </c>
      <c r="Q816" s="9" t="str">
        <f t="shared" si="74"/>
        <v>theater</v>
      </c>
      <c r="R816" s="9" t="str">
        <f t="shared" si="75"/>
        <v>plays</v>
      </c>
      <c r="S816" s="14">
        <f t="shared" si="76"/>
        <v>41798.94027777778</v>
      </c>
      <c r="T816" s="14">
        <f t="shared" si="77"/>
        <v>41828.94027777778</v>
      </c>
    </row>
    <row r="817" spans="1:20" ht="45" x14ac:dyDescent="0.25">
      <c r="A817">
        <v>1662</v>
      </c>
      <c r="B817" s="3" t="s">
        <v>1663</v>
      </c>
      <c r="C817" s="3" t="s">
        <v>5772</v>
      </c>
      <c r="D817">
        <v>8000</v>
      </c>
      <c r="E817">
        <v>8211</v>
      </c>
      <c r="F817" t="s">
        <v>8219</v>
      </c>
      <c r="G817" t="s">
        <v>8224</v>
      </c>
      <c r="H817" t="s">
        <v>8246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8292</v>
      </c>
      <c r="O817" s="6">
        <f t="shared" si="72"/>
        <v>1.026375</v>
      </c>
      <c r="P817" s="8">
        <f t="shared" si="73"/>
        <v>132.43548387096774</v>
      </c>
      <c r="Q817" s="9" t="str">
        <f t="shared" si="74"/>
        <v>music</v>
      </c>
      <c r="R817" s="9" t="str">
        <f t="shared" si="75"/>
        <v>pop</v>
      </c>
      <c r="S817" s="14">
        <f t="shared" si="76"/>
        <v>40848.198333333334</v>
      </c>
      <c r="T817" s="14">
        <f t="shared" si="77"/>
        <v>40908.239999999998</v>
      </c>
    </row>
    <row r="818" spans="1:20" ht="45" x14ac:dyDescent="0.25">
      <c r="A818">
        <v>1668</v>
      </c>
      <c r="B818" s="3" t="s">
        <v>1669</v>
      </c>
      <c r="C818" s="3" t="s">
        <v>5778</v>
      </c>
      <c r="D818">
        <v>8000</v>
      </c>
      <c r="E818">
        <v>8211</v>
      </c>
      <c r="F818" t="s">
        <v>8219</v>
      </c>
      <c r="G818" t="s">
        <v>8224</v>
      </c>
      <c r="H818" t="s">
        <v>8246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8292</v>
      </c>
      <c r="O818" s="6">
        <f t="shared" si="72"/>
        <v>1.026375</v>
      </c>
      <c r="P818" s="8">
        <f t="shared" si="73"/>
        <v>70.784482758620683</v>
      </c>
      <c r="Q818" s="9" t="str">
        <f t="shared" si="74"/>
        <v>music</v>
      </c>
      <c r="R818" s="9" t="str">
        <f t="shared" si="75"/>
        <v>pop</v>
      </c>
      <c r="S818" s="14">
        <f t="shared" si="76"/>
        <v>40845.14975694444</v>
      </c>
      <c r="T818" s="14">
        <f t="shared" si="77"/>
        <v>40875.191423611112</v>
      </c>
    </row>
    <row r="819" spans="1:20" ht="15.75" x14ac:dyDescent="0.25">
      <c r="A819">
        <v>3586</v>
      </c>
      <c r="B819" s="3" t="s">
        <v>3585</v>
      </c>
      <c r="C819" s="3" t="s">
        <v>7696</v>
      </c>
      <c r="D819">
        <v>7500</v>
      </c>
      <c r="E819">
        <v>8207</v>
      </c>
      <c r="F819" t="s">
        <v>8219</v>
      </c>
      <c r="G819" t="s">
        <v>8224</v>
      </c>
      <c r="H819" t="s">
        <v>8246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8271</v>
      </c>
      <c r="O819" s="6">
        <f t="shared" si="72"/>
        <v>1.0942666666666667</v>
      </c>
      <c r="P819" s="8">
        <f t="shared" si="73"/>
        <v>151.9814814814815</v>
      </c>
      <c r="Q819" s="9" t="str">
        <f t="shared" si="74"/>
        <v>theater</v>
      </c>
      <c r="R819" s="9" t="str">
        <f t="shared" si="75"/>
        <v>plays</v>
      </c>
      <c r="S819" s="14">
        <f t="shared" si="76"/>
        <v>42576.697569444441</v>
      </c>
      <c r="T819" s="14">
        <f t="shared" si="77"/>
        <v>42636.697569444441</v>
      </c>
    </row>
    <row r="820" spans="1:20" ht="45" x14ac:dyDescent="0.25">
      <c r="A820">
        <v>1805</v>
      </c>
      <c r="B820" s="3" t="s">
        <v>1806</v>
      </c>
      <c r="C820" s="3" t="s">
        <v>5915</v>
      </c>
      <c r="D820">
        <v>22500</v>
      </c>
      <c r="E820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6">
        <f t="shared" si="72"/>
        <v>0.36404444444444445</v>
      </c>
      <c r="P820" s="8">
        <f t="shared" si="73"/>
        <v>67.139344262295083</v>
      </c>
      <c r="Q820" s="9" t="str">
        <f t="shared" si="74"/>
        <v>photography</v>
      </c>
      <c r="R820" s="9" t="str">
        <f t="shared" si="75"/>
        <v>photobooks</v>
      </c>
      <c r="S820" s="14">
        <f t="shared" si="76"/>
        <v>42247.803912037038</v>
      </c>
      <c r="T820" s="14">
        <f t="shared" si="77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>
        <v>82000</v>
      </c>
      <c r="E821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8287</v>
      </c>
      <c r="O821" s="6">
        <f t="shared" si="72"/>
        <v>9.987804878048781E-2</v>
      </c>
      <c r="P821" s="8">
        <f t="shared" si="73"/>
        <v>744.5454545454545</v>
      </c>
      <c r="Q821" s="9" t="str">
        <f t="shared" si="74"/>
        <v>publishing</v>
      </c>
      <c r="R821" s="9" t="str">
        <f t="shared" si="75"/>
        <v>translations</v>
      </c>
      <c r="S821" s="14">
        <f t="shared" si="76"/>
        <v>42142.767106481479</v>
      </c>
      <c r="T821" s="14">
        <f t="shared" si="77"/>
        <v>42163.625</v>
      </c>
    </row>
    <row r="822" spans="1:20" ht="45" x14ac:dyDescent="0.25">
      <c r="A822">
        <v>2260</v>
      </c>
      <c r="B822" s="3" t="s">
        <v>2261</v>
      </c>
      <c r="C822" s="3" t="s">
        <v>6370</v>
      </c>
      <c r="D822">
        <v>2500</v>
      </c>
      <c r="E822">
        <v>8173</v>
      </c>
      <c r="F822" t="s">
        <v>8219</v>
      </c>
      <c r="G822" t="s">
        <v>8224</v>
      </c>
      <c r="H822" t="s">
        <v>8246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8297</v>
      </c>
      <c r="O822" s="6">
        <f t="shared" si="72"/>
        <v>3.2692000000000001</v>
      </c>
      <c r="P822" s="8">
        <f t="shared" si="73"/>
        <v>97.297619047619051</v>
      </c>
      <c r="Q822" s="9" t="str">
        <f t="shared" si="74"/>
        <v>games</v>
      </c>
      <c r="R822" s="9" t="str">
        <f t="shared" si="75"/>
        <v>tabletop games</v>
      </c>
      <c r="S822" s="14">
        <f t="shared" si="76"/>
        <v>41695.016782407409</v>
      </c>
      <c r="T822" s="14">
        <f t="shared" si="77"/>
        <v>41724.975115740745</v>
      </c>
    </row>
    <row r="823" spans="1:20" ht="45" x14ac:dyDescent="0.25">
      <c r="A823">
        <v>2929</v>
      </c>
      <c r="B823" s="3" t="s">
        <v>2929</v>
      </c>
      <c r="C823" s="3" t="s">
        <v>7039</v>
      </c>
      <c r="D823">
        <v>8000</v>
      </c>
      <c r="E823">
        <v>8165.55</v>
      </c>
      <c r="F823" t="s">
        <v>8219</v>
      </c>
      <c r="G823" t="s">
        <v>8224</v>
      </c>
      <c r="H823" t="s">
        <v>8246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8305</v>
      </c>
      <c r="O823" s="6">
        <f t="shared" si="72"/>
        <v>1.02069375</v>
      </c>
      <c r="P823" s="8">
        <f t="shared" si="73"/>
        <v>255.17343750000001</v>
      </c>
      <c r="Q823" s="9" t="str">
        <f t="shared" si="74"/>
        <v>theater</v>
      </c>
      <c r="R823" s="9" t="str">
        <f t="shared" si="75"/>
        <v>musical</v>
      </c>
      <c r="S823" s="14">
        <f t="shared" si="76"/>
        <v>41754.564328703702</v>
      </c>
      <c r="T823" s="14">
        <f t="shared" si="77"/>
        <v>41784.564328703702</v>
      </c>
    </row>
    <row r="824" spans="1:20" ht="15.75" x14ac:dyDescent="0.25">
      <c r="A824">
        <v>1464</v>
      </c>
      <c r="B824" s="3" t="s">
        <v>1465</v>
      </c>
      <c r="C824" s="3" t="s">
        <v>5574</v>
      </c>
      <c r="D824">
        <v>5000</v>
      </c>
      <c r="E824">
        <v>8160</v>
      </c>
      <c r="F824" t="s">
        <v>8219</v>
      </c>
      <c r="G824" t="s">
        <v>8224</v>
      </c>
      <c r="H824" t="s">
        <v>8246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8288</v>
      </c>
      <c r="O824" s="6">
        <f t="shared" si="72"/>
        <v>1.6319999999999999</v>
      </c>
      <c r="P824" s="8">
        <f t="shared" si="73"/>
        <v>34.871794871794869</v>
      </c>
      <c r="Q824" s="9" t="str">
        <f t="shared" si="74"/>
        <v>publishing</v>
      </c>
      <c r="R824" s="9" t="str">
        <f t="shared" si="75"/>
        <v>radio &amp; podcasts</v>
      </c>
      <c r="S824" s="14">
        <f t="shared" si="76"/>
        <v>41291.661550925928</v>
      </c>
      <c r="T824" s="14">
        <f t="shared" si="77"/>
        <v>41321.661550925928</v>
      </c>
    </row>
    <row r="825" spans="1:20" ht="45" x14ac:dyDescent="0.25">
      <c r="A825">
        <v>1262</v>
      </c>
      <c r="B825" s="3" t="s">
        <v>1263</v>
      </c>
      <c r="C825" s="3" t="s">
        <v>5372</v>
      </c>
      <c r="D825">
        <v>6500</v>
      </c>
      <c r="E825">
        <v>8152</v>
      </c>
      <c r="F825" t="s">
        <v>8219</v>
      </c>
      <c r="G825" t="s">
        <v>8229</v>
      </c>
      <c r="H825" t="s">
        <v>8251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8276</v>
      </c>
      <c r="O825" s="6">
        <f t="shared" si="72"/>
        <v>1.2541538461538462</v>
      </c>
      <c r="P825" s="8">
        <f t="shared" si="73"/>
        <v>77.638095238095232</v>
      </c>
      <c r="Q825" s="9" t="str">
        <f t="shared" si="74"/>
        <v>music</v>
      </c>
      <c r="R825" s="9" t="str">
        <f t="shared" si="75"/>
        <v>rock</v>
      </c>
      <c r="S825" s="14">
        <f t="shared" si="76"/>
        <v>41656.762638888889</v>
      </c>
      <c r="T825" s="14">
        <f t="shared" si="77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>
        <v>7200</v>
      </c>
      <c r="E826">
        <v>8136.01</v>
      </c>
      <c r="F826" t="s">
        <v>8219</v>
      </c>
      <c r="G826" t="s">
        <v>8224</v>
      </c>
      <c r="H826" t="s">
        <v>8246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8295</v>
      </c>
      <c r="O826" s="6">
        <f t="shared" si="72"/>
        <v>1.1300013888888889</v>
      </c>
      <c r="P826" s="8">
        <f t="shared" si="73"/>
        <v>50.222283950617282</v>
      </c>
      <c r="Q826" s="9" t="str">
        <f t="shared" si="74"/>
        <v>technology</v>
      </c>
      <c r="R826" s="9" t="str">
        <f t="shared" si="75"/>
        <v>hardware</v>
      </c>
      <c r="S826" s="14">
        <f t="shared" si="76"/>
        <v>40765.876886574071</v>
      </c>
      <c r="T826" s="14">
        <f t="shared" si="77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>
        <v>8000</v>
      </c>
      <c r="E827">
        <v>8120</v>
      </c>
      <c r="F827" t="s">
        <v>8219</v>
      </c>
      <c r="G827" t="s">
        <v>8225</v>
      </c>
      <c r="H827" t="s">
        <v>8247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8271</v>
      </c>
      <c r="O827" s="6">
        <f t="shared" si="72"/>
        <v>1.0149999999999999</v>
      </c>
      <c r="P827" s="8">
        <f t="shared" si="73"/>
        <v>116</v>
      </c>
      <c r="Q827" s="9" t="str">
        <f t="shared" si="74"/>
        <v>theater</v>
      </c>
      <c r="R827" s="9" t="str">
        <f t="shared" si="75"/>
        <v>plays</v>
      </c>
      <c r="S827" s="14">
        <f t="shared" si="76"/>
        <v>42137.395798611105</v>
      </c>
      <c r="T827" s="14">
        <f t="shared" si="77"/>
        <v>42171.458333333328</v>
      </c>
    </row>
    <row r="828" spans="1:20" ht="45" x14ac:dyDescent="0.25">
      <c r="A828">
        <v>3662</v>
      </c>
      <c r="B828" s="3" t="s">
        <v>3659</v>
      </c>
      <c r="C828" s="3" t="s">
        <v>7772</v>
      </c>
      <c r="D828">
        <v>8000</v>
      </c>
      <c r="E828">
        <v>8114</v>
      </c>
      <c r="F828" t="s">
        <v>8219</v>
      </c>
      <c r="G828" t="s">
        <v>8229</v>
      </c>
      <c r="H828" t="s">
        <v>8251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8271</v>
      </c>
      <c r="O828" s="6">
        <f t="shared" si="72"/>
        <v>1.0142500000000001</v>
      </c>
      <c r="P828" s="8">
        <f t="shared" si="73"/>
        <v>202.85</v>
      </c>
      <c r="Q828" s="9" t="str">
        <f t="shared" si="74"/>
        <v>theater</v>
      </c>
      <c r="R828" s="9" t="str">
        <f t="shared" si="75"/>
        <v>plays</v>
      </c>
      <c r="S828" s="14">
        <f t="shared" si="76"/>
        <v>42064.220069444447</v>
      </c>
      <c r="T828" s="14">
        <f t="shared" si="77"/>
        <v>42094.178402777776</v>
      </c>
    </row>
    <row r="829" spans="1:20" ht="45" x14ac:dyDescent="0.25">
      <c r="A829">
        <v>3326</v>
      </c>
      <c r="B829" s="3" t="s">
        <v>3326</v>
      </c>
      <c r="C829" s="3" t="s">
        <v>7436</v>
      </c>
      <c r="D829">
        <v>8000</v>
      </c>
      <c r="E829">
        <v>8110</v>
      </c>
      <c r="F829" t="s">
        <v>8219</v>
      </c>
      <c r="G829" t="s">
        <v>8224</v>
      </c>
      <c r="H829" t="s">
        <v>8246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8271</v>
      </c>
      <c r="O829" s="6">
        <f t="shared" si="72"/>
        <v>1.0137499999999999</v>
      </c>
      <c r="P829" s="8">
        <f t="shared" si="73"/>
        <v>142.28070175438597</v>
      </c>
      <c r="Q829" s="9" t="str">
        <f t="shared" si="74"/>
        <v>theater</v>
      </c>
      <c r="R829" s="9" t="str">
        <f t="shared" si="75"/>
        <v>plays</v>
      </c>
      <c r="S829" s="14">
        <f t="shared" si="76"/>
        <v>42041.714178240742</v>
      </c>
      <c r="T829" s="14">
        <f t="shared" si="77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>
        <v>7500</v>
      </c>
      <c r="E830">
        <v>8109</v>
      </c>
      <c r="F830" t="s">
        <v>8219</v>
      </c>
      <c r="G830" t="s">
        <v>8224</v>
      </c>
      <c r="H830" t="s">
        <v>8246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8297</v>
      </c>
      <c r="O830" s="6">
        <f t="shared" si="72"/>
        <v>1.0811999999999999</v>
      </c>
      <c r="P830" s="8">
        <f t="shared" si="73"/>
        <v>37.197247706422019</v>
      </c>
      <c r="Q830" s="9" t="str">
        <f t="shared" si="74"/>
        <v>games</v>
      </c>
      <c r="R830" s="9" t="str">
        <f t="shared" si="75"/>
        <v>tabletop games</v>
      </c>
      <c r="S830" s="14">
        <f t="shared" si="76"/>
        <v>42452.666770833333</v>
      </c>
      <c r="T830" s="14">
        <f t="shared" si="77"/>
        <v>42483</v>
      </c>
    </row>
    <row r="831" spans="1:20" ht="45" x14ac:dyDescent="0.25">
      <c r="A831">
        <v>2499</v>
      </c>
      <c r="B831" s="3" t="s">
        <v>2499</v>
      </c>
      <c r="C831" s="3" t="s">
        <v>6609</v>
      </c>
      <c r="D831">
        <v>4000</v>
      </c>
      <c r="E831">
        <v>8105</v>
      </c>
      <c r="F831" t="s">
        <v>8219</v>
      </c>
      <c r="G831" t="s">
        <v>8224</v>
      </c>
      <c r="H831" t="s">
        <v>8246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8279</v>
      </c>
      <c r="O831" s="6">
        <f t="shared" si="72"/>
        <v>2.0262500000000001</v>
      </c>
      <c r="P831" s="8">
        <f t="shared" si="73"/>
        <v>47.676470588235297</v>
      </c>
      <c r="Q831" s="9" t="str">
        <f t="shared" si="74"/>
        <v>music</v>
      </c>
      <c r="R831" s="9" t="str">
        <f t="shared" si="75"/>
        <v>indie rock</v>
      </c>
      <c r="S831" s="14">
        <f t="shared" si="76"/>
        <v>41226.648576388885</v>
      </c>
      <c r="T831" s="14">
        <f t="shared" si="77"/>
        <v>41274.75</v>
      </c>
    </row>
    <row r="832" spans="1:20" ht="60" x14ac:dyDescent="0.25">
      <c r="A832">
        <v>1661</v>
      </c>
      <c r="B832" s="3" t="s">
        <v>1662</v>
      </c>
      <c r="C832" s="3" t="s">
        <v>5771</v>
      </c>
      <c r="D832">
        <v>7900</v>
      </c>
      <c r="E832">
        <v>8098</v>
      </c>
      <c r="F832" t="s">
        <v>8219</v>
      </c>
      <c r="G832" t="s">
        <v>8239</v>
      </c>
      <c r="H832" t="s">
        <v>8249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8292</v>
      </c>
      <c r="O832" s="6">
        <f t="shared" si="72"/>
        <v>1.0250632911392406</v>
      </c>
      <c r="P832" s="8">
        <f t="shared" si="73"/>
        <v>80.178217821782184</v>
      </c>
      <c r="Q832" s="9" t="str">
        <f t="shared" si="74"/>
        <v>music</v>
      </c>
      <c r="R832" s="9" t="str">
        <f t="shared" si="75"/>
        <v>pop</v>
      </c>
      <c r="S832" s="14">
        <f t="shared" si="76"/>
        <v>42343.998043981483</v>
      </c>
      <c r="T832" s="14">
        <f t="shared" si="77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>
        <v>8000</v>
      </c>
      <c r="E833">
        <v>8095</v>
      </c>
      <c r="F833" t="s">
        <v>8219</v>
      </c>
      <c r="G833" t="s">
        <v>8224</v>
      </c>
      <c r="H833" t="s">
        <v>8246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8276</v>
      </c>
      <c r="O833" s="6">
        <f t="shared" si="72"/>
        <v>1.0118750000000001</v>
      </c>
      <c r="P833" s="8">
        <f t="shared" si="73"/>
        <v>74.953703703703709</v>
      </c>
      <c r="Q833" s="9" t="str">
        <f t="shared" si="74"/>
        <v>music</v>
      </c>
      <c r="R833" s="9" t="str">
        <f t="shared" si="75"/>
        <v>rock</v>
      </c>
      <c r="S833" s="14">
        <f t="shared" si="76"/>
        <v>41579.847997685189</v>
      </c>
      <c r="T833" s="14">
        <f t="shared" si="77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>
        <v>7500</v>
      </c>
      <c r="E834">
        <v>8091</v>
      </c>
      <c r="F834" t="s">
        <v>8219</v>
      </c>
      <c r="G834" t="s">
        <v>8224</v>
      </c>
      <c r="H834" t="s">
        <v>8246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8298</v>
      </c>
      <c r="O834" s="6">
        <f t="shared" ref="O834:O897" si="78">E834/D834</f>
        <v>1.0788</v>
      </c>
      <c r="P834" s="8">
        <f t="shared" ref="P834:P897" si="79">E834/L834</f>
        <v>74.22935779816514</v>
      </c>
      <c r="Q834" s="9" t="str">
        <f t="shared" si="74"/>
        <v>food</v>
      </c>
      <c r="R834" s="9" t="str">
        <f t="shared" si="75"/>
        <v>small batch</v>
      </c>
      <c r="S834" s="14">
        <f t="shared" si="76"/>
        <v>42187.125625000001</v>
      </c>
      <c r="T834" s="14">
        <f t="shared" si="77"/>
        <v>42208.207638888889</v>
      </c>
    </row>
    <row r="835" spans="1:20" ht="45" x14ac:dyDescent="0.25">
      <c r="A835">
        <v>3377</v>
      </c>
      <c r="B835" s="3" t="s">
        <v>3376</v>
      </c>
      <c r="C835" s="3" t="s">
        <v>7487</v>
      </c>
      <c r="D835">
        <v>8000</v>
      </c>
      <c r="E835">
        <v>8084</v>
      </c>
      <c r="F835" t="s">
        <v>8219</v>
      </c>
      <c r="G835" t="s">
        <v>8225</v>
      </c>
      <c r="H835" t="s">
        <v>8247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8271</v>
      </c>
      <c r="O835" s="6">
        <f t="shared" si="78"/>
        <v>1.0105</v>
      </c>
      <c r="P835" s="8">
        <f t="shared" si="79"/>
        <v>104.98701298701299</v>
      </c>
      <c r="Q835" s="9" t="str">
        <f t="shared" ref="Q835:Q898" si="80">LEFT(N835, SEARCH("/",N835,1)-1)</f>
        <v>theater</v>
      </c>
      <c r="R835" s="9" t="str">
        <f t="shared" ref="R835:R898" si="81">RIGHT(N835,LEN(N835) - SEARCH("/", N835))</f>
        <v>plays</v>
      </c>
      <c r="S835" s="14">
        <f t="shared" ref="S835:S898" si="82">(((J835/60)/60)/24)+DATE(1970,1,1)</f>
        <v>42053.732627314821</v>
      </c>
      <c r="T835" s="14">
        <f t="shared" ref="T835:T898" si="83">(((I835/60)/60)/24)+DATE(1970,1,1)</f>
        <v>42083.705555555556</v>
      </c>
    </row>
    <row r="836" spans="1:20" ht="45" x14ac:dyDescent="0.25">
      <c r="A836">
        <v>1606</v>
      </c>
      <c r="B836" s="3" t="s">
        <v>1607</v>
      </c>
      <c r="C836" s="3" t="s">
        <v>5716</v>
      </c>
      <c r="D836">
        <v>8000</v>
      </c>
      <c r="E836">
        <v>8080.33</v>
      </c>
      <c r="F836" t="s">
        <v>8219</v>
      </c>
      <c r="G836" t="s">
        <v>8224</v>
      </c>
      <c r="H836" t="s">
        <v>8246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8276</v>
      </c>
      <c r="O836" s="6">
        <f t="shared" si="78"/>
        <v>1.01004125</v>
      </c>
      <c r="P836" s="8">
        <f t="shared" si="79"/>
        <v>87.829673913043479</v>
      </c>
      <c r="Q836" s="9" t="str">
        <f t="shared" si="80"/>
        <v>music</v>
      </c>
      <c r="R836" s="9" t="str">
        <f t="shared" si="81"/>
        <v>rock</v>
      </c>
      <c r="S836" s="14">
        <f t="shared" si="82"/>
        <v>40536.111550925925</v>
      </c>
      <c r="T836" s="14">
        <f t="shared" si="83"/>
        <v>40626.069884259261</v>
      </c>
    </row>
    <row r="837" spans="1:20" ht="45" x14ac:dyDescent="0.25">
      <c r="A837">
        <v>1064</v>
      </c>
      <c r="B837" s="3" t="s">
        <v>1065</v>
      </c>
      <c r="C837" s="3" t="s">
        <v>5174</v>
      </c>
      <c r="D837">
        <v>90000</v>
      </c>
      <c r="E837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8282</v>
      </c>
      <c r="O837" s="6">
        <f t="shared" si="78"/>
        <v>8.9744444444444446E-2</v>
      </c>
      <c r="P837" s="8">
        <f t="shared" si="79"/>
        <v>65.666666666666671</v>
      </c>
      <c r="Q837" s="9" t="str">
        <f t="shared" si="80"/>
        <v>games</v>
      </c>
      <c r="R837" s="9" t="str">
        <f t="shared" si="81"/>
        <v>video games</v>
      </c>
      <c r="S837" s="14">
        <f t="shared" si="82"/>
        <v>41417.228043981479</v>
      </c>
      <c r="T837" s="14">
        <f t="shared" si="83"/>
        <v>41462.228043981479</v>
      </c>
    </row>
    <row r="838" spans="1:20" ht="15.75" x14ac:dyDescent="0.25">
      <c r="A838">
        <v>2127</v>
      </c>
      <c r="B838" s="3" t="s">
        <v>2128</v>
      </c>
      <c r="C838" s="3" t="s">
        <v>6237</v>
      </c>
      <c r="D838">
        <v>28000</v>
      </c>
      <c r="E838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8282</v>
      </c>
      <c r="O838" s="6">
        <f t="shared" si="78"/>
        <v>0.28842857142857142</v>
      </c>
      <c r="P838" s="8">
        <f t="shared" si="79"/>
        <v>34.220338983050844</v>
      </c>
      <c r="Q838" s="9" t="str">
        <f t="shared" si="80"/>
        <v>games</v>
      </c>
      <c r="R838" s="9" t="str">
        <f t="shared" si="81"/>
        <v>video games</v>
      </c>
      <c r="S838" s="14">
        <f t="shared" si="82"/>
        <v>42045.50535879629</v>
      </c>
      <c r="T838" s="14">
        <f t="shared" si="83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>
        <v>8000</v>
      </c>
      <c r="E839">
        <v>8070.43</v>
      </c>
      <c r="F839" t="s">
        <v>8219</v>
      </c>
      <c r="G839" t="s">
        <v>8224</v>
      </c>
      <c r="H839" t="s">
        <v>8246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8279</v>
      </c>
      <c r="O839" s="6">
        <f t="shared" si="78"/>
        <v>1.00880375</v>
      </c>
      <c r="P839" s="8">
        <f t="shared" si="79"/>
        <v>116.96275362318841</v>
      </c>
      <c r="Q839" s="9" t="str">
        <f t="shared" si="80"/>
        <v>music</v>
      </c>
      <c r="R839" s="9" t="str">
        <f t="shared" si="81"/>
        <v>indie rock</v>
      </c>
      <c r="S839" s="14">
        <f t="shared" si="82"/>
        <v>41591.964537037034</v>
      </c>
      <c r="T839" s="14">
        <f t="shared" si="83"/>
        <v>41640.964537037034</v>
      </c>
    </row>
    <row r="840" spans="1:20" ht="45" x14ac:dyDescent="0.25">
      <c r="A840">
        <v>2241</v>
      </c>
      <c r="B840" s="3" t="s">
        <v>2242</v>
      </c>
      <c r="C840" s="3" t="s">
        <v>6351</v>
      </c>
      <c r="D840">
        <v>1000</v>
      </c>
      <c r="E840">
        <v>8064</v>
      </c>
      <c r="F840" t="s">
        <v>8219</v>
      </c>
      <c r="G840" t="s">
        <v>8225</v>
      </c>
      <c r="H840" t="s">
        <v>8247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8297</v>
      </c>
      <c r="O840" s="6">
        <f t="shared" si="78"/>
        <v>8.0640000000000001</v>
      </c>
      <c r="P840" s="8">
        <f t="shared" si="79"/>
        <v>49.472392638036808</v>
      </c>
      <c r="Q840" s="9" t="str">
        <f t="shared" si="80"/>
        <v>games</v>
      </c>
      <c r="R840" s="9" t="str">
        <f t="shared" si="81"/>
        <v>tabletop games</v>
      </c>
      <c r="S840" s="14">
        <f t="shared" si="82"/>
        <v>42766.827546296292</v>
      </c>
      <c r="T840" s="14">
        <f t="shared" si="83"/>
        <v>42796.827546296292</v>
      </c>
    </row>
    <row r="841" spans="1:20" ht="30" x14ac:dyDescent="0.25">
      <c r="A841">
        <v>816</v>
      </c>
      <c r="B841" s="3" t="s">
        <v>817</v>
      </c>
      <c r="C841" s="3" t="s">
        <v>4926</v>
      </c>
      <c r="D841">
        <v>7000</v>
      </c>
      <c r="E841">
        <v>8058.55</v>
      </c>
      <c r="F841" t="s">
        <v>8219</v>
      </c>
      <c r="G841" t="s">
        <v>8224</v>
      </c>
      <c r="H841" t="s">
        <v>8246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8276</v>
      </c>
      <c r="O841" s="6">
        <f t="shared" si="78"/>
        <v>1.1512214285714286</v>
      </c>
      <c r="P841" s="8">
        <f t="shared" si="79"/>
        <v>39.31</v>
      </c>
      <c r="Q841" s="9" t="str">
        <f t="shared" si="80"/>
        <v>music</v>
      </c>
      <c r="R841" s="9" t="str">
        <f t="shared" si="81"/>
        <v>rock</v>
      </c>
      <c r="S841" s="14">
        <f t="shared" si="82"/>
        <v>41341.870868055557</v>
      </c>
      <c r="T841" s="14">
        <f t="shared" si="83"/>
        <v>41373.270833333336</v>
      </c>
    </row>
    <row r="842" spans="1:20" ht="45" x14ac:dyDescent="0.25">
      <c r="A842">
        <v>1827</v>
      </c>
      <c r="B842" s="3" t="s">
        <v>1828</v>
      </c>
      <c r="C842" s="3" t="s">
        <v>5937</v>
      </c>
      <c r="D842">
        <v>8000</v>
      </c>
      <c r="E842">
        <v>8053</v>
      </c>
      <c r="F842" t="s">
        <v>8219</v>
      </c>
      <c r="G842" t="s">
        <v>8224</v>
      </c>
      <c r="H842" t="s">
        <v>8246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8276</v>
      </c>
      <c r="O842" s="6">
        <f t="shared" si="78"/>
        <v>1.0066250000000001</v>
      </c>
      <c r="P842" s="8">
        <f t="shared" si="79"/>
        <v>83.885416666666671</v>
      </c>
      <c r="Q842" s="9" t="str">
        <f t="shared" si="80"/>
        <v>music</v>
      </c>
      <c r="R842" s="9" t="str">
        <f t="shared" si="81"/>
        <v>rock</v>
      </c>
      <c r="S842" s="14">
        <f t="shared" si="82"/>
        <v>40555.325937499998</v>
      </c>
      <c r="T842" s="14">
        <f t="shared" si="83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>
        <v>8000</v>
      </c>
      <c r="E843">
        <v>8035</v>
      </c>
      <c r="F843" t="s">
        <v>8219</v>
      </c>
      <c r="G843" t="s">
        <v>8224</v>
      </c>
      <c r="H843" t="s">
        <v>8246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8269</v>
      </c>
      <c r="O843" s="6">
        <f t="shared" si="78"/>
        <v>1.004375</v>
      </c>
      <c r="P843" s="8">
        <f t="shared" si="79"/>
        <v>110.06849315068493</v>
      </c>
      <c r="Q843" s="9" t="str">
        <f t="shared" si="80"/>
        <v>film &amp; video</v>
      </c>
      <c r="R843" s="9" t="str">
        <f t="shared" si="81"/>
        <v>documentary</v>
      </c>
      <c r="S843" s="14">
        <f t="shared" si="82"/>
        <v>41394.842442129629</v>
      </c>
      <c r="T843" s="14">
        <f t="shared" si="83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>
        <v>8000</v>
      </c>
      <c r="E844">
        <v>8026</v>
      </c>
      <c r="F844" t="s">
        <v>8219</v>
      </c>
      <c r="G844" t="s">
        <v>8224</v>
      </c>
      <c r="H844" t="s">
        <v>8246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8300</v>
      </c>
      <c r="O844" s="6">
        <f t="shared" si="78"/>
        <v>1.00325</v>
      </c>
      <c r="P844" s="8">
        <f t="shared" si="79"/>
        <v>100.325</v>
      </c>
      <c r="Q844" s="9" t="str">
        <f t="shared" si="80"/>
        <v>music</v>
      </c>
      <c r="R844" s="9" t="str">
        <f t="shared" si="81"/>
        <v>classical music</v>
      </c>
      <c r="S844" s="14">
        <f t="shared" si="82"/>
        <v>41058.844571759262</v>
      </c>
      <c r="T844" s="14">
        <f t="shared" si="83"/>
        <v>41088.844571759262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s="9" t="str">
        <f t="shared" si="80"/>
        <v>music</v>
      </c>
      <c r="R845" s="9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5" x14ac:dyDescent="0.25">
      <c r="A846">
        <v>2975</v>
      </c>
      <c r="B846" s="3" t="s">
        <v>2975</v>
      </c>
      <c r="C846" s="3" t="s">
        <v>7085</v>
      </c>
      <c r="D846">
        <v>8000</v>
      </c>
      <c r="E846">
        <v>8010</v>
      </c>
      <c r="F846" t="s">
        <v>8219</v>
      </c>
      <c r="G846" t="s">
        <v>8224</v>
      </c>
      <c r="H846" t="s">
        <v>8246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8271</v>
      </c>
      <c r="O846" s="6">
        <f t="shared" si="78"/>
        <v>1.00125</v>
      </c>
      <c r="P846" s="8">
        <f t="shared" si="79"/>
        <v>70.884955752212392</v>
      </c>
      <c r="Q846" s="9" t="str">
        <f t="shared" si="80"/>
        <v>theater</v>
      </c>
      <c r="R846" s="9" t="str">
        <f t="shared" si="81"/>
        <v>plays</v>
      </c>
      <c r="S846" s="14">
        <f t="shared" si="82"/>
        <v>41941.683865740742</v>
      </c>
      <c r="T846" s="14">
        <f t="shared" si="83"/>
        <v>41970.125</v>
      </c>
    </row>
    <row r="847" spans="1:20" ht="45" x14ac:dyDescent="0.25">
      <c r="A847">
        <v>1186</v>
      </c>
      <c r="B847" s="3" t="s">
        <v>1187</v>
      </c>
      <c r="C847" s="3" t="s">
        <v>5296</v>
      </c>
      <c r="D847">
        <v>7500</v>
      </c>
      <c r="E847">
        <v>8005</v>
      </c>
      <c r="F847" t="s">
        <v>8219</v>
      </c>
      <c r="G847" t="s">
        <v>8225</v>
      </c>
      <c r="H847" t="s">
        <v>8247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8285</v>
      </c>
      <c r="O847" s="6">
        <f t="shared" si="78"/>
        <v>1.0673333333333332</v>
      </c>
      <c r="P847" s="8">
        <f t="shared" si="79"/>
        <v>65.081300813008127</v>
      </c>
      <c r="Q847" s="9" t="str">
        <f t="shared" si="80"/>
        <v>photography</v>
      </c>
      <c r="R847" s="9" t="str">
        <f t="shared" si="81"/>
        <v>photobooks</v>
      </c>
      <c r="S847" s="14">
        <f t="shared" si="82"/>
        <v>42123.86336805555</v>
      </c>
      <c r="T847" s="14">
        <f t="shared" si="83"/>
        <v>42156.945833333331</v>
      </c>
    </row>
    <row r="848" spans="1:20" ht="45" x14ac:dyDescent="0.25">
      <c r="A848">
        <v>3376</v>
      </c>
      <c r="B848" s="3" t="s">
        <v>3375</v>
      </c>
      <c r="C848" s="3" t="s">
        <v>7486</v>
      </c>
      <c r="D848">
        <v>8000</v>
      </c>
      <c r="E848">
        <v>8001</v>
      </c>
      <c r="F848" t="s">
        <v>8219</v>
      </c>
      <c r="G848" t="s">
        <v>8224</v>
      </c>
      <c r="H848" t="s">
        <v>8246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8271</v>
      </c>
      <c r="O848" s="6">
        <f t="shared" si="78"/>
        <v>1.0001249999999999</v>
      </c>
      <c r="P848" s="8">
        <f t="shared" si="79"/>
        <v>421.10526315789474</v>
      </c>
      <c r="Q848" s="9" t="str">
        <f t="shared" si="80"/>
        <v>theater</v>
      </c>
      <c r="R848" s="9" t="str">
        <f t="shared" si="81"/>
        <v>plays</v>
      </c>
      <c r="S848" s="14">
        <f t="shared" si="82"/>
        <v>42059.701319444444</v>
      </c>
      <c r="T848" s="14">
        <f t="shared" si="83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>
        <v>7500</v>
      </c>
      <c r="E849">
        <v>8000</v>
      </c>
      <c r="F849" t="s">
        <v>8219</v>
      </c>
      <c r="G849" t="s">
        <v>8224</v>
      </c>
      <c r="H849" t="s">
        <v>8246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8269</v>
      </c>
      <c r="O849" s="6">
        <f t="shared" si="78"/>
        <v>1.0666666666666667</v>
      </c>
      <c r="P849" s="8">
        <f t="shared" si="79"/>
        <v>89.887640449438209</v>
      </c>
      <c r="Q849" s="9" t="str">
        <f t="shared" si="80"/>
        <v>film &amp; video</v>
      </c>
      <c r="R849" s="9" t="str">
        <f t="shared" si="81"/>
        <v>documentary</v>
      </c>
      <c r="S849" s="14">
        <f t="shared" si="82"/>
        <v>41078.91201388889</v>
      </c>
      <c r="T849" s="14">
        <f t="shared" si="83"/>
        <v>41108.91201388889</v>
      </c>
    </row>
    <row r="850" spans="1:20" ht="45" x14ac:dyDescent="0.25">
      <c r="A850">
        <v>1745</v>
      </c>
      <c r="B850" s="3" t="s">
        <v>1746</v>
      </c>
      <c r="C850" s="3" t="s">
        <v>5855</v>
      </c>
      <c r="D850">
        <v>7000</v>
      </c>
      <c r="E850">
        <v>7981</v>
      </c>
      <c r="F850" t="s">
        <v>8219</v>
      </c>
      <c r="G850" t="s">
        <v>8224</v>
      </c>
      <c r="H850" t="s">
        <v>8246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8285</v>
      </c>
      <c r="O850" s="6">
        <f t="shared" si="78"/>
        <v>1.1401428571428571</v>
      </c>
      <c r="P850" s="8">
        <f t="shared" si="79"/>
        <v>89.674157303370791</v>
      </c>
      <c r="Q850" s="9" t="str">
        <f t="shared" si="80"/>
        <v>photography</v>
      </c>
      <c r="R850" s="9" t="str">
        <f t="shared" si="81"/>
        <v>photobooks</v>
      </c>
      <c r="S850" s="14">
        <f t="shared" si="82"/>
        <v>42690.259699074071</v>
      </c>
      <c r="T850" s="14">
        <f t="shared" si="83"/>
        <v>42726.083333333328</v>
      </c>
    </row>
    <row r="851" spans="1:20" ht="45" x14ac:dyDescent="0.25">
      <c r="A851">
        <v>3765</v>
      </c>
      <c r="B851" s="3" t="s">
        <v>3762</v>
      </c>
      <c r="C851" s="3" t="s">
        <v>7875</v>
      </c>
      <c r="D851">
        <v>7000</v>
      </c>
      <c r="E851">
        <v>7942</v>
      </c>
      <c r="F851" t="s">
        <v>8219</v>
      </c>
      <c r="G851" t="s">
        <v>8224</v>
      </c>
      <c r="H851" t="s">
        <v>8246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8305</v>
      </c>
      <c r="O851" s="6">
        <f t="shared" si="78"/>
        <v>1.1345714285714286</v>
      </c>
      <c r="P851" s="8">
        <f t="shared" si="79"/>
        <v>74.224299065420567</v>
      </c>
      <c r="Q851" s="9" t="str">
        <f t="shared" si="80"/>
        <v>theater</v>
      </c>
      <c r="R851" s="9" t="str">
        <f t="shared" si="81"/>
        <v>musical</v>
      </c>
      <c r="S851" s="14">
        <f t="shared" si="82"/>
        <v>41820.776412037041</v>
      </c>
      <c r="T851" s="14">
        <f t="shared" si="83"/>
        <v>41850.776412037041</v>
      </c>
    </row>
    <row r="852" spans="1:20" ht="45" x14ac:dyDescent="0.25">
      <c r="A852">
        <v>1658</v>
      </c>
      <c r="B852" s="3" t="s">
        <v>1659</v>
      </c>
      <c r="C852" s="3" t="s">
        <v>5768</v>
      </c>
      <c r="D852">
        <v>6000</v>
      </c>
      <c r="E852">
        <v>7934</v>
      </c>
      <c r="F852" t="s">
        <v>8219</v>
      </c>
      <c r="G852" t="s">
        <v>8224</v>
      </c>
      <c r="H852" t="s">
        <v>8246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8292</v>
      </c>
      <c r="O852" s="6">
        <f t="shared" si="78"/>
        <v>1.3223333333333334</v>
      </c>
      <c r="P852" s="8">
        <f t="shared" si="79"/>
        <v>74.149532710280369</v>
      </c>
      <c r="Q852" s="9" t="str">
        <f t="shared" si="80"/>
        <v>music</v>
      </c>
      <c r="R852" s="9" t="str">
        <f t="shared" si="81"/>
        <v>pop</v>
      </c>
      <c r="S852" s="14">
        <f t="shared" si="82"/>
        <v>41223.22184027778</v>
      </c>
      <c r="T852" s="14">
        <f t="shared" si="83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>
        <v>7500</v>
      </c>
      <c r="E853">
        <v>7917.45</v>
      </c>
      <c r="F853" t="s">
        <v>8219</v>
      </c>
      <c r="G853" t="s">
        <v>8224</v>
      </c>
      <c r="H853" t="s">
        <v>8246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8274</v>
      </c>
      <c r="O853" s="6">
        <f t="shared" si="78"/>
        <v>1.05566</v>
      </c>
      <c r="P853" s="8">
        <f t="shared" si="79"/>
        <v>60.903461538461535</v>
      </c>
      <c r="Q853" s="9" t="str">
        <f t="shared" si="80"/>
        <v>publishing</v>
      </c>
      <c r="R853" s="9" t="str">
        <f t="shared" si="81"/>
        <v>nonfiction</v>
      </c>
      <c r="S853" s="14">
        <f t="shared" si="82"/>
        <v>40731.837465277778</v>
      </c>
      <c r="T853" s="14">
        <f t="shared" si="83"/>
        <v>40776.837465277778</v>
      </c>
    </row>
    <row r="854" spans="1:20" ht="45" x14ac:dyDescent="0.25">
      <c r="A854">
        <v>3107</v>
      </c>
      <c r="B854" s="3" t="s">
        <v>3107</v>
      </c>
      <c r="C854" s="3" t="s">
        <v>7217</v>
      </c>
      <c r="D854">
        <v>40000</v>
      </c>
      <c r="E854">
        <v>7905</v>
      </c>
      <c r="F854" t="s">
        <v>8221</v>
      </c>
      <c r="G854" t="s">
        <v>8224</v>
      </c>
      <c r="H854" t="s">
        <v>8246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8303</v>
      </c>
      <c r="O854" s="6">
        <f t="shared" si="78"/>
        <v>0.197625</v>
      </c>
      <c r="P854" s="8">
        <f t="shared" si="79"/>
        <v>272.58620689655174</v>
      </c>
      <c r="Q854" s="9" t="str">
        <f t="shared" si="80"/>
        <v>theater</v>
      </c>
      <c r="R854" s="9" t="str">
        <f t="shared" si="81"/>
        <v>spaces</v>
      </c>
      <c r="S854" s="14">
        <f t="shared" si="82"/>
        <v>42128.814247685179</v>
      </c>
      <c r="T854" s="14">
        <f t="shared" si="83"/>
        <v>42135.814247685179</v>
      </c>
    </row>
    <row r="855" spans="1:20" ht="45" x14ac:dyDescent="0.25">
      <c r="A855">
        <v>3154</v>
      </c>
      <c r="B855" s="3" t="s">
        <v>3154</v>
      </c>
      <c r="C855" s="3" t="s">
        <v>7264</v>
      </c>
      <c r="D855">
        <v>7000</v>
      </c>
      <c r="E855">
        <v>7905</v>
      </c>
      <c r="F855" t="s">
        <v>8219</v>
      </c>
      <c r="G855" t="s">
        <v>8224</v>
      </c>
      <c r="H855" t="s">
        <v>8246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8271</v>
      </c>
      <c r="O855" s="6">
        <f t="shared" si="78"/>
        <v>1.1292857142857142</v>
      </c>
      <c r="P855" s="8">
        <f t="shared" si="79"/>
        <v>64.268292682926827</v>
      </c>
      <c r="Q855" s="9" t="str">
        <f t="shared" si="80"/>
        <v>theater</v>
      </c>
      <c r="R855" s="9" t="str">
        <f t="shared" si="81"/>
        <v>plays</v>
      </c>
      <c r="S855" s="14">
        <f t="shared" si="82"/>
        <v>40970.875671296293</v>
      </c>
      <c r="T855" s="14">
        <f t="shared" si="83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>
        <v>6000</v>
      </c>
      <c r="E856">
        <v>7877</v>
      </c>
      <c r="F856" t="s">
        <v>8219</v>
      </c>
      <c r="G856" t="s">
        <v>8224</v>
      </c>
      <c r="H856" t="s">
        <v>8246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8271</v>
      </c>
      <c r="O856" s="6">
        <f t="shared" si="78"/>
        <v>1.3128333333333333</v>
      </c>
      <c r="P856" s="8">
        <f t="shared" si="79"/>
        <v>48.325153374233132</v>
      </c>
      <c r="Q856" s="9" t="str">
        <f t="shared" si="80"/>
        <v>theater</v>
      </c>
      <c r="R856" s="9" t="str">
        <f t="shared" si="81"/>
        <v>plays</v>
      </c>
      <c r="S856" s="14">
        <f t="shared" si="82"/>
        <v>42136.536134259266</v>
      </c>
      <c r="T856" s="14">
        <f t="shared" si="83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>
        <v>3400</v>
      </c>
      <c r="E857">
        <v>7876</v>
      </c>
      <c r="F857" t="s">
        <v>8219</v>
      </c>
      <c r="G857" t="s">
        <v>8224</v>
      </c>
      <c r="H857" t="s">
        <v>8246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8269</v>
      </c>
      <c r="O857" s="6">
        <f t="shared" si="78"/>
        <v>2.3164705882352941</v>
      </c>
      <c r="P857" s="8">
        <f t="shared" si="79"/>
        <v>106.43243243243244</v>
      </c>
      <c r="Q857" s="9" t="str">
        <f t="shared" si="80"/>
        <v>film &amp; video</v>
      </c>
      <c r="R857" s="9" t="str">
        <f t="shared" si="81"/>
        <v>documentary</v>
      </c>
      <c r="S857" s="14">
        <f t="shared" si="82"/>
        <v>41114.094872685186</v>
      </c>
      <c r="T857" s="14">
        <f t="shared" si="83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>
        <v>35000</v>
      </c>
      <c r="E858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8273</v>
      </c>
      <c r="O858" s="6">
        <f t="shared" si="78"/>
        <v>0.22494285714285714</v>
      </c>
      <c r="P858" s="8">
        <f t="shared" si="79"/>
        <v>157.46</v>
      </c>
      <c r="Q858" s="9" t="str">
        <f t="shared" si="80"/>
        <v>technology</v>
      </c>
      <c r="R858" s="9" t="str">
        <f t="shared" si="81"/>
        <v>wearables</v>
      </c>
      <c r="S858" s="14">
        <f t="shared" si="82"/>
        <v>42522.276724537034</v>
      </c>
      <c r="T858" s="14">
        <f t="shared" si="83"/>
        <v>42553.166666666672</v>
      </c>
    </row>
    <row r="859" spans="1:20" ht="45" x14ac:dyDescent="0.25">
      <c r="A859">
        <v>3363</v>
      </c>
      <c r="B859" s="3" t="s">
        <v>3362</v>
      </c>
      <c r="C859" s="3" t="s">
        <v>7473</v>
      </c>
      <c r="D859">
        <v>7750</v>
      </c>
      <c r="E859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8271</v>
      </c>
      <c r="O859" s="6">
        <f t="shared" si="78"/>
        <v>1.0141935483870967</v>
      </c>
      <c r="P859" s="8">
        <f t="shared" si="79"/>
        <v>302.30769230769232</v>
      </c>
      <c r="Q859" s="9" t="str">
        <f t="shared" si="80"/>
        <v>theater</v>
      </c>
      <c r="R859" s="9" t="str">
        <f t="shared" si="81"/>
        <v>plays</v>
      </c>
      <c r="S859" s="14">
        <f t="shared" si="82"/>
        <v>41851.771354166667</v>
      </c>
      <c r="T859" s="14">
        <f t="shared" si="83"/>
        <v>41870.666666666664</v>
      </c>
    </row>
    <row r="860" spans="1:20" ht="45" x14ac:dyDescent="0.25">
      <c r="A860">
        <v>374</v>
      </c>
      <c r="B860" s="3" t="s">
        <v>375</v>
      </c>
      <c r="C860" s="3" t="s">
        <v>4484</v>
      </c>
      <c r="D860">
        <v>6000</v>
      </c>
      <c r="E860">
        <v>7839</v>
      </c>
      <c r="F860" t="s">
        <v>8219</v>
      </c>
      <c r="G860" t="s">
        <v>8224</v>
      </c>
      <c r="H860" t="s">
        <v>8246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8269</v>
      </c>
      <c r="O860" s="6">
        <f t="shared" si="78"/>
        <v>1.3065</v>
      </c>
      <c r="P860" s="8">
        <f t="shared" si="79"/>
        <v>45.051724137931032</v>
      </c>
      <c r="Q860" s="9" t="str">
        <f t="shared" si="80"/>
        <v>film &amp; video</v>
      </c>
      <c r="R860" s="9" t="str">
        <f t="shared" si="81"/>
        <v>documentary</v>
      </c>
      <c r="S860" s="14">
        <f t="shared" si="82"/>
        <v>40757.889247685183</v>
      </c>
      <c r="T860" s="14">
        <f t="shared" si="83"/>
        <v>40802.889247685183</v>
      </c>
    </row>
    <row r="861" spans="1:20" ht="45" x14ac:dyDescent="0.25">
      <c r="A861">
        <v>894</v>
      </c>
      <c r="B861" s="3" t="s">
        <v>895</v>
      </c>
      <c r="C861" s="3" t="s">
        <v>5004</v>
      </c>
      <c r="D861">
        <v>20000</v>
      </c>
      <c r="E861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8279</v>
      </c>
      <c r="O861" s="6">
        <f t="shared" si="78"/>
        <v>0.39169999999999999</v>
      </c>
      <c r="P861" s="8">
        <f t="shared" si="79"/>
        <v>147.81132075471697</v>
      </c>
      <c r="Q861" s="9" t="str">
        <f t="shared" si="80"/>
        <v>music</v>
      </c>
      <c r="R861" s="9" t="str">
        <f t="shared" si="81"/>
        <v>indie rock</v>
      </c>
      <c r="S861" s="14">
        <f t="shared" si="82"/>
        <v>42496.981597222228</v>
      </c>
      <c r="T861" s="14">
        <f t="shared" si="83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>
        <v>7500</v>
      </c>
      <c r="E862">
        <v>7833</v>
      </c>
      <c r="F862" t="s">
        <v>8219</v>
      </c>
      <c r="G862" t="s">
        <v>8224</v>
      </c>
      <c r="H862" t="s">
        <v>8246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8295</v>
      </c>
      <c r="O862" s="6">
        <f t="shared" si="78"/>
        <v>1.0444</v>
      </c>
      <c r="P862" s="8">
        <f t="shared" si="79"/>
        <v>340.56521739130437</v>
      </c>
      <c r="Q862" s="9" t="str">
        <f t="shared" si="80"/>
        <v>technology</v>
      </c>
      <c r="R862" s="9" t="str">
        <f t="shared" si="81"/>
        <v>hardware</v>
      </c>
      <c r="S862" s="14">
        <f t="shared" si="82"/>
        <v>42095.240706018521</v>
      </c>
      <c r="T862" s="14">
        <f t="shared" si="83"/>
        <v>42125.240706018521</v>
      </c>
    </row>
    <row r="863" spans="1:20" ht="30" x14ac:dyDescent="0.25">
      <c r="A863">
        <v>3534</v>
      </c>
      <c r="B863" s="3" t="s">
        <v>3533</v>
      </c>
      <c r="C863" s="3" t="s">
        <v>7644</v>
      </c>
      <c r="D863">
        <v>5000</v>
      </c>
      <c r="E863">
        <v>7810</v>
      </c>
      <c r="F863" t="s">
        <v>8219</v>
      </c>
      <c r="G863" t="s">
        <v>8224</v>
      </c>
      <c r="H863" t="s">
        <v>8246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8271</v>
      </c>
      <c r="O863" s="6">
        <f t="shared" si="78"/>
        <v>1.5620000000000001</v>
      </c>
      <c r="P863" s="8">
        <f t="shared" si="79"/>
        <v>38.284313725490193</v>
      </c>
      <c r="Q863" s="9" t="str">
        <f t="shared" si="80"/>
        <v>theater</v>
      </c>
      <c r="R863" s="9" t="str">
        <f t="shared" si="81"/>
        <v>plays</v>
      </c>
      <c r="S863" s="14">
        <f t="shared" si="82"/>
        <v>42243.6252662037</v>
      </c>
      <c r="T863" s="14">
        <f t="shared" si="83"/>
        <v>42278.6252662037</v>
      </c>
    </row>
    <row r="864" spans="1:20" ht="45" x14ac:dyDescent="0.25">
      <c r="A864">
        <v>2261</v>
      </c>
      <c r="B864" s="3" t="s">
        <v>2262</v>
      </c>
      <c r="C864" s="3" t="s">
        <v>6371</v>
      </c>
      <c r="D864">
        <v>1000</v>
      </c>
      <c r="E864">
        <v>7795</v>
      </c>
      <c r="F864" t="s">
        <v>8219</v>
      </c>
      <c r="G864" t="s">
        <v>8226</v>
      </c>
      <c r="H864" t="s">
        <v>8248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8297</v>
      </c>
      <c r="O864" s="6">
        <f t="shared" si="78"/>
        <v>7.7949999999999999</v>
      </c>
      <c r="P864" s="8">
        <f t="shared" si="79"/>
        <v>37.11904761904762</v>
      </c>
      <c r="Q864" s="9" t="str">
        <f t="shared" si="80"/>
        <v>games</v>
      </c>
      <c r="R864" s="9" t="str">
        <f t="shared" si="81"/>
        <v>tabletop games</v>
      </c>
      <c r="S864" s="14">
        <f t="shared" si="82"/>
        <v>42759.724768518514</v>
      </c>
      <c r="T864" s="14">
        <f t="shared" si="83"/>
        <v>42780.724768518514</v>
      </c>
    </row>
    <row r="865" spans="1:20" ht="45" x14ac:dyDescent="0.25">
      <c r="A865">
        <v>1305</v>
      </c>
      <c r="B865" s="3" t="s">
        <v>1306</v>
      </c>
      <c r="C865" s="3" t="s">
        <v>5415</v>
      </c>
      <c r="D865">
        <v>30000</v>
      </c>
      <c r="E865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8273</v>
      </c>
      <c r="O865" s="6">
        <f t="shared" si="78"/>
        <v>0.25976666666666665</v>
      </c>
      <c r="P865" s="8">
        <f t="shared" si="79"/>
        <v>90.616279069767444</v>
      </c>
      <c r="Q865" s="9" t="str">
        <f t="shared" si="80"/>
        <v>technology</v>
      </c>
      <c r="R865" s="9" t="str">
        <f t="shared" si="81"/>
        <v>wearables</v>
      </c>
      <c r="S865" s="14">
        <f t="shared" si="82"/>
        <v>42543.665601851855</v>
      </c>
      <c r="T865" s="14">
        <f t="shared" si="83"/>
        <v>42572.729166666672</v>
      </c>
    </row>
    <row r="866" spans="1:20" ht="45" x14ac:dyDescent="0.25">
      <c r="A866">
        <v>791</v>
      </c>
      <c r="B866" s="3" t="s">
        <v>792</v>
      </c>
      <c r="C866" s="3" t="s">
        <v>4901</v>
      </c>
      <c r="D866">
        <v>7500</v>
      </c>
      <c r="E866">
        <v>7790</v>
      </c>
      <c r="F866" t="s">
        <v>8219</v>
      </c>
      <c r="G866" t="s">
        <v>8224</v>
      </c>
      <c r="H866" t="s">
        <v>8246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8276</v>
      </c>
      <c r="O866" s="6">
        <f t="shared" si="78"/>
        <v>1.0386666666666666</v>
      </c>
      <c r="P866" s="8">
        <f t="shared" si="79"/>
        <v>60.859375</v>
      </c>
      <c r="Q866" s="9" t="str">
        <f t="shared" si="80"/>
        <v>music</v>
      </c>
      <c r="R866" s="9" t="str">
        <f t="shared" si="81"/>
        <v>rock</v>
      </c>
      <c r="S866" s="14">
        <f t="shared" si="82"/>
        <v>41557.780624999999</v>
      </c>
      <c r="T866" s="14">
        <f t="shared" si="83"/>
        <v>41591.249305555553</v>
      </c>
    </row>
    <row r="867" spans="1:20" ht="45" x14ac:dyDescent="0.25">
      <c r="A867">
        <v>2461</v>
      </c>
      <c r="B867" s="3" t="s">
        <v>2462</v>
      </c>
      <c r="C867" s="3" t="s">
        <v>6571</v>
      </c>
      <c r="D867">
        <v>7500</v>
      </c>
      <c r="E867">
        <v>7785</v>
      </c>
      <c r="F867" t="s">
        <v>8219</v>
      </c>
      <c r="G867" t="s">
        <v>8224</v>
      </c>
      <c r="H867" t="s">
        <v>8246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8279</v>
      </c>
      <c r="O867" s="6">
        <f t="shared" si="78"/>
        <v>1.038</v>
      </c>
      <c r="P867" s="8">
        <f t="shared" si="79"/>
        <v>90.523255813953483</v>
      </c>
      <c r="Q867" s="9" t="str">
        <f t="shared" si="80"/>
        <v>music</v>
      </c>
      <c r="R867" s="9" t="str">
        <f t="shared" si="81"/>
        <v>indie rock</v>
      </c>
      <c r="S867" s="14">
        <f t="shared" si="82"/>
        <v>40784.012696759259</v>
      </c>
      <c r="T867" s="14">
        <f t="shared" si="83"/>
        <v>40817.125</v>
      </c>
    </row>
    <row r="868" spans="1:20" ht="45" x14ac:dyDescent="0.25">
      <c r="A868">
        <v>480</v>
      </c>
      <c r="B868" s="3" t="s">
        <v>481</v>
      </c>
      <c r="C868" s="3" t="s">
        <v>4590</v>
      </c>
      <c r="D868">
        <v>40000</v>
      </c>
      <c r="E868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8270</v>
      </c>
      <c r="O868" s="6">
        <f t="shared" si="78"/>
        <v>0.19409999999999999</v>
      </c>
      <c r="P868" s="8">
        <f t="shared" si="79"/>
        <v>55.457142857142856</v>
      </c>
      <c r="Q868" s="9" t="str">
        <f t="shared" si="80"/>
        <v>film &amp; video</v>
      </c>
      <c r="R868" s="9" t="str">
        <f t="shared" si="81"/>
        <v>animation</v>
      </c>
      <c r="S868" s="14">
        <f t="shared" si="82"/>
        <v>41465.500173611108</v>
      </c>
      <c r="T868" s="14">
        <f t="shared" si="83"/>
        <v>41495.500173611108</v>
      </c>
    </row>
    <row r="869" spans="1:20" ht="45" x14ac:dyDescent="0.25">
      <c r="A869">
        <v>1281</v>
      </c>
      <c r="B869" s="3" t="s">
        <v>1282</v>
      </c>
      <c r="C869" s="3" t="s">
        <v>5391</v>
      </c>
      <c r="D869">
        <v>7000</v>
      </c>
      <c r="E869">
        <v>7750</v>
      </c>
      <c r="F869" t="s">
        <v>8219</v>
      </c>
      <c r="G869" t="s">
        <v>8224</v>
      </c>
      <c r="H869" t="s">
        <v>8246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8276</v>
      </c>
      <c r="O869" s="6">
        <f t="shared" si="78"/>
        <v>1.1071428571428572</v>
      </c>
      <c r="P869" s="8">
        <f t="shared" si="79"/>
        <v>104.72972972972973</v>
      </c>
      <c r="Q869" s="9" t="str">
        <f t="shared" si="80"/>
        <v>music</v>
      </c>
      <c r="R869" s="9" t="str">
        <f t="shared" si="81"/>
        <v>rock</v>
      </c>
      <c r="S869" s="14">
        <f t="shared" si="82"/>
        <v>41463.743472222224</v>
      </c>
      <c r="T869" s="14">
        <f t="shared" si="83"/>
        <v>41483.743472222224</v>
      </c>
    </row>
    <row r="870" spans="1:20" ht="45" x14ac:dyDescent="0.25">
      <c r="A870">
        <v>1027</v>
      </c>
      <c r="B870" s="3" t="s">
        <v>1028</v>
      </c>
      <c r="C870" s="3" t="s">
        <v>5137</v>
      </c>
      <c r="D870">
        <v>7501</v>
      </c>
      <c r="E870">
        <v>7733</v>
      </c>
      <c r="F870" t="s">
        <v>8219</v>
      </c>
      <c r="G870" t="s">
        <v>8224</v>
      </c>
      <c r="H870" t="s">
        <v>8246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8280</v>
      </c>
      <c r="O870" s="6">
        <f t="shared" si="78"/>
        <v>1.0309292094387414</v>
      </c>
      <c r="P870" s="8">
        <f t="shared" si="79"/>
        <v>69.666666666666671</v>
      </c>
      <c r="Q870" s="9" t="str">
        <f t="shared" si="80"/>
        <v>music</v>
      </c>
      <c r="R870" s="9" t="str">
        <f t="shared" si="81"/>
        <v>electronic music</v>
      </c>
      <c r="S870" s="14">
        <f t="shared" si="82"/>
        <v>41905.034108796295</v>
      </c>
      <c r="T870" s="14">
        <f t="shared" si="83"/>
        <v>41935.034108796295</v>
      </c>
    </row>
    <row r="871" spans="1:20" ht="45" x14ac:dyDescent="0.25">
      <c r="A871">
        <v>364</v>
      </c>
      <c r="B871" s="3" t="s">
        <v>365</v>
      </c>
      <c r="C871" s="3" t="s">
        <v>4474</v>
      </c>
      <c r="D871">
        <v>7000</v>
      </c>
      <c r="E871">
        <v>7711.3</v>
      </c>
      <c r="F871" t="s">
        <v>8219</v>
      </c>
      <c r="G871" t="s">
        <v>8224</v>
      </c>
      <c r="H871" t="s">
        <v>8246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8269</v>
      </c>
      <c r="O871" s="6">
        <f t="shared" si="78"/>
        <v>1.1016142857142857</v>
      </c>
      <c r="P871" s="8">
        <f t="shared" si="79"/>
        <v>68.24159292035398</v>
      </c>
      <c r="Q871" s="9" t="str">
        <f t="shared" si="80"/>
        <v>film &amp; video</v>
      </c>
      <c r="R871" s="9" t="str">
        <f t="shared" si="81"/>
        <v>documentary</v>
      </c>
      <c r="S871" s="14">
        <f t="shared" si="82"/>
        <v>41780.859629629631</v>
      </c>
      <c r="T871" s="14">
        <f t="shared" si="83"/>
        <v>41811.165972222225</v>
      </c>
    </row>
    <row r="872" spans="1:20" ht="30" x14ac:dyDescent="0.25">
      <c r="A872">
        <v>356</v>
      </c>
      <c r="B872" s="3" t="s">
        <v>357</v>
      </c>
      <c r="C872" s="3" t="s">
        <v>4466</v>
      </c>
      <c r="D872">
        <v>7500</v>
      </c>
      <c r="E872">
        <v>7701.93</v>
      </c>
      <c r="F872" t="s">
        <v>8219</v>
      </c>
      <c r="G872" t="s">
        <v>8224</v>
      </c>
      <c r="H872" t="s">
        <v>8246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8269</v>
      </c>
      <c r="O872" s="6">
        <f t="shared" si="78"/>
        <v>1.0269239999999999</v>
      </c>
      <c r="P872" s="8">
        <f t="shared" si="79"/>
        <v>79.401340206185566</v>
      </c>
      <c r="Q872" s="9" t="str">
        <f t="shared" si="80"/>
        <v>film &amp; video</v>
      </c>
      <c r="R872" s="9" t="str">
        <f t="shared" si="81"/>
        <v>documentary</v>
      </c>
      <c r="S872" s="14">
        <f t="shared" si="82"/>
        <v>42415.803159722222</v>
      </c>
      <c r="T872" s="14">
        <f t="shared" si="83"/>
        <v>42445.761493055557</v>
      </c>
    </row>
    <row r="873" spans="1:20" ht="45" x14ac:dyDescent="0.25">
      <c r="A873">
        <v>107</v>
      </c>
      <c r="B873" s="3" t="s">
        <v>109</v>
      </c>
      <c r="C873" s="3" t="s">
        <v>4218</v>
      </c>
      <c r="D873">
        <v>7500</v>
      </c>
      <c r="E873">
        <v>7685</v>
      </c>
      <c r="F873" t="s">
        <v>8219</v>
      </c>
      <c r="G873" t="s">
        <v>8224</v>
      </c>
      <c r="H873" t="s">
        <v>8246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8266</v>
      </c>
      <c r="O873" s="6">
        <f t="shared" si="78"/>
        <v>1.0246666666666666</v>
      </c>
      <c r="P873" s="8">
        <f t="shared" si="79"/>
        <v>111.37681159420291</v>
      </c>
      <c r="Q873" s="9" t="str">
        <f t="shared" si="80"/>
        <v>film &amp; video</v>
      </c>
      <c r="R873" s="9" t="str">
        <f t="shared" si="81"/>
        <v>shorts</v>
      </c>
      <c r="S873" s="14">
        <f t="shared" si="82"/>
        <v>40635.982488425929</v>
      </c>
      <c r="T873" s="14">
        <f t="shared" si="83"/>
        <v>40657.982488425929</v>
      </c>
    </row>
    <row r="874" spans="1:20" ht="45" x14ac:dyDescent="0.25">
      <c r="A874">
        <v>3293</v>
      </c>
      <c r="B874" s="3" t="s">
        <v>3293</v>
      </c>
      <c r="C874" s="3" t="s">
        <v>7403</v>
      </c>
      <c r="D874">
        <v>4500</v>
      </c>
      <c r="E874">
        <v>7670</v>
      </c>
      <c r="F874" t="s">
        <v>8219</v>
      </c>
      <c r="G874" t="s">
        <v>8228</v>
      </c>
      <c r="H874" t="s">
        <v>8250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8271</v>
      </c>
      <c r="O874" s="6">
        <f t="shared" si="78"/>
        <v>1.7044444444444444</v>
      </c>
      <c r="P874" s="8">
        <f t="shared" si="79"/>
        <v>84.285714285714292</v>
      </c>
      <c r="Q874" s="9" t="str">
        <f t="shared" si="80"/>
        <v>theater</v>
      </c>
      <c r="R874" s="9" t="str">
        <f t="shared" si="81"/>
        <v>plays</v>
      </c>
      <c r="S874" s="14">
        <f t="shared" si="82"/>
        <v>42768.425370370373</v>
      </c>
      <c r="T874" s="14">
        <f t="shared" si="83"/>
        <v>42798.425370370373</v>
      </c>
    </row>
    <row r="875" spans="1:20" ht="45" x14ac:dyDescent="0.25">
      <c r="A875">
        <v>102</v>
      </c>
      <c r="B875" s="3" t="s">
        <v>104</v>
      </c>
      <c r="C875" s="3" t="s">
        <v>4213</v>
      </c>
      <c r="D875">
        <v>6000</v>
      </c>
      <c r="E875">
        <v>7665</v>
      </c>
      <c r="F875" t="s">
        <v>8219</v>
      </c>
      <c r="G875" t="s">
        <v>8224</v>
      </c>
      <c r="H875" t="s">
        <v>8246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8266</v>
      </c>
      <c r="O875" s="6">
        <f t="shared" si="78"/>
        <v>1.2775000000000001</v>
      </c>
      <c r="P875" s="8">
        <f t="shared" si="79"/>
        <v>117.92307692307692</v>
      </c>
      <c r="Q875" s="9" t="str">
        <f t="shared" si="80"/>
        <v>film &amp; video</v>
      </c>
      <c r="R875" s="9" t="str">
        <f t="shared" si="81"/>
        <v>shorts</v>
      </c>
      <c r="S875" s="14">
        <f t="shared" si="82"/>
        <v>40505.131168981483</v>
      </c>
      <c r="T875" s="14">
        <f t="shared" si="83"/>
        <v>40535.131168981483</v>
      </c>
    </row>
    <row r="876" spans="1:20" ht="45" x14ac:dyDescent="0.25">
      <c r="A876">
        <v>132</v>
      </c>
      <c r="B876" s="3" t="s">
        <v>134</v>
      </c>
      <c r="C876" s="3" t="s">
        <v>4243</v>
      </c>
      <c r="D876">
        <v>80000</v>
      </c>
      <c r="E876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8267</v>
      </c>
      <c r="O876" s="6">
        <f t="shared" si="78"/>
        <v>9.5687499999999995E-2</v>
      </c>
      <c r="P876" s="8">
        <f t="shared" si="79"/>
        <v>94.506172839506178</v>
      </c>
      <c r="Q876" s="9" t="str">
        <f t="shared" si="80"/>
        <v>film &amp; video</v>
      </c>
      <c r="R876" s="9" t="str">
        <f t="shared" si="81"/>
        <v>science fiction</v>
      </c>
      <c r="S876" s="14">
        <f t="shared" si="82"/>
        <v>41905.812581018516</v>
      </c>
      <c r="T876" s="14">
        <f t="shared" si="83"/>
        <v>41950.854247685187</v>
      </c>
    </row>
    <row r="877" spans="1:20" ht="45" x14ac:dyDescent="0.25">
      <c r="A877">
        <v>1271</v>
      </c>
      <c r="B877" s="3" t="s">
        <v>1272</v>
      </c>
      <c r="C877" s="3" t="s">
        <v>5381</v>
      </c>
      <c r="D877">
        <v>7500</v>
      </c>
      <c r="E877">
        <v>7635</v>
      </c>
      <c r="F877" t="s">
        <v>8219</v>
      </c>
      <c r="G877" t="s">
        <v>8224</v>
      </c>
      <c r="H877" t="s">
        <v>8246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8276</v>
      </c>
      <c r="O877" s="6">
        <f t="shared" si="78"/>
        <v>1.018</v>
      </c>
      <c r="P877" s="8">
        <f t="shared" si="79"/>
        <v>246.29032258064515</v>
      </c>
      <c r="Q877" s="9" t="str">
        <f t="shared" si="80"/>
        <v>music</v>
      </c>
      <c r="R877" s="9" t="str">
        <f t="shared" si="81"/>
        <v>rock</v>
      </c>
      <c r="S877" s="14">
        <f t="shared" si="82"/>
        <v>41561.683553240742</v>
      </c>
      <c r="T877" s="14">
        <f t="shared" si="83"/>
        <v>41591.725219907406</v>
      </c>
    </row>
    <row r="878" spans="1:20" ht="30" x14ac:dyDescent="0.25">
      <c r="A878">
        <v>2524</v>
      </c>
      <c r="B878" s="3" t="s">
        <v>2524</v>
      </c>
      <c r="C878" s="3" t="s">
        <v>6634</v>
      </c>
      <c r="D878">
        <v>7500</v>
      </c>
      <c r="E878">
        <v>7620</v>
      </c>
      <c r="F878" t="s">
        <v>8219</v>
      </c>
      <c r="G878" t="s">
        <v>8224</v>
      </c>
      <c r="H878" t="s">
        <v>8246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8300</v>
      </c>
      <c r="O878" s="6">
        <f t="shared" si="78"/>
        <v>1.016</v>
      </c>
      <c r="P878" s="8">
        <f t="shared" si="79"/>
        <v>177.2093023255814</v>
      </c>
      <c r="Q878" s="9" t="str">
        <f t="shared" si="80"/>
        <v>music</v>
      </c>
      <c r="R878" s="9" t="str">
        <f t="shared" si="81"/>
        <v>classical music</v>
      </c>
      <c r="S878" s="14">
        <f t="shared" si="82"/>
        <v>41961.807372685187</v>
      </c>
      <c r="T878" s="14">
        <f t="shared" si="83"/>
        <v>41994.1875</v>
      </c>
    </row>
    <row r="879" spans="1:20" ht="45" x14ac:dyDescent="0.25">
      <c r="A879">
        <v>3171</v>
      </c>
      <c r="B879" s="3" t="s">
        <v>3171</v>
      </c>
      <c r="C879" s="3" t="s">
        <v>7281</v>
      </c>
      <c r="D879">
        <v>7000</v>
      </c>
      <c r="E879">
        <v>7617</v>
      </c>
      <c r="F879" t="s">
        <v>8219</v>
      </c>
      <c r="G879" t="s">
        <v>8225</v>
      </c>
      <c r="H879" t="s">
        <v>8247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8271</v>
      </c>
      <c r="O879" s="6">
        <f t="shared" si="78"/>
        <v>1.0881428571428571</v>
      </c>
      <c r="P879" s="8">
        <f t="shared" si="79"/>
        <v>65.102564102564102</v>
      </c>
      <c r="Q879" s="9" t="str">
        <f t="shared" si="80"/>
        <v>theater</v>
      </c>
      <c r="R879" s="9" t="str">
        <f t="shared" si="81"/>
        <v>plays</v>
      </c>
      <c r="S879" s="14">
        <f t="shared" si="82"/>
        <v>42466.608310185184</v>
      </c>
      <c r="T879" s="14">
        <f t="shared" si="83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>
        <v>7000</v>
      </c>
      <c r="E880">
        <v>7595.43</v>
      </c>
      <c r="F880" t="s">
        <v>8219</v>
      </c>
      <c r="G880" t="s">
        <v>8224</v>
      </c>
      <c r="H880" t="s">
        <v>8246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8303</v>
      </c>
      <c r="O880" s="6">
        <f t="shared" si="78"/>
        <v>1.0850614285714286</v>
      </c>
      <c r="P880" s="8">
        <f t="shared" si="79"/>
        <v>73.032980769230775</v>
      </c>
      <c r="Q880" s="9" t="str">
        <f t="shared" si="80"/>
        <v>theater</v>
      </c>
      <c r="R880" s="9" t="str">
        <f t="shared" si="81"/>
        <v>spaces</v>
      </c>
      <c r="S880" s="14">
        <f t="shared" si="82"/>
        <v>41239.83625</v>
      </c>
      <c r="T880" s="14">
        <f t="shared" si="83"/>
        <v>41269.83625</v>
      </c>
    </row>
    <row r="881" spans="1:20" ht="45" x14ac:dyDescent="0.25">
      <c r="A881">
        <v>2613</v>
      </c>
      <c r="B881" s="3" t="s">
        <v>2613</v>
      </c>
      <c r="C881" s="3" t="s">
        <v>6723</v>
      </c>
      <c r="D881">
        <v>7500</v>
      </c>
      <c r="E881">
        <v>7576</v>
      </c>
      <c r="F881" t="s">
        <v>8219</v>
      </c>
      <c r="G881" t="s">
        <v>8224</v>
      </c>
      <c r="H881" t="s">
        <v>8246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8301</v>
      </c>
      <c r="O881" s="6">
        <f t="shared" si="78"/>
        <v>1.0101333333333333</v>
      </c>
      <c r="P881" s="8">
        <f t="shared" si="79"/>
        <v>270.57142857142856</v>
      </c>
      <c r="Q881" s="9" t="str">
        <f t="shared" si="80"/>
        <v>technology</v>
      </c>
      <c r="R881" s="9" t="str">
        <f t="shared" si="81"/>
        <v>space exploration</v>
      </c>
      <c r="S881" s="14">
        <f t="shared" si="82"/>
        <v>41143.81821759259</v>
      </c>
      <c r="T881" s="14">
        <f t="shared" si="83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>
        <v>6000</v>
      </c>
      <c r="E882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8274</v>
      </c>
      <c r="O882" s="6">
        <f t="shared" si="78"/>
        <v>1.2598333333333334</v>
      </c>
      <c r="P882" s="8">
        <f t="shared" si="79"/>
        <v>28.632575757575758</v>
      </c>
      <c r="Q882" s="9" t="str">
        <f t="shared" si="80"/>
        <v>publishing</v>
      </c>
      <c r="R882" s="9" t="str">
        <f t="shared" si="81"/>
        <v>nonfiction</v>
      </c>
      <c r="S882" s="14">
        <f t="shared" si="82"/>
        <v>41781.717268518521</v>
      </c>
      <c r="T882" s="14">
        <f t="shared" si="83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>
        <v>2500</v>
      </c>
      <c r="E883">
        <v>7555</v>
      </c>
      <c r="F883" t="s">
        <v>8219</v>
      </c>
      <c r="G883" t="s">
        <v>8225</v>
      </c>
      <c r="H883" t="s">
        <v>8247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8303</v>
      </c>
      <c r="O883" s="6">
        <f t="shared" si="78"/>
        <v>3.0219999999999998</v>
      </c>
      <c r="P883" s="8">
        <f t="shared" si="79"/>
        <v>52.103448275862071</v>
      </c>
      <c r="Q883" s="9" t="str">
        <f t="shared" si="80"/>
        <v>theater</v>
      </c>
      <c r="R883" s="9" t="str">
        <f t="shared" si="81"/>
        <v>spaces</v>
      </c>
      <c r="S883" s="14">
        <f t="shared" si="82"/>
        <v>41761.509409722225</v>
      </c>
      <c r="T883" s="14">
        <f t="shared" si="83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>
        <v>10000</v>
      </c>
      <c r="E884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8271</v>
      </c>
      <c r="O884" s="6">
        <f t="shared" si="78"/>
        <v>0.754</v>
      </c>
      <c r="P884" s="8">
        <f t="shared" si="79"/>
        <v>251.33333333333334</v>
      </c>
      <c r="Q884" s="9" t="str">
        <f t="shared" si="80"/>
        <v>theater</v>
      </c>
      <c r="R884" s="9" t="str">
        <f t="shared" si="81"/>
        <v>plays</v>
      </c>
      <c r="S884" s="14">
        <f t="shared" si="82"/>
        <v>42796.538275462968</v>
      </c>
      <c r="T884" s="14">
        <f t="shared" si="83"/>
        <v>42813.25</v>
      </c>
    </row>
    <row r="885" spans="1:20" ht="45" x14ac:dyDescent="0.25">
      <c r="A885">
        <v>483</v>
      </c>
      <c r="B885" s="3" t="s">
        <v>484</v>
      </c>
      <c r="C885" s="3" t="s">
        <v>4593</v>
      </c>
      <c r="D885">
        <v>15000</v>
      </c>
      <c r="E885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8270</v>
      </c>
      <c r="O885" s="6">
        <f t="shared" si="78"/>
        <v>0.502</v>
      </c>
      <c r="P885" s="8">
        <f t="shared" si="79"/>
        <v>51.224489795918366</v>
      </c>
      <c r="Q885" s="9" t="str">
        <f t="shared" si="80"/>
        <v>film &amp; video</v>
      </c>
      <c r="R885" s="9" t="str">
        <f t="shared" si="81"/>
        <v>animation</v>
      </c>
      <c r="S885" s="14">
        <f t="shared" si="82"/>
        <v>41243.197592592594</v>
      </c>
      <c r="T885" s="14">
        <f t="shared" si="83"/>
        <v>41303.197592592594</v>
      </c>
    </row>
    <row r="886" spans="1:20" ht="30" x14ac:dyDescent="0.25">
      <c r="A886">
        <v>65</v>
      </c>
      <c r="B886" s="3" t="s">
        <v>67</v>
      </c>
      <c r="C886" s="3" t="s">
        <v>4176</v>
      </c>
      <c r="D886">
        <v>7000</v>
      </c>
      <c r="E886">
        <v>7527</v>
      </c>
      <c r="F886" t="s">
        <v>8219</v>
      </c>
      <c r="G886" t="s">
        <v>8229</v>
      </c>
      <c r="H886" t="s">
        <v>8251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8266</v>
      </c>
      <c r="O886" s="6">
        <f t="shared" si="78"/>
        <v>1.0752857142857142</v>
      </c>
      <c r="P886" s="8">
        <f t="shared" si="79"/>
        <v>132.05263157894737</v>
      </c>
      <c r="Q886" s="9" t="str">
        <f t="shared" si="80"/>
        <v>film &amp; video</v>
      </c>
      <c r="R886" s="9" t="str">
        <f t="shared" si="81"/>
        <v>shorts</v>
      </c>
      <c r="S886" s="14">
        <f t="shared" si="82"/>
        <v>41835.821226851855</v>
      </c>
      <c r="T886" s="14">
        <f t="shared" si="83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>
        <v>7500</v>
      </c>
      <c r="E887">
        <v>7525.12</v>
      </c>
      <c r="F887" t="s">
        <v>8219</v>
      </c>
      <c r="G887" t="s">
        <v>8224</v>
      </c>
      <c r="H887" t="s">
        <v>8246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8292</v>
      </c>
      <c r="O887" s="6">
        <f t="shared" si="78"/>
        <v>1.0033493333333334</v>
      </c>
      <c r="P887" s="8">
        <f t="shared" si="79"/>
        <v>156.77333333333334</v>
      </c>
      <c r="Q887" s="9" t="str">
        <f t="shared" si="80"/>
        <v>music</v>
      </c>
      <c r="R887" s="9" t="str">
        <f t="shared" si="81"/>
        <v>pop</v>
      </c>
      <c r="S887" s="14">
        <f t="shared" si="82"/>
        <v>41226.928842592592</v>
      </c>
      <c r="T887" s="14">
        <f t="shared" si="83"/>
        <v>41256.928842592592</v>
      </c>
    </row>
    <row r="888" spans="1:20" ht="45" x14ac:dyDescent="0.25">
      <c r="A888">
        <v>1365</v>
      </c>
      <c r="B888" s="3" t="s">
        <v>1366</v>
      </c>
      <c r="C888" s="3" t="s">
        <v>5475</v>
      </c>
      <c r="D888">
        <v>7500</v>
      </c>
      <c r="E888">
        <v>7520</v>
      </c>
      <c r="F888" t="s">
        <v>8219</v>
      </c>
      <c r="G888" t="s">
        <v>8224</v>
      </c>
      <c r="H888" t="s">
        <v>8246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8276</v>
      </c>
      <c r="O888" s="6">
        <f t="shared" si="78"/>
        <v>1.0026666666666666</v>
      </c>
      <c r="P888" s="8">
        <f t="shared" si="79"/>
        <v>81.739130434782609</v>
      </c>
      <c r="Q888" s="9" t="str">
        <f t="shared" si="80"/>
        <v>music</v>
      </c>
      <c r="R888" s="9" t="str">
        <f t="shared" si="81"/>
        <v>rock</v>
      </c>
      <c r="S888" s="14">
        <f t="shared" si="82"/>
        <v>42049.733240740738</v>
      </c>
      <c r="T888" s="14">
        <f t="shared" si="83"/>
        <v>42079.691574074073</v>
      </c>
    </row>
    <row r="889" spans="1:20" ht="45" x14ac:dyDescent="0.25">
      <c r="A889">
        <v>2248</v>
      </c>
      <c r="B889" s="3" t="s">
        <v>2249</v>
      </c>
      <c r="C889" s="3" t="s">
        <v>6358</v>
      </c>
      <c r="D889">
        <v>7000</v>
      </c>
      <c r="E889">
        <v>7505</v>
      </c>
      <c r="F889" t="s">
        <v>8219</v>
      </c>
      <c r="G889" t="s">
        <v>8225</v>
      </c>
      <c r="H889" t="s">
        <v>8247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8297</v>
      </c>
      <c r="O889" s="6">
        <f t="shared" si="78"/>
        <v>1.0721428571428571</v>
      </c>
      <c r="P889" s="8">
        <f t="shared" si="79"/>
        <v>58.6328125</v>
      </c>
      <c r="Q889" s="9" t="str">
        <f t="shared" si="80"/>
        <v>games</v>
      </c>
      <c r="R889" s="9" t="str">
        <f t="shared" si="81"/>
        <v>tabletop games</v>
      </c>
      <c r="S889" s="14">
        <f t="shared" si="82"/>
        <v>42688.875902777778</v>
      </c>
      <c r="T889" s="14">
        <f t="shared" si="83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>
        <v>38000</v>
      </c>
      <c r="E890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8271</v>
      </c>
      <c r="O890" s="6">
        <f t="shared" si="78"/>
        <v>0.19736842105263158</v>
      </c>
      <c r="P890" s="8">
        <f t="shared" si="79"/>
        <v>500</v>
      </c>
      <c r="Q890" s="9" t="str">
        <f t="shared" si="80"/>
        <v>theater</v>
      </c>
      <c r="R890" s="9" t="str">
        <f t="shared" si="81"/>
        <v>plays</v>
      </c>
      <c r="S890" s="14">
        <f t="shared" si="82"/>
        <v>42726.920081018514</v>
      </c>
      <c r="T890" s="14">
        <f t="shared" si="83"/>
        <v>42786.75</v>
      </c>
    </row>
    <row r="891" spans="1:20" ht="45" x14ac:dyDescent="0.25">
      <c r="A891">
        <v>1371</v>
      </c>
      <c r="B891" s="3" t="s">
        <v>1372</v>
      </c>
      <c r="C891" s="3" t="s">
        <v>5481</v>
      </c>
      <c r="D891">
        <v>6999</v>
      </c>
      <c r="E891">
        <v>7495</v>
      </c>
      <c r="F891" t="s">
        <v>8219</v>
      </c>
      <c r="G891" t="s">
        <v>8224</v>
      </c>
      <c r="H891" t="s">
        <v>8246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8276</v>
      </c>
      <c r="O891" s="6">
        <f t="shared" si="78"/>
        <v>1.0708672667523933</v>
      </c>
      <c r="P891" s="8">
        <f t="shared" si="79"/>
        <v>107.07142857142857</v>
      </c>
      <c r="Q891" s="9" t="str">
        <f t="shared" si="80"/>
        <v>music</v>
      </c>
      <c r="R891" s="9" t="str">
        <f t="shared" si="81"/>
        <v>rock</v>
      </c>
      <c r="S891" s="14">
        <f t="shared" si="82"/>
        <v>42101.758587962962</v>
      </c>
      <c r="T891" s="14">
        <f t="shared" si="83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>
        <v>3000</v>
      </c>
      <c r="E892">
        <v>7445.14</v>
      </c>
      <c r="F892" t="s">
        <v>8219</v>
      </c>
      <c r="G892" t="s">
        <v>8224</v>
      </c>
      <c r="H892" t="s">
        <v>8246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8295</v>
      </c>
      <c r="O892" s="6">
        <f t="shared" si="78"/>
        <v>2.4817133333333334</v>
      </c>
      <c r="P892" s="8">
        <f t="shared" si="79"/>
        <v>27.472841328413285</v>
      </c>
      <c r="Q892" s="9" t="str">
        <f t="shared" si="80"/>
        <v>technology</v>
      </c>
      <c r="R892" s="9" t="str">
        <f t="shared" si="81"/>
        <v>hardware</v>
      </c>
      <c r="S892" s="14">
        <f t="shared" si="82"/>
        <v>41578.927118055559</v>
      </c>
      <c r="T892" s="14">
        <f t="shared" si="83"/>
        <v>41593.968784722223</v>
      </c>
    </row>
    <row r="893" spans="1:20" ht="45" x14ac:dyDescent="0.25">
      <c r="A893">
        <v>1765</v>
      </c>
      <c r="B893" s="3" t="s">
        <v>1766</v>
      </c>
      <c r="C893" s="3" t="s">
        <v>5875</v>
      </c>
      <c r="D893">
        <v>12500</v>
      </c>
      <c r="E893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8285</v>
      </c>
      <c r="O893" s="6">
        <f t="shared" si="78"/>
        <v>0.59467839999999994</v>
      </c>
      <c r="P893" s="8">
        <f t="shared" si="79"/>
        <v>72.16970873786407</v>
      </c>
      <c r="Q893" s="9" t="str">
        <f t="shared" si="80"/>
        <v>photography</v>
      </c>
      <c r="R893" s="9" t="str">
        <f t="shared" si="81"/>
        <v>photobooks</v>
      </c>
      <c r="S893" s="14">
        <f t="shared" si="82"/>
        <v>41834.980462962965</v>
      </c>
      <c r="T893" s="14">
        <f t="shared" si="83"/>
        <v>41864.980462962965</v>
      </c>
    </row>
    <row r="894" spans="1:20" ht="45" x14ac:dyDescent="0.25">
      <c r="A894">
        <v>61</v>
      </c>
      <c r="B894" s="3" t="s">
        <v>63</v>
      </c>
      <c r="C894" s="3" t="s">
        <v>4172</v>
      </c>
      <c r="D894">
        <v>5000</v>
      </c>
      <c r="E894">
        <v>7415</v>
      </c>
      <c r="F894" t="s">
        <v>8219</v>
      </c>
      <c r="G894" t="s">
        <v>8224</v>
      </c>
      <c r="H894" t="s">
        <v>8246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8266</v>
      </c>
      <c r="O894" s="6">
        <f t="shared" si="78"/>
        <v>1.4830000000000001</v>
      </c>
      <c r="P894" s="8">
        <f t="shared" si="79"/>
        <v>322.39130434782606</v>
      </c>
      <c r="Q894" s="9" t="str">
        <f t="shared" si="80"/>
        <v>film &amp; video</v>
      </c>
      <c r="R894" s="9" t="str">
        <f t="shared" si="81"/>
        <v>shorts</v>
      </c>
      <c r="S894" s="14">
        <f t="shared" si="82"/>
        <v>41409.814317129632</v>
      </c>
      <c r="T894" s="14">
        <f t="shared" si="83"/>
        <v>41431.814317129632</v>
      </c>
    </row>
    <row r="895" spans="1:20" ht="45" x14ac:dyDescent="0.25">
      <c r="A895">
        <v>2085</v>
      </c>
      <c r="B895" s="3" t="s">
        <v>2086</v>
      </c>
      <c r="C895" s="3" t="s">
        <v>6195</v>
      </c>
      <c r="D895">
        <v>6000</v>
      </c>
      <c r="E895">
        <v>7412</v>
      </c>
      <c r="F895" t="s">
        <v>8219</v>
      </c>
      <c r="G895" t="s">
        <v>8224</v>
      </c>
      <c r="H895" t="s">
        <v>8246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8279</v>
      </c>
      <c r="O895" s="6">
        <f t="shared" si="78"/>
        <v>1.2353333333333334</v>
      </c>
      <c r="P895" s="8">
        <f t="shared" si="79"/>
        <v>89.301204819277103</v>
      </c>
      <c r="Q895" s="9" t="str">
        <f t="shared" si="80"/>
        <v>music</v>
      </c>
      <c r="R895" s="9" t="str">
        <f t="shared" si="81"/>
        <v>indie rock</v>
      </c>
      <c r="S895" s="14">
        <f t="shared" si="82"/>
        <v>41075.835497685184</v>
      </c>
      <c r="T895" s="14">
        <f t="shared" si="83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>
        <v>5000</v>
      </c>
      <c r="E896">
        <v>7397</v>
      </c>
      <c r="F896" t="s">
        <v>8219</v>
      </c>
      <c r="G896" t="s">
        <v>8224</v>
      </c>
      <c r="H896" t="s">
        <v>8246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8295</v>
      </c>
      <c r="O896" s="6">
        <f t="shared" si="78"/>
        <v>1.4794</v>
      </c>
      <c r="P896" s="8">
        <f t="shared" si="79"/>
        <v>493.13333333333333</v>
      </c>
      <c r="Q896" s="9" t="str">
        <f t="shared" si="80"/>
        <v>technology</v>
      </c>
      <c r="R896" s="9" t="str">
        <f t="shared" si="81"/>
        <v>hardware</v>
      </c>
      <c r="S896" s="14">
        <f t="shared" si="82"/>
        <v>42620.143564814818</v>
      </c>
      <c r="T896" s="14">
        <f t="shared" si="83"/>
        <v>42680.143564814818</v>
      </c>
    </row>
    <row r="897" spans="1:20" ht="45" x14ac:dyDescent="0.25">
      <c r="A897">
        <v>724</v>
      </c>
      <c r="B897" s="3" t="s">
        <v>725</v>
      </c>
      <c r="C897" s="3" t="s">
        <v>4834</v>
      </c>
      <c r="D897">
        <v>7000</v>
      </c>
      <c r="E897">
        <v>7383.01</v>
      </c>
      <c r="F897" t="s">
        <v>8219</v>
      </c>
      <c r="G897" t="s">
        <v>8224</v>
      </c>
      <c r="H897" t="s">
        <v>8246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8274</v>
      </c>
      <c r="O897" s="6">
        <f t="shared" si="78"/>
        <v>1.0547157142857144</v>
      </c>
      <c r="P897" s="8">
        <f t="shared" si="79"/>
        <v>51.62944055944056</v>
      </c>
      <c r="Q897" s="9" t="str">
        <f t="shared" si="80"/>
        <v>publishing</v>
      </c>
      <c r="R897" s="9" t="str">
        <f t="shared" si="81"/>
        <v>nonfiction</v>
      </c>
      <c r="S897" s="14">
        <f t="shared" si="82"/>
        <v>40694.638460648144</v>
      </c>
      <c r="T897" s="14">
        <f t="shared" si="83"/>
        <v>40724.638460648144</v>
      </c>
    </row>
    <row r="898" spans="1:20" ht="30" x14ac:dyDescent="0.25">
      <c r="A898">
        <v>3258</v>
      </c>
      <c r="B898" s="3" t="s">
        <v>3258</v>
      </c>
      <c r="C898" s="3" t="s">
        <v>7368</v>
      </c>
      <c r="D898">
        <v>7000</v>
      </c>
      <c r="E898">
        <v>7365</v>
      </c>
      <c r="F898" t="s">
        <v>8219</v>
      </c>
      <c r="G898" t="s">
        <v>8224</v>
      </c>
      <c r="H898" t="s">
        <v>8246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8271</v>
      </c>
      <c r="O898" s="6">
        <f t="shared" ref="O898:O961" si="84">E898/D898</f>
        <v>1.052142857142857</v>
      </c>
      <c r="P898" s="8">
        <f t="shared" ref="P898:P961" si="85">E898/L898</f>
        <v>98.2</v>
      </c>
      <c r="Q898" s="9" t="str">
        <f t="shared" si="80"/>
        <v>theater</v>
      </c>
      <c r="R898" s="9" t="str">
        <f t="shared" si="81"/>
        <v>plays</v>
      </c>
      <c r="S898" s="14">
        <f t="shared" si="82"/>
        <v>41982.887280092589</v>
      </c>
      <c r="T898" s="14">
        <f t="shared" si="83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>
        <v>25000</v>
      </c>
      <c r="E899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8282</v>
      </c>
      <c r="O899" s="6">
        <f t="shared" si="84"/>
        <v>0.29376000000000002</v>
      </c>
      <c r="P899" s="8">
        <f t="shared" si="85"/>
        <v>43.976047904191617</v>
      </c>
      <c r="Q899" s="9" t="str">
        <f t="shared" ref="Q899:Q962" si="86">LEFT(N899, SEARCH("/",N899,1)-1)</f>
        <v>games</v>
      </c>
      <c r="R899" s="9" t="str">
        <f t="shared" ref="R899:R962" si="87">RIGHT(N899,LEN(N899) - SEARCH("/", N899))</f>
        <v>video games</v>
      </c>
      <c r="S899" s="14">
        <f t="shared" ref="S899:S962" si="88">(((J899/60)/60)/24)+DATE(1970,1,1)</f>
        <v>42353.16679398148</v>
      </c>
      <c r="T899" s="14">
        <f t="shared" ref="T899:T962" si="89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>
        <v>7000</v>
      </c>
      <c r="E900">
        <v>7340</v>
      </c>
      <c r="F900" t="s">
        <v>8219</v>
      </c>
      <c r="G900" t="s">
        <v>8224</v>
      </c>
      <c r="H900" t="s">
        <v>8246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8279</v>
      </c>
      <c r="O900" s="6">
        <f t="shared" si="84"/>
        <v>1.0485714285714285</v>
      </c>
      <c r="P900" s="8">
        <f t="shared" si="85"/>
        <v>68.598130841121488</v>
      </c>
      <c r="Q900" s="9" t="str">
        <f t="shared" si="86"/>
        <v>music</v>
      </c>
      <c r="R900" s="9" t="str">
        <f t="shared" si="87"/>
        <v>indie rock</v>
      </c>
      <c r="S900" s="14">
        <f t="shared" si="88"/>
        <v>41870.86546296296</v>
      </c>
      <c r="T900" s="14">
        <f t="shared" si="89"/>
        <v>41905.86546296296</v>
      </c>
    </row>
    <row r="901" spans="1:20" ht="45" x14ac:dyDescent="0.25">
      <c r="A901">
        <v>2735</v>
      </c>
      <c r="B901" s="3" t="s">
        <v>2735</v>
      </c>
      <c r="C901" s="3" t="s">
        <v>6845</v>
      </c>
      <c r="D901">
        <v>750</v>
      </c>
      <c r="E901">
        <v>7336.01</v>
      </c>
      <c r="F901" t="s">
        <v>8219</v>
      </c>
      <c r="G901" t="s">
        <v>8225</v>
      </c>
      <c r="H901" t="s">
        <v>8247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8295</v>
      </c>
      <c r="O901" s="6">
        <f t="shared" si="84"/>
        <v>9.7813466666666677</v>
      </c>
      <c r="P901" s="8">
        <f t="shared" si="85"/>
        <v>21.640147492625371</v>
      </c>
      <c r="Q901" s="9" t="str">
        <f t="shared" si="86"/>
        <v>technology</v>
      </c>
      <c r="R901" s="9" t="str">
        <f t="shared" si="87"/>
        <v>hardware</v>
      </c>
      <c r="S901" s="14">
        <f t="shared" si="88"/>
        <v>41316.120949074073</v>
      </c>
      <c r="T901" s="14">
        <f t="shared" si="89"/>
        <v>41346.833333333336</v>
      </c>
    </row>
    <row r="902" spans="1:20" ht="45" x14ac:dyDescent="0.25">
      <c r="A902">
        <v>2724</v>
      </c>
      <c r="B902" s="3" t="s">
        <v>2724</v>
      </c>
      <c r="C902" s="3" t="s">
        <v>6834</v>
      </c>
      <c r="D902">
        <v>2468</v>
      </c>
      <c r="E902">
        <v>7326.88</v>
      </c>
      <c r="F902" t="s">
        <v>8219</v>
      </c>
      <c r="G902" t="s">
        <v>8225</v>
      </c>
      <c r="H902" t="s">
        <v>8247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8295</v>
      </c>
      <c r="O902" s="6">
        <f t="shared" si="84"/>
        <v>2.9687520259319289</v>
      </c>
      <c r="P902" s="8">
        <f t="shared" si="85"/>
        <v>7.1902649656526005</v>
      </c>
      <c r="Q902" s="9" t="str">
        <f t="shared" si="86"/>
        <v>technology</v>
      </c>
      <c r="R902" s="9" t="str">
        <f t="shared" si="87"/>
        <v>hardware</v>
      </c>
      <c r="S902" s="14">
        <f t="shared" si="88"/>
        <v>42199.32707175926</v>
      </c>
      <c r="T902" s="14">
        <f t="shared" si="89"/>
        <v>42231.32707175926</v>
      </c>
    </row>
    <row r="903" spans="1:20" ht="45" x14ac:dyDescent="0.25">
      <c r="A903">
        <v>2294</v>
      </c>
      <c r="B903" s="3" t="s">
        <v>2295</v>
      </c>
      <c r="C903" s="3" t="s">
        <v>6404</v>
      </c>
      <c r="D903">
        <v>5000</v>
      </c>
      <c r="E903">
        <v>7304.04</v>
      </c>
      <c r="F903" t="s">
        <v>8219</v>
      </c>
      <c r="G903" t="s">
        <v>8224</v>
      </c>
      <c r="H903" t="s">
        <v>8246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8276</v>
      </c>
      <c r="O903" s="6">
        <f t="shared" si="84"/>
        <v>1.4608079999999999</v>
      </c>
      <c r="P903" s="8">
        <f t="shared" si="85"/>
        <v>65.214642857142863</v>
      </c>
      <c r="Q903" s="9" t="str">
        <f t="shared" si="86"/>
        <v>music</v>
      </c>
      <c r="R903" s="9" t="str">
        <f t="shared" si="87"/>
        <v>rock</v>
      </c>
      <c r="S903" s="14">
        <f t="shared" si="88"/>
        <v>41264.72314814815</v>
      </c>
      <c r="T903" s="14">
        <f t="shared" si="89"/>
        <v>41294.72314814815</v>
      </c>
    </row>
    <row r="904" spans="1:20" ht="45" x14ac:dyDescent="0.25">
      <c r="A904">
        <v>2712</v>
      </c>
      <c r="B904" s="3" t="s">
        <v>2712</v>
      </c>
      <c r="C904" s="3" t="s">
        <v>6822</v>
      </c>
      <c r="D904">
        <v>5500</v>
      </c>
      <c r="E904">
        <v>7226</v>
      </c>
      <c r="F904" t="s">
        <v>8219</v>
      </c>
      <c r="G904" t="s">
        <v>8224</v>
      </c>
      <c r="H904" t="s">
        <v>8246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8303</v>
      </c>
      <c r="O904" s="6">
        <f t="shared" si="84"/>
        <v>1.3138181818181818</v>
      </c>
      <c r="P904" s="8">
        <f t="shared" si="85"/>
        <v>50.531468531468533</v>
      </c>
      <c r="Q904" s="9" t="str">
        <f t="shared" si="86"/>
        <v>theater</v>
      </c>
      <c r="R904" s="9" t="str">
        <f t="shared" si="87"/>
        <v>spaces</v>
      </c>
      <c r="S904" s="14">
        <f t="shared" si="88"/>
        <v>41432.062037037038</v>
      </c>
      <c r="T904" s="14">
        <f t="shared" si="8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>
        <v>5000</v>
      </c>
      <c r="E905">
        <v>7220</v>
      </c>
      <c r="F905" t="s">
        <v>8219</v>
      </c>
      <c r="G905" t="s">
        <v>8229</v>
      </c>
      <c r="H905" t="s">
        <v>8251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8271</v>
      </c>
      <c r="O905" s="6">
        <f t="shared" si="84"/>
        <v>1.444</v>
      </c>
      <c r="P905" s="8">
        <f t="shared" si="85"/>
        <v>126.66666666666667</v>
      </c>
      <c r="Q905" s="9" t="str">
        <f t="shared" si="86"/>
        <v>theater</v>
      </c>
      <c r="R905" s="9" t="str">
        <f t="shared" si="87"/>
        <v>plays</v>
      </c>
      <c r="S905" s="14">
        <f t="shared" si="88"/>
        <v>41789.726979166669</v>
      </c>
      <c r="T905" s="14">
        <f t="shared" si="89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>
        <v>4900</v>
      </c>
      <c r="E906">
        <v>7219</v>
      </c>
      <c r="F906" t="s">
        <v>8219</v>
      </c>
      <c r="G906" t="s">
        <v>8224</v>
      </c>
      <c r="H906" t="s">
        <v>8246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8274</v>
      </c>
      <c r="O906" s="6">
        <f t="shared" si="84"/>
        <v>1.473265306122449</v>
      </c>
      <c r="P906" s="8">
        <f t="shared" si="85"/>
        <v>48.449664429530202</v>
      </c>
      <c r="Q906" s="9" t="str">
        <f t="shared" si="86"/>
        <v>publishing</v>
      </c>
      <c r="R906" s="9" t="str">
        <f t="shared" si="87"/>
        <v>nonfiction</v>
      </c>
      <c r="S906" s="14">
        <f t="shared" si="88"/>
        <v>41422.075821759259</v>
      </c>
      <c r="T906" s="14">
        <f t="shared" si="89"/>
        <v>41452.075821759259</v>
      </c>
    </row>
    <row r="907" spans="1:20" ht="45" x14ac:dyDescent="0.25">
      <c r="A907">
        <v>834</v>
      </c>
      <c r="B907" s="3" t="s">
        <v>835</v>
      </c>
      <c r="C907" s="3" t="s">
        <v>4944</v>
      </c>
      <c r="D907">
        <v>5500</v>
      </c>
      <c r="E907">
        <v>7206</v>
      </c>
      <c r="F907" t="s">
        <v>8219</v>
      </c>
      <c r="G907" t="s">
        <v>8224</v>
      </c>
      <c r="H907" t="s">
        <v>8246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8276</v>
      </c>
      <c r="O907" s="6">
        <f t="shared" si="84"/>
        <v>1.3101818181818181</v>
      </c>
      <c r="P907" s="8">
        <f t="shared" si="85"/>
        <v>96.08</v>
      </c>
      <c r="Q907" s="9" t="str">
        <f t="shared" si="86"/>
        <v>music</v>
      </c>
      <c r="R907" s="9" t="str">
        <f t="shared" si="87"/>
        <v>rock</v>
      </c>
      <c r="S907" s="14">
        <f t="shared" si="88"/>
        <v>41422.822824074072</v>
      </c>
      <c r="T907" s="14">
        <f t="shared" si="89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>
        <v>7000</v>
      </c>
      <c r="E908">
        <v>7184</v>
      </c>
      <c r="F908" t="s">
        <v>8219</v>
      </c>
      <c r="G908" t="s">
        <v>8224</v>
      </c>
      <c r="H908" t="s">
        <v>8246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8285</v>
      </c>
      <c r="O908" s="6">
        <f t="shared" si="84"/>
        <v>1.0262857142857142</v>
      </c>
      <c r="P908" s="8">
        <f t="shared" si="85"/>
        <v>156.17391304347825</v>
      </c>
      <c r="Q908" s="9" t="str">
        <f t="shared" si="86"/>
        <v>photography</v>
      </c>
      <c r="R908" s="9" t="str">
        <f t="shared" si="87"/>
        <v>photobooks</v>
      </c>
      <c r="S908" s="14">
        <f t="shared" si="88"/>
        <v>41981.782060185185</v>
      </c>
      <c r="T908" s="14">
        <f t="shared" si="89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>
        <v>12000</v>
      </c>
      <c r="E909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8303</v>
      </c>
      <c r="O909" s="6">
        <f t="shared" si="84"/>
        <v>0.59775</v>
      </c>
      <c r="P909" s="8">
        <f t="shared" si="85"/>
        <v>61.307692307692307</v>
      </c>
      <c r="Q909" s="9" t="str">
        <f t="shared" si="86"/>
        <v>theater</v>
      </c>
      <c r="R909" s="9" t="str">
        <f t="shared" si="87"/>
        <v>spaces</v>
      </c>
      <c r="S909" s="14">
        <f t="shared" si="88"/>
        <v>42097.732418981483</v>
      </c>
      <c r="T909" s="14">
        <f t="shared" si="8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>
        <v>7000</v>
      </c>
      <c r="E910">
        <v>7164</v>
      </c>
      <c r="F910" t="s">
        <v>8219</v>
      </c>
      <c r="G910" t="s">
        <v>8224</v>
      </c>
      <c r="H910" t="s">
        <v>8246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8271</v>
      </c>
      <c r="O910" s="6">
        <f t="shared" si="84"/>
        <v>1.0234285714285714</v>
      </c>
      <c r="P910" s="8">
        <f t="shared" si="85"/>
        <v>193.62162162162161</v>
      </c>
      <c r="Q910" s="9" t="str">
        <f t="shared" si="86"/>
        <v>theater</v>
      </c>
      <c r="R910" s="9" t="str">
        <f t="shared" si="87"/>
        <v>plays</v>
      </c>
      <c r="S910" s="14">
        <f t="shared" si="88"/>
        <v>42323.70930555556</v>
      </c>
      <c r="T910" s="14">
        <f t="shared" si="89"/>
        <v>42355.207638888889</v>
      </c>
    </row>
    <row r="911" spans="1:20" ht="45" x14ac:dyDescent="0.25">
      <c r="A911">
        <v>369</v>
      </c>
      <c r="B911" s="3" t="s">
        <v>370</v>
      </c>
      <c r="C911" s="3" t="s">
        <v>4479</v>
      </c>
      <c r="D911">
        <v>6500</v>
      </c>
      <c r="E911">
        <v>7160.12</v>
      </c>
      <c r="F911" t="s">
        <v>8219</v>
      </c>
      <c r="G911" t="s">
        <v>8224</v>
      </c>
      <c r="H911" t="s">
        <v>8246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8269</v>
      </c>
      <c r="O911" s="6">
        <f t="shared" si="84"/>
        <v>1.1015569230769231</v>
      </c>
      <c r="P911" s="8">
        <f t="shared" si="85"/>
        <v>42.874970059880241</v>
      </c>
      <c r="Q911" s="9" t="str">
        <f t="shared" si="86"/>
        <v>film &amp; video</v>
      </c>
      <c r="R911" s="9" t="str">
        <f t="shared" si="87"/>
        <v>documentary</v>
      </c>
      <c r="S911" s="14">
        <f t="shared" si="88"/>
        <v>40893.551724537036</v>
      </c>
      <c r="T911" s="14">
        <f t="shared" si="89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>
        <v>5000</v>
      </c>
      <c r="E912">
        <v>7140</v>
      </c>
      <c r="F912" t="s">
        <v>8219</v>
      </c>
      <c r="G912" t="s">
        <v>8224</v>
      </c>
      <c r="H912" t="s">
        <v>8246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8276</v>
      </c>
      <c r="O912" s="6">
        <f t="shared" si="84"/>
        <v>1.4279999999999999</v>
      </c>
      <c r="P912" s="8">
        <f t="shared" si="85"/>
        <v>162.27272727272728</v>
      </c>
      <c r="Q912" s="9" t="str">
        <f t="shared" si="86"/>
        <v>music</v>
      </c>
      <c r="R912" s="9" t="str">
        <f t="shared" si="87"/>
        <v>rock</v>
      </c>
      <c r="S912" s="14">
        <f t="shared" si="88"/>
        <v>40983.055949074071</v>
      </c>
      <c r="T912" s="14">
        <f t="shared" si="8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>
        <v>6000</v>
      </c>
      <c r="E913">
        <v>7140</v>
      </c>
      <c r="F913" t="s">
        <v>8219</v>
      </c>
      <c r="G913" t="s">
        <v>8224</v>
      </c>
      <c r="H913" t="s">
        <v>8246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8271</v>
      </c>
      <c r="O913" s="6">
        <f t="shared" si="84"/>
        <v>1.19</v>
      </c>
      <c r="P913" s="8">
        <f t="shared" si="85"/>
        <v>66.111111111111114</v>
      </c>
      <c r="Q913" s="9" t="str">
        <f t="shared" si="86"/>
        <v>theater</v>
      </c>
      <c r="R913" s="9" t="str">
        <f t="shared" si="87"/>
        <v>plays</v>
      </c>
      <c r="S913" s="14">
        <f t="shared" si="88"/>
        <v>41920.787534722222</v>
      </c>
      <c r="T913" s="14">
        <f t="shared" si="8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>
        <v>7000</v>
      </c>
      <c r="E914">
        <v>7062</v>
      </c>
      <c r="F914" t="s">
        <v>8219</v>
      </c>
      <c r="G914" t="s">
        <v>8224</v>
      </c>
      <c r="H914" t="s">
        <v>8246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8271</v>
      </c>
      <c r="O914" s="6">
        <f t="shared" si="84"/>
        <v>1.0088571428571429</v>
      </c>
      <c r="P914" s="8">
        <f t="shared" si="85"/>
        <v>46.768211920529801</v>
      </c>
      <c r="Q914" s="9" t="str">
        <f t="shared" si="86"/>
        <v>theater</v>
      </c>
      <c r="R914" s="9" t="str">
        <f t="shared" si="87"/>
        <v>plays</v>
      </c>
      <c r="S914" s="14">
        <f t="shared" si="88"/>
        <v>40883.949317129627</v>
      </c>
      <c r="T914" s="14">
        <f t="shared" si="89"/>
        <v>40939.708333333336</v>
      </c>
    </row>
    <row r="915" spans="1:20" ht="45" x14ac:dyDescent="0.25">
      <c r="A915">
        <v>2303</v>
      </c>
      <c r="B915" s="3" t="s">
        <v>2304</v>
      </c>
      <c r="C915" s="3" t="s">
        <v>6413</v>
      </c>
      <c r="D915">
        <v>6450</v>
      </c>
      <c r="E915">
        <v>7053.61</v>
      </c>
      <c r="F915" t="s">
        <v>8219</v>
      </c>
      <c r="G915" t="s">
        <v>8224</v>
      </c>
      <c r="H915" t="s">
        <v>8246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8279</v>
      </c>
      <c r="O915" s="6">
        <f t="shared" si="84"/>
        <v>1.0935829457364341</v>
      </c>
      <c r="P915" s="8">
        <f t="shared" si="85"/>
        <v>68.481650485436887</v>
      </c>
      <c r="Q915" s="9" t="str">
        <f t="shared" si="86"/>
        <v>music</v>
      </c>
      <c r="R915" s="9" t="str">
        <f t="shared" si="87"/>
        <v>indie rock</v>
      </c>
      <c r="S915" s="14">
        <f t="shared" si="88"/>
        <v>40850.111064814817</v>
      </c>
      <c r="T915" s="14">
        <f t="shared" si="89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>
        <v>5000</v>
      </c>
      <c r="E916">
        <v>7050</v>
      </c>
      <c r="F916" t="s">
        <v>8219</v>
      </c>
      <c r="G916" t="s">
        <v>8224</v>
      </c>
      <c r="H916" t="s">
        <v>8246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8266</v>
      </c>
      <c r="O916" s="6">
        <f t="shared" si="84"/>
        <v>1.41</v>
      </c>
      <c r="P916" s="8">
        <f t="shared" si="85"/>
        <v>90.384615384615387</v>
      </c>
      <c r="Q916" s="9" t="str">
        <f t="shared" si="86"/>
        <v>film &amp; video</v>
      </c>
      <c r="R916" s="9" t="str">
        <f t="shared" si="87"/>
        <v>shorts</v>
      </c>
      <c r="S916" s="14">
        <f t="shared" si="88"/>
        <v>40753.758425925924</v>
      </c>
      <c r="T916" s="14">
        <f t="shared" si="89"/>
        <v>40761.625</v>
      </c>
    </row>
    <row r="917" spans="1:20" ht="45" x14ac:dyDescent="0.25">
      <c r="A917">
        <v>3020</v>
      </c>
      <c r="B917" s="3" t="s">
        <v>3020</v>
      </c>
      <c r="C917" s="3" t="s">
        <v>7130</v>
      </c>
      <c r="D917">
        <v>7000</v>
      </c>
      <c r="E917">
        <v>7040</v>
      </c>
      <c r="F917" t="s">
        <v>8219</v>
      </c>
      <c r="G917" t="s">
        <v>8224</v>
      </c>
      <c r="H917" t="s">
        <v>8246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8303</v>
      </c>
      <c r="O917" s="6">
        <f t="shared" si="84"/>
        <v>1.0057142857142858</v>
      </c>
      <c r="P917" s="8">
        <f t="shared" si="85"/>
        <v>234.66666666666666</v>
      </c>
      <c r="Q917" s="9" t="str">
        <f t="shared" si="86"/>
        <v>theater</v>
      </c>
      <c r="R917" s="9" t="str">
        <f t="shared" si="87"/>
        <v>spaces</v>
      </c>
      <c r="S917" s="14">
        <f t="shared" si="88"/>
        <v>42170.846446759257</v>
      </c>
      <c r="T917" s="14">
        <f t="shared" si="89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>
        <v>6900</v>
      </c>
      <c r="E918">
        <v>7019</v>
      </c>
      <c r="F918" t="s">
        <v>8219</v>
      </c>
      <c r="G918" t="s">
        <v>8224</v>
      </c>
      <c r="H918" t="s">
        <v>8246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8276</v>
      </c>
      <c r="O918" s="6">
        <f t="shared" si="84"/>
        <v>1.0172463768115942</v>
      </c>
      <c r="P918" s="8">
        <f t="shared" si="85"/>
        <v>107.98461538461538</v>
      </c>
      <c r="Q918" s="9" t="str">
        <f t="shared" si="86"/>
        <v>music</v>
      </c>
      <c r="R918" s="9" t="str">
        <f t="shared" si="87"/>
        <v>rock</v>
      </c>
      <c r="S918" s="14">
        <f t="shared" si="88"/>
        <v>41950.29483796296</v>
      </c>
      <c r="T918" s="14">
        <f t="shared" si="89"/>
        <v>41990.332638888889</v>
      </c>
    </row>
    <row r="919" spans="1:20" ht="45" x14ac:dyDescent="0.25">
      <c r="A919">
        <v>3527</v>
      </c>
      <c r="B919" s="3" t="s">
        <v>3526</v>
      </c>
      <c r="C919" s="3" t="s">
        <v>7637</v>
      </c>
      <c r="D919">
        <v>6000</v>
      </c>
      <c r="E919">
        <v>7015</v>
      </c>
      <c r="F919" t="s">
        <v>8219</v>
      </c>
      <c r="G919" t="s">
        <v>8224</v>
      </c>
      <c r="H919" t="s">
        <v>8246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8271</v>
      </c>
      <c r="O919" s="6">
        <f t="shared" si="84"/>
        <v>1.1691666666666667</v>
      </c>
      <c r="P919" s="8">
        <f t="shared" si="85"/>
        <v>81.569767441860463</v>
      </c>
      <c r="Q919" s="9" t="str">
        <f t="shared" si="86"/>
        <v>theater</v>
      </c>
      <c r="R919" s="9" t="str">
        <f t="shared" si="87"/>
        <v>plays</v>
      </c>
      <c r="S919" s="14">
        <f t="shared" si="88"/>
        <v>42167.023206018523</v>
      </c>
      <c r="T919" s="14">
        <f t="shared" si="89"/>
        <v>42196.165972222225</v>
      </c>
    </row>
    <row r="920" spans="1:20" ht="45" x14ac:dyDescent="0.25">
      <c r="A920">
        <v>2043</v>
      </c>
      <c r="B920" s="3" t="s">
        <v>2044</v>
      </c>
      <c r="C920" s="3" t="s">
        <v>6153</v>
      </c>
      <c r="D920">
        <v>1385</v>
      </c>
      <c r="E920">
        <v>7011</v>
      </c>
      <c r="F920" t="s">
        <v>8219</v>
      </c>
      <c r="G920" t="s">
        <v>8224</v>
      </c>
      <c r="H920" t="s">
        <v>8246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8295</v>
      </c>
      <c r="O920" s="6">
        <f t="shared" si="84"/>
        <v>5.0620938628158845</v>
      </c>
      <c r="P920" s="8">
        <f t="shared" si="85"/>
        <v>36.326424870466319</v>
      </c>
      <c r="Q920" s="9" t="str">
        <f t="shared" si="86"/>
        <v>technology</v>
      </c>
      <c r="R920" s="9" t="str">
        <f t="shared" si="87"/>
        <v>hardware</v>
      </c>
      <c r="S920" s="14">
        <f t="shared" si="88"/>
        <v>42661.176817129628</v>
      </c>
      <c r="T920" s="14">
        <f t="shared" si="89"/>
        <v>42715.207638888889</v>
      </c>
    </row>
    <row r="921" spans="1:20" ht="45" x14ac:dyDescent="0.25">
      <c r="A921">
        <v>747</v>
      </c>
      <c r="B921" s="3" t="s">
        <v>748</v>
      </c>
      <c r="C921" s="3" t="s">
        <v>4857</v>
      </c>
      <c r="D921">
        <v>7000</v>
      </c>
      <c r="E921">
        <v>7003</v>
      </c>
      <c r="F921" t="s">
        <v>8219</v>
      </c>
      <c r="G921" t="s">
        <v>8233</v>
      </c>
      <c r="H921" t="s">
        <v>8249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8274</v>
      </c>
      <c r="O921" s="6">
        <f t="shared" si="84"/>
        <v>1.0004285714285714</v>
      </c>
      <c r="P921" s="8">
        <f t="shared" si="85"/>
        <v>127.32727272727273</v>
      </c>
      <c r="Q921" s="9" t="str">
        <f t="shared" si="86"/>
        <v>publishing</v>
      </c>
      <c r="R921" s="9" t="str">
        <f t="shared" si="87"/>
        <v>nonfiction</v>
      </c>
      <c r="S921" s="14">
        <f t="shared" si="88"/>
        <v>41988.548831018517</v>
      </c>
      <c r="T921" s="14">
        <f t="shared" si="89"/>
        <v>42019.454166666663</v>
      </c>
    </row>
    <row r="922" spans="1:20" ht="45" x14ac:dyDescent="0.25">
      <c r="A922">
        <v>1026</v>
      </c>
      <c r="B922" s="3" t="s">
        <v>1027</v>
      </c>
      <c r="C922" s="3" t="s">
        <v>5136</v>
      </c>
      <c r="D922">
        <v>7000</v>
      </c>
      <c r="E922">
        <v>7000.58</v>
      </c>
      <c r="F922" t="s">
        <v>8219</v>
      </c>
      <c r="G922" t="s">
        <v>8225</v>
      </c>
      <c r="H922" t="s">
        <v>8247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8280</v>
      </c>
      <c r="O922" s="6">
        <f t="shared" si="84"/>
        <v>1.0000828571428571</v>
      </c>
      <c r="P922" s="8">
        <f t="shared" si="85"/>
        <v>57.381803278688523</v>
      </c>
      <c r="Q922" s="9" t="str">
        <f t="shared" si="86"/>
        <v>music</v>
      </c>
      <c r="R922" s="9" t="str">
        <f t="shared" si="87"/>
        <v>electronic music</v>
      </c>
      <c r="S922" s="14">
        <f t="shared" si="88"/>
        <v>42426.407592592594</v>
      </c>
      <c r="T922" s="14">
        <f t="shared" si="89"/>
        <v>42460.365925925929</v>
      </c>
    </row>
    <row r="923" spans="1:20" ht="30" x14ac:dyDescent="0.25">
      <c r="A923">
        <v>513</v>
      </c>
      <c r="B923" s="3" t="s">
        <v>514</v>
      </c>
      <c r="C923" s="3" t="s">
        <v>4623</v>
      </c>
      <c r="D923">
        <v>50000</v>
      </c>
      <c r="E923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8270</v>
      </c>
      <c r="O923" s="6">
        <f t="shared" si="84"/>
        <v>0.13924</v>
      </c>
      <c r="P923" s="8">
        <f t="shared" si="85"/>
        <v>102.38235294117646</v>
      </c>
      <c r="Q923" s="9" t="str">
        <f t="shared" si="86"/>
        <v>film &amp; video</v>
      </c>
      <c r="R923" s="9" t="str">
        <f t="shared" si="87"/>
        <v>animation</v>
      </c>
      <c r="S923" s="14">
        <f t="shared" si="88"/>
        <v>42552.653993055559</v>
      </c>
      <c r="T923" s="14">
        <f t="shared" si="89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>
        <v>20000</v>
      </c>
      <c r="E924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8273</v>
      </c>
      <c r="O924" s="6">
        <f t="shared" si="84"/>
        <v>0.34625</v>
      </c>
      <c r="P924" s="8">
        <f t="shared" si="85"/>
        <v>153.88888888888889</v>
      </c>
      <c r="Q924" s="9" t="str">
        <f t="shared" si="86"/>
        <v>technology</v>
      </c>
      <c r="R924" s="9" t="str">
        <f t="shared" si="87"/>
        <v>wearables</v>
      </c>
      <c r="S924" s="14">
        <f t="shared" si="88"/>
        <v>41856.865717592591</v>
      </c>
      <c r="T924" s="14">
        <f t="shared" si="89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>
        <v>6000</v>
      </c>
      <c r="E925">
        <v>6904</v>
      </c>
      <c r="F925" t="s">
        <v>8219</v>
      </c>
      <c r="G925" t="s">
        <v>8224</v>
      </c>
      <c r="H925" t="s">
        <v>8246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8266</v>
      </c>
      <c r="O925" s="6">
        <f t="shared" si="84"/>
        <v>1.1506666666666667</v>
      </c>
      <c r="P925" s="8">
        <f t="shared" si="85"/>
        <v>123.28571428571429</v>
      </c>
      <c r="Q925" s="9" t="str">
        <f t="shared" si="86"/>
        <v>film &amp; video</v>
      </c>
      <c r="R925" s="9" t="str">
        <f t="shared" si="87"/>
        <v>shorts</v>
      </c>
      <c r="S925" s="14">
        <f t="shared" si="88"/>
        <v>41402.752222222225</v>
      </c>
      <c r="T925" s="14">
        <f t="shared" si="89"/>
        <v>41427.752222222225</v>
      </c>
    </row>
    <row r="926" spans="1:20" ht="45" x14ac:dyDescent="0.25">
      <c r="A926">
        <v>2212</v>
      </c>
      <c r="B926" s="3" t="s">
        <v>2213</v>
      </c>
      <c r="C926" s="3" t="s">
        <v>6322</v>
      </c>
      <c r="D926">
        <v>6000</v>
      </c>
      <c r="E926">
        <v>6863</v>
      </c>
      <c r="F926" t="s">
        <v>8219</v>
      </c>
      <c r="G926" t="s">
        <v>8224</v>
      </c>
      <c r="H926" t="s">
        <v>8246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8280</v>
      </c>
      <c r="O926" s="6">
        <f t="shared" si="84"/>
        <v>1.1438333333333333</v>
      </c>
      <c r="P926" s="8">
        <f t="shared" si="85"/>
        <v>55.796747967479675</v>
      </c>
      <c r="Q926" s="9" t="str">
        <f t="shared" si="86"/>
        <v>music</v>
      </c>
      <c r="R926" s="9" t="str">
        <f t="shared" si="87"/>
        <v>electronic music</v>
      </c>
      <c r="S926" s="14">
        <f t="shared" si="88"/>
        <v>41548.747418981482</v>
      </c>
      <c r="T926" s="14">
        <f t="shared" si="89"/>
        <v>41582.041666666664</v>
      </c>
    </row>
    <row r="927" spans="1:20" ht="45" x14ac:dyDescent="0.25">
      <c r="A927">
        <v>1375</v>
      </c>
      <c r="B927" s="3" t="s">
        <v>1376</v>
      </c>
      <c r="C927" s="3" t="s">
        <v>5485</v>
      </c>
      <c r="D927">
        <v>4000</v>
      </c>
      <c r="E927">
        <v>6853</v>
      </c>
      <c r="F927" t="s">
        <v>8219</v>
      </c>
      <c r="G927" t="s">
        <v>8230</v>
      </c>
      <c r="H927" t="s">
        <v>8249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8276</v>
      </c>
      <c r="O927" s="6">
        <f t="shared" si="84"/>
        <v>1.7132499999999999</v>
      </c>
      <c r="P927" s="8">
        <f t="shared" si="85"/>
        <v>62.871559633027523</v>
      </c>
      <c r="Q927" s="9" t="str">
        <f t="shared" si="86"/>
        <v>music</v>
      </c>
      <c r="R927" s="9" t="str">
        <f t="shared" si="87"/>
        <v>rock</v>
      </c>
      <c r="S927" s="14">
        <f t="shared" si="88"/>
        <v>42720.066192129627</v>
      </c>
      <c r="T927" s="14">
        <f t="shared" si="89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>
        <v>2000</v>
      </c>
      <c r="E928">
        <v>6842</v>
      </c>
      <c r="F928" t="s">
        <v>8219</v>
      </c>
      <c r="G928" t="s">
        <v>8224</v>
      </c>
      <c r="H928" t="s">
        <v>8246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8280</v>
      </c>
      <c r="O928" s="6">
        <f t="shared" si="84"/>
        <v>3.4209999999999998</v>
      </c>
      <c r="P928" s="8">
        <f t="shared" si="85"/>
        <v>43.031446540880502</v>
      </c>
      <c r="Q928" s="9" t="str">
        <f t="shared" si="86"/>
        <v>music</v>
      </c>
      <c r="R928" s="9" t="str">
        <f t="shared" si="87"/>
        <v>electronic music</v>
      </c>
      <c r="S928" s="14">
        <f t="shared" si="88"/>
        <v>42611.483206018514</v>
      </c>
      <c r="T928" s="14">
        <f t="shared" si="89"/>
        <v>42625.483206018514</v>
      </c>
    </row>
    <row r="929" spans="1:20" ht="45" x14ac:dyDescent="0.25">
      <c r="A929">
        <v>3189</v>
      </c>
      <c r="B929" s="3" t="s">
        <v>3189</v>
      </c>
      <c r="C929" s="3" t="s">
        <v>7299</v>
      </c>
      <c r="D929">
        <v>55000</v>
      </c>
      <c r="E929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8305</v>
      </c>
      <c r="O929" s="6">
        <f t="shared" si="84"/>
        <v>0.12327272727272727</v>
      </c>
      <c r="P929" s="8">
        <f t="shared" si="85"/>
        <v>356.84210526315792</v>
      </c>
      <c r="Q929" s="9" t="str">
        <f t="shared" si="86"/>
        <v>theater</v>
      </c>
      <c r="R929" s="9" t="str">
        <f t="shared" si="87"/>
        <v>musical</v>
      </c>
      <c r="S929" s="14">
        <f t="shared" si="88"/>
        <v>42118.346435185187</v>
      </c>
      <c r="T929" s="14">
        <f t="shared" si="89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>
        <v>10000</v>
      </c>
      <c r="E930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8285</v>
      </c>
      <c r="O930" s="6">
        <f t="shared" si="84"/>
        <v>0.67549999999999999</v>
      </c>
      <c r="P930" s="8">
        <f t="shared" si="85"/>
        <v>48.25</v>
      </c>
      <c r="Q930" s="9" t="str">
        <f t="shared" si="86"/>
        <v>photography</v>
      </c>
      <c r="R930" s="9" t="str">
        <f t="shared" si="87"/>
        <v>photobooks</v>
      </c>
      <c r="S930" s="14">
        <f t="shared" si="88"/>
        <v>42689.56931712963</v>
      </c>
      <c r="T930" s="14">
        <f t="shared" si="89"/>
        <v>42719.56931712963</v>
      </c>
    </row>
    <row r="931" spans="1:20" ht="45" x14ac:dyDescent="0.25">
      <c r="A931">
        <v>1388</v>
      </c>
      <c r="B931" s="3" t="s">
        <v>1389</v>
      </c>
      <c r="C931" s="3" t="s">
        <v>5498</v>
      </c>
      <c r="D931">
        <v>5000</v>
      </c>
      <c r="E931">
        <v>6740.37</v>
      </c>
      <c r="F931" t="s">
        <v>8219</v>
      </c>
      <c r="G931" t="s">
        <v>8224</v>
      </c>
      <c r="H931" t="s">
        <v>8246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8276</v>
      </c>
      <c r="O931" s="6">
        <f t="shared" si="84"/>
        <v>1.348074</v>
      </c>
      <c r="P931" s="8">
        <f t="shared" si="85"/>
        <v>60.181874999999998</v>
      </c>
      <c r="Q931" s="9" t="str">
        <f t="shared" si="86"/>
        <v>music</v>
      </c>
      <c r="R931" s="9" t="str">
        <f t="shared" si="87"/>
        <v>rock</v>
      </c>
      <c r="S931" s="14">
        <f t="shared" si="88"/>
        <v>42634.614780092597</v>
      </c>
      <c r="T931" s="14">
        <f t="shared" si="89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>
        <v>5000</v>
      </c>
      <c r="E932">
        <v>6705</v>
      </c>
      <c r="F932" t="s">
        <v>8219</v>
      </c>
      <c r="G932" t="s">
        <v>8224</v>
      </c>
      <c r="H932" t="s">
        <v>8246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8269</v>
      </c>
      <c r="O932" s="6">
        <f t="shared" si="84"/>
        <v>1.341</v>
      </c>
      <c r="P932" s="8">
        <f t="shared" si="85"/>
        <v>108.14516129032258</v>
      </c>
      <c r="Q932" s="9" t="str">
        <f t="shared" si="86"/>
        <v>film &amp; video</v>
      </c>
      <c r="R932" s="9" t="str">
        <f t="shared" si="87"/>
        <v>documentary</v>
      </c>
      <c r="S932" s="14">
        <f t="shared" si="88"/>
        <v>40430.604328703703</v>
      </c>
      <c r="T932" s="14">
        <f t="shared" si="89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>
        <v>6000</v>
      </c>
      <c r="E933">
        <v>6700</v>
      </c>
      <c r="F933" t="s">
        <v>8219</v>
      </c>
      <c r="G933" t="s">
        <v>8227</v>
      </c>
      <c r="H933" t="s">
        <v>8249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8292</v>
      </c>
      <c r="O933" s="6">
        <f t="shared" si="84"/>
        <v>1.1166666666666667</v>
      </c>
      <c r="P933" s="8">
        <f t="shared" si="85"/>
        <v>159.52380952380952</v>
      </c>
      <c r="Q933" s="9" t="str">
        <f t="shared" si="86"/>
        <v>music</v>
      </c>
      <c r="R933" s="9" t="str">
        <f t="shared" si="87"/>
        <v>pop</v>
      </c>
      <c r="S933" s="14">
        <f t="shared" si="88"/>
        <v>42416.407129629632</v>
      </c>
      <c r="T933" s="14">
        <f t="shared" si="89"/>
        <v>42476.249305555553</v>
      </c>
    </row>
    <row r="934" spans="1:20" ht="15.75" x14ac:dyDescent="0.25">
      <c r="A934">
        <v>442</v>
      </c>
      <c r="B934" s="3" t="s">
        <v>443</v>
      </c>
      <c r="C934" s="3" t="s">
        <v>4552</v>
      </c>
      <c r="D934">
        <v>17000</v>
      </c>
      <c r="E934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8270</v>
      </c>
      <c r="O934" s="6">
        <f t="shared" si="84"/>
        <v>0.39358823529411763</v>
      </c>
      <c r="P934" s="8">
        <f t="shared" si="85"/>
        <v>393.58823529411762</v>
      </c>
      <c r="Q934" s="9" t="str">
        <f t="shared" si="86"/>
        <v>film &amp; video</v>
      </c>
      <c r="R934" s="9" t="str">
        <f t="shared" si="87"/>
        <v>animation</v>
      </c>
      <c r="S934" s="14">
        <f t="shared" si="88"/>
        <v>42024.888692129629</v>
      </c>
      <c r="T934" s="14">
        <f t="shared" si="89"/>
        <v>42054.888692129629</v>
      </c>
    </row>
    <row r="935" spans="1:20" ht="45" x14ac:dyDescent="0.25">
      <c r="A935">
        <v>3062</v>
      </c>
      <c r="B935" s="3" t="s">
        <v>3062</v>
      </c>
      <c r="C935" s="3" t="s">
        <v>7172</v>
      </c>
      <c r="D935">
        <v>10000</v>
      </c>
      <c r="E935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8303</v>
      </c>
      <c r="O935" s="6">
        <f t="shared" si="84"/>
        <v>0.66839999999999999</v>
      </c>
      <c r="P935" s="8">
        <f t="shared" si="85"/>
        <v>99.761194029850742</v>
      </c>
      <c r="Q935" s="9" t="str">
        <f t="shared" si="86"/>
        <v>theater</v>
      </c>
      <c r="R935" s="9" t="str">
        <f t="shared" si="87"/>
        <v>spaces</v>
      </c>
      <c r="S935" s="14">
        <f t="shared" si="88"/>
        <v>42248.535787037035</v>
      </c>
      <c r="T935" s="14">
        <f t="shared" si="89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>
        <v>5000</v>
      </c>
      <c r="E936">
        <v>6680.22</v>
      </c>
      <c r="F936" t="s">
        <v>8219</v>
      </c>
      <c r="G936" t="s">
        <v>8224</v>
      </c>
      <c r="H936" t="s">
        <v>8246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8279</v>
      </c>
      <c r="O936" s="6">
        <f t="shared" si="84"/>
        <v>1.336044</v>
      </c>
      <c r="P936" s="8">
        <f t="shared" si="85"/>
        <v>31.659810426540286</v>
      </c>
      <c r="Q936" s="9" t="str">
        <f t="shared" si="86"/>
        <v>music</v>
      </c>
      <c r="R936" s="9" t="str">
        <f t="shared" si="87"/>
        <v>indie rock</v>
      </c>
      <c r="S936" s="14">
        <f t="shared" si="88"/>
        <v>41416.146944444445</v>
      </c>
      <c r="T936" s="14">
        <f t="shared" si="89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>
        <v>50000</v>
      </c>
      <c r="E937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8273</v>
      </c>
      <c r="O937" s="6">
        <f t="shared" si="84"/>
        <v>0.13325999999999999</v>
      </c>
      <c r="P937" s="8">
        <f t="shared" si="85"/>
        <v>69.40625</v>
      </c>
      <c r="Q937" s="9" t="str">
        <f t="shared" si="86"/>
        <v>technology</v>
      </c>
      <c r="R937" s="9" t="str">
        <f t="shared" si="87"/>
        <v>wearables</v>
      </c>
      <c r="S937" s="14">
        <f t="shared" si="88"/>
        <v>42444.583912037036</v>
      </c>
      <c r="T937" s="14">
        <f t="shared" si="8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>
        <v>6000</v>
      </c>
      <c r="E938">
        <v>6658</v>
      </c>
      <c r="F938" t="s">
        <v>8219</v>
      </c>
      <c r="G938" t="s">
        <v>8224</v>
      </c>
      <c r="H938" t="s">
        <v>8246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8305</v>
      </c>
      <c r="O938" s="6">
        <f t="shared" si="84"/>
        <v>1.1096666666666666</v>
      </c>
      <c r="P938" s="8">
        <f t="shared" si="85"/>
        <v>93.774647887323937</v>
      </c>
      <c r="Q938" s="9" t="str">
        <f t="shared" si="86"/>
        <v>theater</v>
      </c>
      <c r="R938" s="9" t="str">
        <f t="shared" si="87"/>
        <v>musical</v>
      </c>
      <c r="S938" s="14">
        <f t="shared" si="88"/>
        <v>42487.037905092591</v>
      </c>
      <c r="T938" s="14">
        <f t="shared" si="89"/>
        <v>42517.037905092591</v>
      </c>
    </row>
    <row r="939" spans="1:20" ht="45" x14ac:dyDescent="0.25">
      <c r="A939">
        <v>323</v>
      </c>
      <c r="B939" s="3" t="s">
        <v>324</v>
      </c>
      <c r="C939" s="3" t="s">
        <v>4433</v>
      </c>
      <c r="D939">
        <v>5400</v>
      </c>
      <c r="E939">
        <v>6646</v>
      </c>
      <c r="F939" t="s">
        <v>8219</v>
      </c>
      <c r="G939" t="s">
        <v>8224</v>
      </c>
      <c r="H939" t="s">
        <v>8246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8269</v>
      </c>
      <c r="O939" s="6">
        <f t="shared" si="84"/>
        <v>1.2307407407407407</v>
      </c>
      <c r="P939" s="8">
        <f t="shared" si="85"/>
        <v>114.58620689655173</v>
      </c>
      <c r="Q939" s="9" t="str">
        <f t="shared" si="86"/>
        <v>film &amp; video</v>
      </c>
      <c r="R939" s="9" t="str">
        <f t="shared" si="87"/>
        <v>documentary</v>
      </c>
      <c r="S939" s="14">
        <f t="shared" si="88"/>
        <v>42697.32136574074</v>
      </c>
      <c r="T939" s="14">
        <f t="shared" si="89"/>
        <v>42725.332638888889</v>
      </c>
    </row>
    <row r="940" spans="1:20" ht="45" x14ac:dyDescent="0.25">
      <c r="A940">
        <v>1213</v>
      </c>
      <c r="B940" s="3" t="s">
        <v>1214</v>
      </c>
      <c r="C940" s="3" t="s">
        <v>5323</v>
      </c>
      <c r="D940">
        <v>6500</v>
      </c>
      <c r="E940">
        <v>6645</v>
      </c>
      <c r="F940" t="s">
        <v>8219</v>
      </c>
      <c r="G940" t="s">
        <v>8225</v>
      </c>
      <c r="H940" t="s">
        <v>8247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8285</v>
      </c>
      <c r="O940" s="6">
        <f t="shared" si="84"/>
        <v>1.0223076923076924</v>
      </c>
      <c r="P940" s="8">
        <f t="shared" si="85"/>
        <v>61.527777777777779</v>
      </c>
      <c r="Q940" s="9" t="str">
        <f t="shared" si="86"/>
        <v>photography</v>
      </c>
      <c r="R940" s="9" t="str">
        <f t="shared" si="87"/>
        <v>photobooks</v>
      </c>
      <c r="S940" s="14">
        <f t="shared" si="88"/>
        <v>42731.755787037036</v>
      </c>
      <c r="T940" s="14">
        <f t="shared" si="89"/>
        <v>42766.755787037036</v>
      </c>
    </row>
    <row r="941" spans="1:20" ht="45" x14ac:dyDescent="0.25">
      <c r="A941">
        <v>3109</v>
      </c>
      <c r="B941" s="3" t="s">
        <v>3109</v>
      </c>
      <c r="C941" s="3" t="s">
        <v>7219</v>
      </c>
      <c r="D941">
        <v>26500</v>
      </c>
      <c r="E941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8303</v>
      </c>
      <c r="O941" s="6">
        <f t="shared" si="84"/>
        <v>0.25030188679245285</v>
      </c>
      <c r="P941" s="8">
        <f t="shared" si="85"/>
        <v>58.184210526315788</v>
      </c>
      <c r="Q941" s="9" t="str">
        <f t="shared" si="86"/>
        <v>theater</v>
      </c>
      <c r="R941" s="9" t="str">
        <f t="shared" si="87"/>
        <v>spaces</v>
      </c>
      <c r="S941" s="14">
        <f t="shared" si="88"/>
        <v>41844.125115740739</v>
      </c>
      <c r="T941" s="14">
        <f t="shared" si="89"/>
        <v>41879.125115740739</v>
      </c>
    </row>
    <row r="942" spans="1:20" ht="45" x14ac:dyDescent="0.25">
      <c r="A942">
        <v>281</v>
      </c>
      <c r="B942" s="3" t="s">
        <v>282</v>
      </c>
      <c r="C942" s="3" t="s">
        <v>4391</v>
      </c>
      <c r="D942">
        <v>5500</v>
      </c>
      <c r="E942">
        <v>6632.32</v>
      </c>
      <c r="F942" t="s">
        <v>8219</v>
      </c>
      <c r="G942" t="s">
        <v>8224</v>
      </c>
      <c r="H942" t="s">
        <v>8246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8269</v>
      </c>
      <c r="O942" s="6">
        <f t="shared" si="84"/>
        <v>1.2058763636363636</v>
      </c>
      <c r="P942" s="8">
        <f t="shared" si="85"/>
        <v>83.953417721518989</v>
      </c>
      <c r="Q942" s="9" t="str">
        <f t="shared" si="86"/>
        <v>film &amp; video</v>
      </c>
      <c r="R942" s="9" t="str">
        <f t="shared" si="87"/>
        <v>documentary</v>
      </c>
      <c r="S942" s="14">
        <f t="shared" si="88"/>
        <v>39950.163344907407</v>
      </c>
      <c r="T942" s="14">
        <f t="shared" si="89"/>
        <v>40035.80972222222</v>
      </c>
    </row>
    <row r="943" spans="1:20" ht="45" x14ac:dyDescent="0.25">
      <c r="A943">
        <v>3279</v>
      </c>
      <c r="B943" s="3" t="s">
        <v>3279</v>
      </c>
      <c r="C943" s="3" t="s">
        <v>7389</v>
      </c>
      <c r="D943">
        <v>5800</v>
      </c>
      <c r="E943">
        <v>6628</v>
      </c>
      <c r="F943" t="s">
        <v>8219</v>
      </c>
      <c r="G943" t="s">
        <v>8224</v>
      </c>
      <c r="H943" t="s">
        <v>8246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8271</v>
      </c>
      <c r="O943" s="6">
        <f t="shared" si="84"/>
        <v>1.1427586206896552</v>
      </c>
      <c r="P943" s="8">
        <f t="shared" si="85"/>
        <v>105.2063492063492</v>
      </c>
      <c r="Q943" s="9" t="str">
        <f t="shared" si="86"/>
        <v>theater</v>
      </c>
      <c r="R943" s="9" t="str">
        <f t="shared" si="87"/>
        <v>plays</v>
      </c>
      <c r="S943" s="14">
        <f t="shared" si="88"/>
        <v>42431.102534722217</v>
      </c>
      <c r="T943" s="14">
        <f t="shared" si="89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>
        <v>50000</v>
      </c>
      <c r="E944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8273</v>
      </c>
      <c r="O944" s="6">
        <f t="shared" si="84"/>
        <v>0.13220000000000001</v>
      </c>
      <c r="P944" s="8">
        <f t="shared" si="85"/>
        <v>161.21951219512195</v>
      </c>
      <c r="Q944" s="9" t="str">
        <f t="shared" si="86"/>
        <v>technology</v>
      </c>
      <c r="R944" s="9" t="str">
        <f t="shared" si="87"/>
        <v>wearables</v>
      </c>
      <c r="S944" s="14">
        <f t="shared" si="88"/>
        <v>41773.294560185182</v>
      </c>
      <c r="T944" s="14">
        <f t="shared" si="89"/>
        <v>41813.294560185182</v>
      </c>
    </row>
    <row r="945" spans="1:20" ht="45" x14ac:dyDescent="0.25">
      <c r="A945">
        <v>2547</v>
      </c>
      <c r="B945" s="3" t="s">
        <v>2547</v>
      </c>
      <c r="C945" s="3" t="s">
        <v>6657</v>
      </c>
      <c r="D945">
        <v>5500</v>
      </c>
      <c r="E945">
        <v>6592</v>
      </c>
      <c r="F945" t="s">
        <v>8219</v>
      </c>
      <c r="G945" t="s">
        <v>8224</v>
      </c>
      <c r="H945" t="s">
        <v>8246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8300</v>
      </c>
      <c r="O945" s="6">
        <f t="shared" si="84"/>
        <v>1.1985454545454546</v>
      </c>
      <c r="P945" s="8">
        <f t="shared" si="85"/>
        <v>49.194029850746269</v>
      </c>
      <c r="Q945" s="9" t="str">
        <f t="shared" si="86"/>
        <v>music</v>
      </c>
      <c r="R945" s="9" t="str">
        <f t="shared" si="87"/>
        <v>classical music</v>
      </c>
      <c r="S945" s="14">
        <f t="shared" si="88"/>
        <v>40973.773182870369</v>
      </c>
      <c r="T945" s="14">
        <f t="shared" si="89"/>
        <v>41003.731516203705</v>
      </c>
    </row>
    <row r="946" spans="1:20" ht="45" x14ac:dyDescent="0.25">
      <c r="A946">
        <v>1009</v>
      </c>
      <c r="B946" s="3" t="s">
        <v>1010</v>
      </c>
      <c r="C946" s="3" t="s">
        <v>5119</v>
      </c>
      <c r="D946">
        <v>50000</v>
      </c>
      <c r="E946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8273</v>
      </c>
      <c r="O946" s="6">
        <f t="shared" si="84"/>
        <v>0.1313</v>
      </c>
      <c r="P946" s="8">
        <f t="shared" si="85"/>
        <v>65</v>
      </c>
      <c r="Q946" s="9" t="str">
        <f t="shared" si="86"/>
        <v>technology</v>
      </c>
      <c r="R946" s="9" t="str">
        <f t="shared" si="87"/>
        <v>wearables</v>
      </c>
      <c r="S946" s="14">
        <f t="shared" si="88"/>
        <v>42510.604699074072</v>
      </c>
      <c r="T946" s="14">
        <f t="shared" si="89"/>
        <v>42540.604699074072</v>
      </c>
    </row>
    <row r="947" spans="1:20" ht="45" x14ac:dyDescent="0.25">
      <c r="A947">
        <v>2550</v>
      </c>
      <c r="B947" s="3" t="s">
        <v>2550</v>
      </c>
      <c r="C947" s="3" t="s">
        <v>6660</v>
      </c>
      <c r="D947">
        <v>6500</v>
      </c>
      <c r="E947">
        <v>6555</v>
      </c>
      <c r="F947" t="s">
        <v>8219</v>
      </c>
      <c r="G947" t="s">
        <v>8224</v>
      </c>
      <c r="H947" t="s">
        <v>8246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8300</v>
      </c>
      <c r="O947" s="6">
        <f t="shared" si="84"/>
        <v>1.0084615384615385</v>
      </c>
      <c r="P947" s="8">
        <f t="shared" si="85"/>
        <v>43.7</v>
      </c>
      <c r="Q947" s="9" t="str">
        <f t="shared" si="86"/>
        <v>music</v>
      </c>
      <c r="R947" s="9" t="str">
        <f t="shared" si="87"/>
        <v>classical music</v>
      </c>
      <c r="S947" s="14">
        <f t="shared" si="88"/>
        <v>42228.634328703702</v>
      </c>
      <c r="T947" s="14">
        <f t="shared" si="89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>
        <v>55000</v>
      </c>
      <c r="E948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8270</v>
      </c>
      <c r="O948" s="6">
        <f t="shared" si="84"/>
        <v>0.11892727272727273</v>
      </c>
      <c r="P948" s="8">
        <f t="shared" si="85"/>
        <v>38.476470588235294</v>
      </c>
      <c r="Q948" s="9" t="str">
        <f t="shared" si="86"/>
        <v>film &amp; video</v>
      </c>
      <c r="R948" s="9" t="str">
        <f t="shared" si="87"/>
        <v>animation</v>
      </c>
      <c r="S948" s="14">
        <f t="shared" si="88"/>
        <v>41703.721979166665</v>
      </c>
      <c r="T948" s="14">
        <f t="shared" si="89"/>
        <v>41748.680312500001</v>
      </c>
    </row>
    <row r="949" spans="1:20" ht="45" x14ac:dyDescent="0.25">
      <c r="A949">
        <v>2719</v>
      </c>
      <c r="B949" s="3" t="s">
        <v>2719</v>
      </c>
      <c r="C949" s="3" t="s">
        <v>6829</v>
      </c>
      <c r="D949">
        <v>6000</v>
      </c>
      <c r="E949">
        <v>6530</v>
      </c>
      <c r="F949" t="s">
        <v>8219</v>
      </c>
      <c r="G949" t="s">
        <v>8224</v>
      </c>
      <c r="H949" t="s">
        <v>8246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8303</v>
      </c>
      <c r="O949" s="6">
        <f t="shared" si="84"/>
        <v>1.0883333333333334</v>
      </c>
      <c r="P949" s="8">
        <f t="shared" si="85"/>
        <v>94.637681159420296</v>
      </c>
      <c r="Q949" s="9" t="str">
        <f t="shared" si="86"/>
        <v>theater</v>
      </c>
      <c r="R949" s="9" t="str">
        <f t="shared" si="87"/>
        <v>spaces</v>
      </c>
      <c r="S949" s="14">
        <f t="shared" si="88"/>
        <v>42418.031180555554</v>
      </c>
      <c r="T949" s="14">
        <f t="shared" si="89"/>
        <v>42477.989513888882</v>
      </c>
    </row>
    <row r="950" spans="1:20" ht="45" x14ac:dyDescent="0.25">
      <c r="A950">
        <v>1744</v>
      </c>
      <c r="B950" s="3" t="s">
        <v>1745</v>
      </c>
      <c r="C950" s="3" t="s">
        <v>5854</v>
      </c>
      <c r="D950">
        <v>5500</v>
      </c>
      <c r="E950">
        <v>6515</v>
      </c>
      <c r="F950" t="s">
        <v>8219</v>
      </c>
      <c r="G950" t="s">
        <v>8225</v>
      </c>
      <c r="H950" t="s">
        <v>8247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8285</v>
      </c>
      <c r="O950" s="6">
        <f t="shared" si="84"/>
        <v>1.1845454545454546</v>
      </c>
      <c r="P950" s="8">
        <f t="shared" si="85"/>
        <v>93.071428571428569</v>
      </c>
      <c r="Q950" s="9" t="str">
        <f t="shared" si="86"/>
        <v>photography</v>
      </c>
      <c r="R950" s="9" t="str">
        <f t="shared" si="87"/>
        <v>photobooks</v>
      </c>
      <c r="S950" s="14">
        <f t="shared" si="88"/>
        <v>42026.605057870373</v>
      </c>
      <c r="T950" s="14">
        <f t="shared" si="89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>
        <v>15000</v>
      </c>
      <c r="E951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8273</v>
      </c>
      <c r="O951" s="6">
        <f t="shared" si="84"/>
        <v>0.43406666666666666</v>
      </c>
      <c r="P951" s="8">
        <f t="shared" si="85"/>
        <v>89.191780821917803</v>
      </c>
      <c r="Q951" s="9" t="str">
        <f t="shared" si="86"/>
        <v>technology</v>
      </c>
      <c r="R951" s="9" t="str">
        <f t="shared" si="87"/>
        <v>wearables</v>
      </c>
      <c r="S951" s="14">
        <f t="shared" si="88"/>
        <v>42194.833784722221</v>
      </c>
      <c r="T951" s="14">
        <f t="shared" si="89"/>
        <v>42236.833784722221</v>
      </c>
    </row>
    <row r="952" spans="1:20" ht="45" x14ac:dyDescent="0.25">
      <c r="A952">
        <v>1897</v>
      </c>
      <c r="B952" s="3" t="s">
        <v>1898</v>
      </c>
      <c r="C952" s="3" t="s">
        <v>6007</v>
      </c>
      <c r="D952">
        <v>6350</v>
      </c>
      <c r="E952">
        <v>6506</v>
      </c>
      <c r="F952" t="s">
        <v>8219</v>
      </c>
      <c r="G952" t="s">
        <v>8224</v>
      </c>
      <c r="H952" t="s">
        <v>8246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8279</v>
      </c>
      <c r="O952" s="6">
        <f t="shared" si="84"/>
        <v>1.0245669291338582</v>
      </c>
      <c r="P952" s="8">
        <f t="shared" si="85"/>
        <v>35.551912568306008</v>
      </c>
      <c r="Q952" s="9" t="str">
        <f t="shared" si="86"/>
        <v>music</v>
      </c>
      <c r="R952" s="9" t="str">
        <f t="shared" si="87"/>
        <v>indie rock</v>
      </c>
      <c r="S952" s="14">
        <f t="shared" si="88"/>
        <v>41680.583402777782</v>
      </c>
      <c r="T952" s="14">
        <f t="shared" si="89"/>
        <v>41702.875</v>
      </c>
    </row>
    <row r="953" spans="1:20" ht="30" x14ac:dyDescent="0.25">
      <c r="A953">
        <v>3310</v>
      </c>
      <c r="B953" s="3" t="s">
        <v>3310</v>
      </c>
      <c r="C953" s="3" t="s">
        <v>7420</v>
      </c>
      <c r="D953">
        <v>6500</v>
      </c>
      <c r="E953">
        <v>6505</v>
      </c>
      <c r="F953" t="s">
        <v>8219</v>
      </c>
      <c r="G953" t="s">
        <v>8224</v>
      </c>
      <c r="H953" t="s">
        <v>8246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8271</v>
      </c>
      <c r="O953" s="6">
        <f t="shared" si="84"/>
        <v>1.0007692307692309</v>
      </c>
      <c r="P953" s="8">
        <f t="shared" si="85"/>
        <v>209.83870967741936</v>
      </c>
      <c r="Q953" s="9" t="str">
        <f t="shared" si="86"/>
        <v>theater</v>
      </c>
      <c r="R953" s="9" t="str">
        <f t="shared" si="87"/>
        <v>plays</v>
      </c>
      <c r="S953" s="14">
        <f t="shared" si="88"/>
        <v>42253.928530092591</v>
      </c>
      <c r="T953" s="14">
        <f t="shared" si="89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>
        <v>5000</v>
      </c>
      <c r="E954">
        <v>6500.09</v>
      </c>
      <c r="F954" t="s">
        <v>8219</v>
      </c>
      <c r="G954" t="s">
        <v>8224</v>
      </c>
      <c r="H954" t="s">
        <v>8246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8280</v>
      </c>
      <c r="O954" s="6">
        <f t="shared" si="84"/>
        <v>1.3000180000000001</v>
      </c>
      <c r="P954" s="8">
        <f t="shared" si="85"/>
        <v>39.157168674698795</v>
      </c>
      <c r="Q954" s="9" t="str">
        <f t="shared" si="86"/>
        <v>music</v>
      </c>
      <c r="R954" s="9" t="str">
        <f t="shared" si="87"/>
        <v>electronic music</v>
      </c>
      <c r="S954" s="14">
        <f t="shared" si="88"/>
        <v>42555.166712962964</v>
      </c>
      <c r="T954" s="14">
        <f t="shared" si="89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>
        <v>6500</v>
      </c>
      <c r="E955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8300</v>
      </c>
      <c r="O955" s="6">
        <f t="shared" si="84"/>
        <v>1</v>
      </c>
      <c r="P955" s="8">
        <f t="shared" si="85"/>
        <v>135.41666666666666</v>
      </c>
      <c r="Q955" s="9" t="str">
        <f t="shared" si="86"/>
        <v>music</v>
      </c>
      <c r="R955" s="9" t="str">
        <f t="shared" si="87"/>
        <v>classical music</v>
      </c>
      <c r="S955" s="14">
        <f t="shared" si="88"/>
        <v>42081.864641203705</v>
      </c>
      <c r="T955" s="14">
        <f t="shared" si="89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>
        <v>6000</v>
      </c>
      <c r="E956">
        <v>6485</v>
      </c>
      <c r="F956" t="s">
        <v>8219</v>
      </c>
      <c r="G956" t="s">
        <v>8224</v>
      </c>
      <c r="H956" t="s">
        <v>8246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8269</v>
      </c>
      <c r="O956" s="6">
        <f t="shared" si="84"/>
        <v>1.0808333333333333</v>
      </c>
      <c r="P956" s="8">
        <f t="shared" si="85"/>
        <v>72.865168539325836</v>
      </c>
      <c r="Q956" s="9" t="str">
        <f t="shared" si="86"/>
        <v>film &amp; video</v>
      </c>
      <c r="R956" s="9" t="str">
        <f t="shared" si="87"/>
        <v>documentary</v>
      </c>
      <c r="S956" s="14">
        <f t="shared" si="88"/>
        <v>42093.760046296295</v>
      </c>
      <c r="T956" s="14">
        <f t="shared" si="89"/>
        <v>42123.760046296295</v>
      </c>
    </row>
    <row r="957" spans="1:20" ht="45" x14ac:dyDescent="0.25">
      <c r="A957">
        <v>1396</v>
      </c>
      <c r="B957" s="3" t="s">
        <v>1397</v>
      </c>
      <c r="C957" s="3" t="s">
        <v>5506</v>
      </c>
      <c r="D957">
        <v>6000</v>
      </c>
      <c r="E957">
        <v>6438</v>
      </c>
      <c r="F957" t="s">
        <v>8219</v>
      </c>
      <c r="G957" t="s">
        <v>8224</v>
      </c>
      <c r="H957" t="s">
        <v>8246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8276</v>
      </c>
      <c r="O957" s="6">
        <f t="shared" si="84"/>
        <v>1.073</v>
      </c>
      <c r="P957" s="8">
        <f t="shared" si="85"/>
        <v>88.191780821917803</v>
      </c>
      <c r="Q957" s="9" t="str">
        <f t="shared" si="86"/>
        <v>music</v>
      </c>
      <c r="R957" s="9" t="str">
        <f t="shared" si="87"/>
        <v>rock</v>
      </c>
      <c r="S957" s="14">
        <f t="shared" si="88"/>
        <v>42018.99863425926</v>
      </c>
      <c r="T957" s="14">
        <f t="shared" si="89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>
        <v>6000</v>
      </c>
      <c r="E958">
        <v>6400.47</v>
      </c>
      <c r="F958" t="s">
        <v>8219</v>
      </c>
      <c r="G958" t="s">
        <v>8224</v>
      </c>
      <c r="H958" t="s">
        <v>8246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8279</v>
      </c>
      <c r="O958" s="6">
        <f t="shared" si="84"/>
        <v>1.0667450000000001</v>
      </c>
      <c r="P958" s="8">
        <f t="shared" si="85"/>
        <v>59.817476635514019</v>
      </c>
      <c r="Q958" s="9" t="str">
        <f t="shared" si="86"/>
        <v>music</v>
      </c>
      <c r="R958" s="9" t="str">
        <f t="shared" si="87"/>
        <v>indie rock</v>
      </c>
      <c r="S958" s="14">
        <f t="shared" si="88"/>
        <v>41307.987696759257</v>
      </c>
      <c r="T958" s="14">
        <f t="shared" si="89"/>
        <v>41342.987696759257</v>
      </c>
    </row>
    <row r="959" spans="1:20" ht="45" x14ac:dyDescent="0.25">
      <c r="A959">
        <v>86</v>
      </c>
      <c r="B959" s="3" t="s">
        <v>88</v>
      </c>
      <c r="C959" s="3" t="s">
        <v>4197</v>
      </c>
      <c r="D959">
        <v>6000</v>
      </c>
      <c r="E959">
        <v>6388</v>
      </c>
      <c r="F959" t="s">
        <v>8219</v>
      </c>
      <c r="G959" t="s">
        <v>8230</v>
      </c>
      <c r="H959" t="s">
        <v>8249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8266</v>
      </c>
      <c r="O959" s="6">
        <f t="shared" si="84"/>
        <v>1.0646666666666667</v>
      </c>
      <c r="P959" s="8">
        <f t="shared" si="85"/>
        <v>375.76470588235293</v>
      </c>
      <c r="Q959" s="9" t="str">
        <f t="shared" si="86"/>
        <v>film &amp; video</v>
      </c>
      <c r="R959" s="9" t="str">
        <f t="shared" si="87"/>
        <v>shorts</v>
      </c>
      <c r="S959" s="14">
        <f t="shared" si="88"/>
        <v>42291.556076388893</v>
      </c>
      <c r="T959" s="14">
        <f t="shared" si="89"/>
        <v>42365.59774305555</v>
      </c>
    </row>
    <row r="960" spans="1:20" ht="30" x14ac:dyDescent="0.25">
      <c r="A960">
        <v>2629</v>
      </c>
      <c r="B960" s="3" t="s">
        <v>2629</v>
      </c>
      <c r="C960" s="3" t="s">
        <v>6739</v>
      </c>
      <c r="D960">
        <v>5000</v>
      </c>
      <c r="E960">
        <v>6387</v>
      </c>
      <c r="F960" t="s">
        <v>8219</v>
      </c>
      <c r="G960" t="s">
        <v>8225</v>
      </c>
      <c r="H960" t="s">
        <v>8247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8301</v>
      </c>
      <c r="O960" s="6">
        <f t="shared" si="84"/>
        <v>1.2774000000000001</v>
      </c>
      <c r="P960" s="8">
        <f t="shared" si="85"/>
        <v>63.87</v>
      </c>
      <c r="Q960" s="9" t="str">
        <f t="shared" si="86"/>
        <v>technology</v>
      </c>
      <c r="R960" s="9" t="str">
        <f t="shared" si="87"/>
        <v>space exploration</v>
      </c>
      <c r="S960" s="14">
        <f t="shared" si="88"/>
        <v>42108.538449074069</v>
      </c>
      <c r="T960" s="14">
        <f t="shared" si="89"/>
        <v>42138.538449074069</v>
      </c>
    </row>
    <row r="961" spans="1:20" ht="30" x14ac:dyDescent="0.25">
      <c r="A961">
        <v>1088</v>
      </c>
      <c r="B961" s="3" t="s">
        <v>1089</v>
      </c>
      <c r="C961" s="3" t="s">
        <v>5198</v>
      </c>
      <c r="D961">
        <v>45000</v>
      </c>
      <c r="E961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8282</v>
      </c>
      <c r="O961" s="6">
        <f t="shared" si="84"/>
        <v>0.14182977777777778</v>
      </c>
      <c r="P961" s="8">
        <f t="shared" si="85"/>
        <v>43.41727891156463</v>
      </c>
      <c r="Q961" s="9" t="str">
        <f t="shared" si="86"/>
        <v>games</v>
      </c>
      <c r="R961" s="9" t="str">
        <f t="shared" si="87"/>
        <v>video games</v>
      </c>
      <c r="S961" s="14">
        <f t="shared" si="88"/>
        <v>41723.799386574072</v>
      </c>
      <c r="T961" s="14">
        <f t="shared" si="89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>
        <v>30000</v>
      </c>
      <c r="E962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8290</v>
      </c>
      <c r="O962" s="6">
        <f t="shared" ref="O962:O1025" si="90">E962/D962</f>
        <v>0.21249999999999999</v>
      </c>
      <c r="P962" s="8">
        <f t="shared" ref="P962:P1025" si="91">E962/L962</f>
        <v>108.05084745762711</v>
      </c>
      <c r="Q962" s="9" t="str">
        <f t="shared" si="86"/>
        <v>publishing</v>
      </c>
      <c r="R962" s="9" t="str">
        <f t="shared" si="87"/>
        <v>art books</v>
      </c>
      <c r="S962" s="14">
        <f t="shared" si="88"/>
        <v>42549.916712962964</v>
      </c>
      <c r="T962" s="14">
        <f t="shared" si="89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>
        <v>6000</v>
      </c>
      <c r="E963">
        <v>6373.27</v>
      </c>
      <c r="F963" t="s">
        <v>8219</v>
      </c>
      <c r="G963" t="s">
        <v>8224</v>
      </c>
      <c r="H963" t="s">
        <v>8246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8276</v>
      </c>
      <c r="O963" s="6">
        <f t="shared" si="90"/>
        <v>1.0622116666666668</v>
      </c>
      <c r="P963" s="8">
        <f t="shared" si="91"/>
        <v>108.02152542372882</v>
      </c>
      <c r="Q963" s="9" t="str">
        <f t="shared" ref="Q963:Q1026" si="92">LEFT(N963, SEARCH("/",N963,1)-1)</f>
        <v>music</v>
      </c>
      <c r="R963" s="9" t="str">
        <f t="shared" ref="R963:R1026" si="93">RIGHT(N963,LEN(N963) - SEARCH("/", N963))</f>
        <v>rock</v>
      </c>
      <c r="S963" s="14">
        <f t="shared" ref="S963:S1026" si="94">(((J963/60)/60)/24)+DATE(1970,1,1)</f>
        <v>40585.796817129631</v>
      </c>
      <c r="T963" s="14">
        <f t="shared" ref="T963:T1026" si="95">(((I963/60)/60)/24)+DATE(1970,1,1)</f>
        <v>40614.166666666664</v>
      </c>
    </row>
    <row r="964" spans="1:20" ht="45" x14ac:dyDescent="0.25">
      <c r="A964">
        <v>1209</v>
      </c>
      <c r="B964" s="3" t="s">
        <v>1210</v>
      </c>
      <c r="C964" s="3" t="s">
        <v>5319</v>
      </c>
      <c r="D964">
        <v>6000</v>
      </c>
      <c r="E964">
        <v>6360</v>
      </c>
      <c r="F964" t="s">
        <v>8219</v>
      </c>
      <c r="G964" t="s">
        <v>8224</v>
      </c>
      <c r="H964" t="s">
        <v>8246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8285</v>
      </c>
      <c r="O964" s="6">
        <f t="shared" si="90"/>
        <v>1.06</v>
      </c>
      <c r="P964" s="8">
        <f t="shared" si="91"/>
        <v>138.2608695652174</v>
      </c>
      <c r="Q964" s="9" t="str">
        <f t="shared" si="92"/>
        <v>photography</v>
      </c>
      <c r="R964" s="9" t="str">
        <f t="shared" si="93"/>
        <v>photobooks</v>
      </c>
      <c r="S964" s="14">
        <f t="shared" si="94"/>
        <v>42761.846122685187</v>
      </c>
      <c r="T964" s="14">
        <f t="shared" si="95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>
        <v>6000</v>
      </c>
      <c r="E965">
        <v>6360</v>
      </c>
      <c r="F965" t="s">
        <v>8219</v>
      </c>
      <c r="G965" t="s">
        <v>8224</v>
      </c>
      <c r="H965" t="s">
        <v>8246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8271</v>
      </c>
      <c r="O965" s="6">
        <f t="shared" si="90"/>
        <v>1.06</v>
      </c>
      <c r="P965" s="8">
        <f t="shared" si="91"/>
        <v>69.890109890109883</v>
      </c>
      <c r="Q965" s="9" t="str">
        <f t="shared" si="92"/>
        <v>theater</v>
      </c>
      <c r="R965" s="9" t="str">
        <f t="shared" si="93"/>
        <v>plays</v>
      </c>
      <c r="S965" s="14">
        <f t="shared" si="94"/>
        <v>41808.669571759259</v>
      </c>
      <c r="T965" s="14">
        <f t="shared" si="95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>
        <v>5000</v>
      </c>
      <c r="E966">
        <v>6308</v>
      </c>
      <c r="F966" t="s">
        <v>8219</v>
      </c>
      <c r="G966" t="s">
        <v>8224</v>
      </c>
      <c r="H966" t="s">
        <v>8246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8269</v>
      </c>
      <c r="O966" s="6">
        <f t="shared" si="90"/>
        <v>1.2616000000000001</v>
      </c>
      <c r="P966" s="8">
        <f t="shared" si="91"/>
        <v>88.845070422535215</v>
      </c>
      <c r="Q966" s="9" t="str">
        <f t="shared" si="92"/>
        <v>film &amp; video</v>
      </c>
      <c r="R966" s="9" t="str">
        <f t="shared" si="93"/>
        <v>documentary</v>
      </c>
      <c r="S966" s="14">
        <f t="shared" si="94"/>
        <v>42549.076157407413</v>
      </c>
      <c r="T966" s="14">
        <f t="shared" si="95"/>
        <v>42579.076157407413</v>
      </c>
    </row>
    <row r="967" spans="1:20" ht="45" x14ac:dyDescent="0.25">
      <c r="A967">
        <v>2868</v>
      </c>
      <c r="B967" s="3" t="s">
        <v>2868</v>
      </c>
      <c r="C967" s="3" t="s">
        <v>6978</v>
      </c>
      <c r="D967">
        <v>15000</v>
      </c>
      <c r="E967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8271</v>
      </c>
      <c r="O967" s="6">
        <f t="shared" si="90"/>
        <v>0.42011733333333334</v>
      </c>
      <c r="P967" s="8">
        <f t="shared" si="91"/>
        <v>105.02933333333334</v>
      </c>
      <c r="Q967" s="9" t="str">
        <f t="shared" si="92"/>
        <v>theater</v>
      </c>
      <c r="R967" s="9" t="str">
        <f t="shared" si="93"/>
        <v>plays</v>
      </c>
      <c r="S967" s="14">
        <f t="shared" si="94"/>
        <v>42618.827013888891</v>
      </c>
      <c r="T967" s="14">
        <f t="shared" si="95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>
        <v>5000</v>
      </c>
      <c r="E968">
        <v>6301</v>
      </c>
      <c r="F968" t="s">
        <v>8219</v>
      </c>
      <c r="G968" t="s">
        <v>8224</v>
      </c>
      <c r="H968" t="s">
        <v>8246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8276</v>
      </c>
      <c r="O968" s="6">
        <f t="shared" si="90"/>
        <v>1.2602</v>
      </c>
      <c r="P968" s="8">
        <f t="shared" si="91"/>
        <v>88.74647887323944</v>
      </c>
      <c r="Q968" s="9" t="str">
        <f t="shared" si="92"/>
        <v>music</v>
      </c>
      <c r="R968" s="9" t="str">
        <f t="shared" si="93"/>
        <v>rock</v>
      </c>
      <c r="S968" s="14">
        <f t="shared" si="94"/>
        <v>42096.633206018523</v>
      </c>
      <c r="T968" s="14">
        <f t="shared" si="95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>
        <v>5000</v>
      </c>
      <c r="E969">
        <v>6300</v>
      </c>
      <c r="F969" t="s">
        <v>8219</v>
      </c>
      <c r="G969" t="s">
        <v>8224</v>
      </c>
      <c r="H969" t="s">
        <v>8246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8274</v>
      </c>
      <c r="O969" s="6">
        <f t="shared" si="90"/>
        <v>1.26</v>
      </c>
      <c r="P969" s="8">
        <f t="shared" si="91"/>
        <v>88.732394366197184</v>
      </c>
      <c r="Q969" s="9" t="str">
        <f t="shared" si="92"/>
        <v>publishing</v>
      </c>
      <c r="R969" s="9" t="str">
        <f t="shared" si="93"/>
        <v>nonfiction</v>
      </c>
      <c r="S969" s="14">
        <f t="shared" si="94"/>
        <v>40879.795682870368</v>
      </c>
      <c r="T969" s="14">
        <f t="shared" si="95"/>
        <v>40930.25</v>
      </c>
    </row>
    <row r="970" spans="1:20" ht="15.75" x14ac:dyDescent="0.25">
      <c r="A970">
        <v>2807</v>
      </c>
      <c r="B970" s="3" t="s">
        <v>2807</v>
      </c>
      <c r="C970" s="3" t="s">
        <v>6917</v>
      </c>
      <c r="D970">
        <v>5000</v>
      </c>
      <c r="E970">
        <v>6300</v>
      </c>
      <c r="F970" t="s">
        <v>8219</v>
      </c>
      <c r="G970" t="s">
        <v>8224</v>
      </c>
      <c r="H970" t="s">
        <v>8246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8271</v>
      </c>
      <c r="O970" s="6">
        <f t="shared" si="90"/>
        <v>1.26</v>
      </c>
      <c r="P970" s="8">
        <f t="shared" si="91"/>
        <v>67.741935483870961</v>
      </c>
      <c r="Q970" s="9" t="str">
        <f t="shared" si="92"/>
        <v>theater</v>
      </c>
      <c r="R970" s="9" t="str">
        <f t="shared" si="93"/>
        <v>plays</v>
      </c>
      <c r="S970" s="14">
        <f t="shared" si="94"/>
        <v>42154.873124999998</v>
      </c>
      <c r="T970" s="14">
        <f t="shared" si="95"/>
        <v>42184.873124999998</v>
      </c>
    </row>
    <row r="971" spans="1:20" ht="45" x14ac:dyDescent="0.25">
      <c r="A971">
        <v>3102</v>
      </c>
      <c r="B971" s="3" t="s">
        <v>3102</v>
      </c>
      <c r="C971" s="3" t="s">
        <v>7212</v>
      </c>
      <c r="D971">
        <v>16000</v>
      </c>
      <c r="E971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8303</v>
      </c>
      <c r="O971" s="6">
        <f t="shared" si="90"/>
        <v>0.391125</v>
      </c>
      <c r="P971" s="8">
        <f t="shared" si="91"/>
        <v>69.533333333333331</v>
      </c>
      <c r="Q971" s="9" t="str">
        <f t="shared" si="92"/>
        <v>theater</v>
      </c>
      <c r="R971" s="9" t="str">
        <f t="shared" si="93"/>
        <v>spaces</v>
      </c>
      <c r="S971" s="14">
        <f t="shared" si="94"/>
        <v>42555.340486111112</v>
      </c>
      <c r="T971" s="14">
        <f t="shared" si="95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>
        <v>6000</v>
      </c>
      <c r="E972">
        <v>6257</v>
      </c>
      <c r="F972" t="s">
        <v>8219</v>
      </c>
      <c r="G972" t="s">
        <v>8224</v>
      </c>
      <c r="H972" t="s">
        <v>8246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8300</v>
      </c>
      <c r="O972" s="6">
        <f t="shared" si="90"/>
        <v>1.0428333333333333</v>
      </c>
      <c r="P972" s="8">
        <f t="shared" si="91"/>
        <v>82.328947368421055</v>
      </c>
      <c r="Q972" s="9" t="str">
        <f t="shared" si="92"/>
        <v>music</v>
      </c>
      <c r="R972" s="9" t="str">
        <f t="shared" si="93"/>
        <v>classical music</v>
      </c>
      <c r="S972" s="14">
        <f t="shared" si="94"/>
        <v>40948.080729166664</v>
      </c>
      <c r="T972" s="14">
        <f t="shared" si="95"/>
        <v>40993.0390625</v>
      </c>
    </row>
    <row r="973" spans="1:20" ht="45" x14ac:dyDescent="0.25">
      <c r="A973">
        <v>274</v>
      </c>
      <c r="B973" s="3" t="s">
        <v>275</v>
      </c>
      <c r="C973" s="3" t="s">
        <v>4384</v>
      </c>
      <c r="D973">
        <v>4000</v>
      </c>
      <c r="E973">
        <v>6240</v>
      </c>
      <c r="F973" t="s">
        <v>8219</v>
      </c>
      <c r="G973" t="s">
        <v>8224</v>
      </c>
      <c r="H973" t="s">
        <v>8246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8269</v>
      </c>
      <c r="O973" s="6">
        <f t="shared" si="90"/>
        <v>1.56</v>
      </c>
      <c r="P973" s="8">
        <f t="shared" si="91"/>
        <v>55.221238938053098</v>
      </c>
      <c r="Q973" s="9" t="str">
        <f t="shared" si="92"/>
        <v>film &amp; video</v>
      </c>
      <c r="R973" s="9" t="str">
        <f t="shared" si="93"/>
        <v>documentary</v>
      </c>
      <c r="S973" s="14">
        <f t="shared" si="94"/>
        <v>40969.912372685183</v>
      </c>
      <c r="T973" s="14">
        <f t="shared" si="95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>
        <v>5000</v>
      </c>
      <c r="E974">
        <v>6235</v>
      </c>
      <c r="F974" t="s">
        <v>8219</v>
      </c>
      <c r="G974" t="s">
        <v>8224</v>
      </c>
      <c r="H974" t="s">
        <v>8246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8292</v>
      </c>
      <c r="O974" s="6">
        <f t="shared" si="90"/>
        <v>1.2470000000000001</v>
      </c>
      <c r="P974" s="8">
        <f t="shared" si="91"/>
        <v>168.51351351351352</v>
      </c>
      <c r="Q974" s="9" t="str">
        <f t="shared" si="92"/>
        <v>music</v>
      </c>
      <c r="R974" s="9" t="str">
        <f t="shared" si="93"/>
        <v>pop</v>
      </c>
      <c r="S974" s="14">
        <f t="shared" si="94"/>
        <v>41146.824212962965</v>
      </c>
      <c r="T974" s="14">
        <f t="shared" si="95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>
        <v>6000</v>
      </c>
      <c r="E975">
        <v>6220</v>
      </c>
      <c r="F975" t="s">
        <v>8219</v>
      </c>
      <c r="G975" t="s">
        <v>8224</v>
      </c>
      <c r="H975" t="s">
        <v>8246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8276</v>
      </c>
      <c r="O975" s="6">
        <f t="shared" si="90"/>
        <v>1.0366666666666666</v>
      </c>
      <c r="P975" s="8">
        <f t="shared" si="91"/>
        <v>75.853658536585371</v>
      </c>
      <c r="Q975" s="9" t="str">
        <f t="shared" si="92"/>
        <v>music</v>
      </c>
      <c r="R975" s="9" t="str">
        <f t="shared" si="93"/>
        <v>rock</v>
      </c>
      <c r="S975" s="14">
        <f t="shared" si="94"/>
        <v>41645.867280092592</v>
      </c>
      <c r="T975" s="14">
        <f t="shared" si="95"/>
        <v>41690.867280092592</v>
      </c>
    </row>
    <row r="976" spans="1:20" ht="45" x14ac:dyDescent="0.25">
      <c r="A976">
        <v>1356</v>
      </c>
      <c r="B976" s="3" t="s">
        <v>1357</v>
      </c>
      <c r="C976" s="3" t="s">
        <v>5466</v>
      </c>
      <c r="D976">
        <v>3400</v>
      </c>
      <c r="E976">
        <v>6215.56</v>
      </c>
      <c r="F976" t="s">
        <v>8219</v>
      </c>
      <c r="G976" t="s">
        <v>8224</v>
      </c>
      <c r="H976" t="s">
        <v>8246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8274</v>
      </c>
      <c r="O976" s="6">
        <f t="shared" si="90"/>
        <v>1.8281058823529412</v>
      </c>
      <c r="P976" s="8">
        <f t="shared" si="91"/>
        <v>71.443218390804603</v>
      </c>
      <c r="Q976" s="9" t="str">
        <f t="shared" si="92"/>
        <v>publishing</v>
      </c>
      <c r="R976" s="9" t="str">
        <f t="shared" si="93"/>
        <v>nonfiction</v>
      </c>
      <c r="S976" s="14">
        <f t="shared" si="94"/>
        <v>41430.038888888892</v>
      </c>
      <c r="T976" s="14">
        <f t="shared" si="95"/>
        <v>41460.038888888892</v>
      </c>
    </row>
    <row r="977" spans="1:20" ht="45" x14ac:dyDescent="0.25">
      <c r="A977">
        <v>3424</v>
      </c>
      <c r="B977" s="3" t="s">
        <v>3423</v>
      </c>
      <c r="C977" s="3" t="s">
        <v>7534</v>
      </c>
      <c r="D977">
        <v>6000</v>
      </c>
      <c r="E977">
        <v>6215</v>
      </c>
      <c r="F977" t="s">
        <v>8219</v>
      </c>
      <c r="G977" t="s">
        <v>8224</v>
      </c>
      <c r="H977" t="s">
        <v>8246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8271</v>
      </c>
      <c r="O977" s="6">
        <f t="shared" si="90"/>
        <v>1.0358333333333334</v>
      </c>
      <c r="P977" s="8">
        <f t="shared" si="91"/>
        <v>81.776315789473685</v>
      </c>
      <c r="Q977" s="9" t="str">
        <f t="shared" si="92"/>
        <v>theater</v>
      </c>
      <c r="R977" s="9" t="str">
        <f t="shared" si="93"/>
        <v>plays</v>
      </c>
      <c r="S977" s="14">
        <f t="shared" si="94"/>
        <v>42018.676898148144</v>
      </c>
      <c r="T977" s="14">
        <f t="shared" si="95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>
        <v>3000</v>
      </c>
      <c r="E978">
        <v>6210</v>
      </c>
      <c r="F978" t="s">
        <v>8219</v>
      </c>
      <c r="G978" t="s">
        <v>8235</v>
      </c>
      <c r="H978" t="s">
        <v>8255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8285</v>
      </c>
      <c r="O978" s="6">
        <f t="shared" si="90"/>
        <v>2.0699999999999998</v>
      </c>
      <c r="P978" s="8">
        <f t="shared" si="91"/>
        <v>221.78571428571428</v>
      </c>
      <c r="Q978" s="9" t="str">
        <f t="shared" si="92"/>
        <v>photography</v>
      </c>
      <c r="R978" s="9" t="str">
        <f t="shared" si="93"/>
        <v>photobooks</v>
      </c>
      <c r="S978" s="14">
        <f t="shared" si="94"/>
        <v>42756.501041666663</v>
      </c>
      <c r="T978" s="14">
        <f t="shared" si="95"/>
        <v>42786.501041666663</v>
      </c>
    </row>
    <row r="979" spans="1:20" ht="45" x14ac:dyDescent="0.25">
      <c r="A979">
        <v>3239</v>
      </c>
      <c r="B979" s="3" t="s">
        <v>3239</v>
      </c>
      <c r="C979" s="3" t="s">
        <v>7349</v>
      </c>
      <c r="D979">
        <v>5862</v>
      </c>
      <c r="E979">
        <v>6208.98</v>
      </c>
      <c r="F979" t="s">
        <v>8219</v>
      </c>
      <c r="G979" t="s">
        <v>8225</v>
      </c>
      <c r="H979" t="s">
        <v>8247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8271</v>
      </c>
      <c r="O979" s="6">
        <f t="shared" si="90"/>
        <v>1.0591914022517912</v>
      </c>
      <c r="P979" s="8">
        <f t="shared" si="91"/>
        <v>59.701730769230764</v>
      </c>
      <c r="Q979" s="9" t="str">
        <f t="shared" si="92"/>
        <v>theater</v>
      </c>
      <c r="R979" s="9" t="str">
        <f t="shared" si="93"/>
        <v>plays</v>
      </c>
      <c r="S979" s="14">
        <f t="shared" si="94"/>
        <v>42278.089039351849</v>
      </c>
      <c r="T979" s="14">
        <f t="shared" si="95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>
        <v>4000</v>
      </c>
      <c r="E980">
        <v>6207</v>
      </c>
      <c r="F980" t="s">
        <v>8219</v>
      </c>
      <c r="G980" t="s">
        <v>8224</v>
      </c>
      <c r="H980" t="s">
        <v>8246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8277</v>
      </c>
      <c r="O980" s="6">
        <f t="shared" si="90"/>
        <v>1.55175</v>
      </c>
      <c r="P980" s="8">
        <f t="shared" si="91"/>
        <v>46.669172932330824</v>
      </c>
      <c r="Q980" s="9" t="str">
        <f t="shared" si="92"/>
        <v>music</v>
      </c>
      <c r="R980" s="9" t="str">
        <f t="shared" si="93"/>
        <v>metal</v>
      </c>
      <c r="S980" s="14">
        <f t="shared" si="94"/>
        <v>42452.827743055561</v>
      </c>
      <c r="T980" s="14">
        <f t="shared" si="95"/>
        <v>42485.207638888889</v>
      </c>
    </row>
    <row r="981" spans="1:20" ht="45" x14ac:dyDescent="0.25">
      <c r="A981">
        <v>1934</v>
      </c>
      <c r="B981" s="3" t="s">
        <v>1935</v>
      </c>
      <c r="C981" s="3" t="s">
        <v>6044</v>
      </c>
      <c r="D981">
        <v>5000</v>
      </c>
      <c r="E981">
        <v>6181</v>
      </c>
      <c r="F981" t="s">
        <v>8219</v>
      </c>
      <c r="G981" t="s">
        <v>8224</v>
      </c>
      <c r="H981" t="s">
        <v>8246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8279</v>
      </c>
      <c r="O981" s="6">
        <f t="shared" si="90"/>
        <v>1.2362</v>
      </c>
      <c r="P981" s="8">
        <f t="shared" si="91"/>
        <v>80.272727272727266</v>
      </c>
      <c r="Q981" s="9" t="str">
        <f t="shared" si="92"/>
        <v>music</v>
      </c>
      <c r="R981" s="9" t="str">
        <f t="shared" si="93"/>
        <v>indie rock</v>
      </c>
      <c r="S981" s="14">
        <f t="shared" si="94"/>
        <v>40865.867141203707</v>
      </c>
      <c r="T981" s="14">
        <f t="shared" si="95"/>
        <v>40902.208333333336</v>
      </c>
    </row>
    <row r="982" spans="1:20" ht="45" x14ac:dyDescent="0.25">
      <c r="A982">
        <v>3574</v>
      </c>
      <c r="B982" s="3" t="s">
        <v>3573</v>
      </c>
      <c r="C982" s="3" t="s">
        <v>7684</v>
      </c>
      <c r="D982">
        <v>5800</v>
      </c>
      <c r="E982">
        <v>6155</v>
      </c>
      <c r="F982" t="s">
        <v>8219</v>
      </c>
      <c r="G982" t="s">
        <v>8224</v>
      </c>
      <c r="H982" t="s">
        <v>8246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8271</v>
      </c>
      <c r="O982" s="6">
        <f t="shared" si="90"/>
        <v>1.0612068965517241</v>
      </c>
      <c r="P982" s="8">
        <f t="shared" si="91"/>
        <v>136.77777777777777</v>
      </c>
      <c r="Q982" s="9" t="str">
        <f t="shared" si="92"/>
        <v>theater</v>
      </c>
      <c r="R982" s="9" t="str">
        <f t="shared" si="93"/>
        <v>plays</v>
      </c>
      <c r="S982" s="14">
        <f t="shared" si="94"/>
        <v>41926.942685185182</v>
      </c>
      <c r="T982" s="14">
        <f t="shared" si="95"/>
        <v>41956.984351851846</v>
      </c>
    </row>
    <row r="983" spans="1:20" ht="45" x14ac:dyDescent="0.25">
      <c r="A983">
        <v>1201</v>
      </c>
      <c r="B983" s="3" t="s">
        <v>1202</v>
      </c>
      <c r="C983" s="3" t="s">
        <v>5311</v>
      </c>
      <c r="D983">
        <v>6000</v>
      </c>
      <c r="E983">
        <v>6146.27</v>
      </c>
      <c r="F983" t="s">
        <v>8219</v>
      </c>
      <c r="G983" t="s">
        <v>8225</v>
      </c>
      <c r="H983" t="s">
        <v>8247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8285</v>
      </c>
      <c r="O983" s="6">
        <f t="shared" si="90"/>
        <v>1.0243783333333334</v>
      </c>
      <c r="P983" s="8">
        <f t="shared" si="91"/>
        <v>55.371801801801809</v>
      </c>
      <c r="Q983" s="9" t="str">
        <f t="shared" si="92"/>
        <v>photography</v>
      </c>
      <c r="R983" s="9" t="str">
        <f t="shared" si="93"/>
        <v>photobooks</v>
      </c>
      <c r="S983" s="14">
        <f t="shared" si="94"/>
        <v>42536.60701388889</v>
      </c>
      <c r="T983" s="14">
        <f t="shared" si="95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>
        <v>23900</v>
      </c>
      <c r="E984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8271</v>
      </c>
      <c r="O984" s="6">
        <f t="shared" si="90"/>
        <v>0.25698702928870293</v>
      </c>
      <c r="P984" s="8">
        <f t="shared" si="91"/>
        <v>65.340319148936175</v>
      </c>
      <c r="Q984" s="9" t="str">
        <f t="shared" si="92"/>
        <v>theater</v>
      </c>
      <c r="R984" s="9" t="str">
        <f t="shared" si="93"/>
        <v>plays</v>
      </c>
      <c r="S984" s="14">
        <f t="shared" si="94"/>
        <v>42614.268796296295</v>
      </c>
      <c r="T984" s="14">
        <f t="shared" si="95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>
        <v>40000</v>
      </c>
      <c r="E985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8273</v>
      </c>
      <c r="O985" s="6">
        <f t="shared" si="90"/>
        <v>0.15325</v>
      </c>
      <c r="P985" s="8">
        <f t="shared" si="91"/>
        <v>45.407407407407405</v>
      </c>
      <c r="Q985" s="9" t="str">
        <f t="shared" si="92"/>
        <v>technology</v>
      </c>
      <c r="R985" s="9" t="str">
        <f t="shared" si="93"/>
        <v>wearables</v>
      </c>
      <c r="S985" s="14">
        <f t="shared" si="94"/>
        <v>41985.043657407412</v>
      </c>
      <c r="T985" s="14">
        <f t="shared" si="95"/>
        <v>42015.043657407412</v>
      </c>
    </row>
    <row r="986" spans="1:20" ht="45" x14ac:dyDescent="0.25">
      <c r="A986">
        <v>737</v>
      </c>
      <c r="B986" s="3" t="s">
        <v>738</v>
      </c>
      <c r="C986" s="3" t="s">
        <v>4847</v>
      </c>
      <c r="D986">
        <v>5000</v>
      </c>
      <c r="E986">
        <v>6120</v>
      </c>
      <c r="F986" t="s">
        <v>8219</v>
      </c>
      <c r="G986" t="s">
        <v>8224</v>
      </c>
      <c r="H986" t="s">
        <v>8246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8274</v>
      </c>
      <c r="O986" s="6">
        <f t="shared" si="90"/>
        <v>1.224</v>
      </c>
      <c r="P986" s="8">
        <f t="shared" si="91"/>
        <v>56.666666666666664</v>
      </c>
      <c r="Q986" s="9" t="str">
        <f t="shared" si="92"/>
        <v>publishing</v>
      </c>
      <c r="R986" s="9" t="str">
        <f t="shared" si="93"/>
        <v>nonfiction</v>
      </c>
      <c r="S986" s="14">
        <f t="shared" si="94"/>
        <v>41667.275312500002</v>
      </c>
      <c r="T986" s="14">
        <f t="shared" si="95"/>
        <v>41684.833333333336</v>
      </c>
    </row>
    <row r="987" spans="1:20" ht="45" x14ac:dyDescent="0.25">
      <c r="A987">
        <v>701</v>
      </c>
      <c r="B987" s="3" t="s">
        <v>702</v>
      </c>
      <c r="C987" s="3" t="s">
        <v>4811</v>
      </c>
      <c r="D987">
        <v>23000</v>
      </c>
      <c r="E987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8273</v>
      </c>
      <c r="O987" s="6">
        <f t="shared" si="90"/>
        <v>0.26600000000000001</v>
      </c>
      <c r="P987" s="8">
        <f t="shared" si="91"/>
        <v>291.33333333333331</v>
      </c>
      <c r="Q987" s="9" t="str">
        <f t="shared" si="92"/>
        <v>technology</v>
      </c>
      <c r="R987" s="9" t="str">
        <f t="shared" si="93"/>
        <v>wearables</v>
      </c>
      <c r="S987" s="14">
        <f t="shared" si="94"/>
        <v>41813.662962962961</v>
      </c>
      <c r="T987" s="14">
        <f t="shared" si="95"/>
        <v>41843.662962962961</v>
      </c>
    </row>
    <row r="988" spans="1:20" ht="45" x14ac:dyDescent="0.25">
      <c r="A988">
        <v>2548</v>
      </c>
      <c r="B988" s="3" t="s">
        <v>2548</v>
      </c>
      <c r="C988" s="3" t="s">
        <v>6658</v>
      </c>
      <c r="D988">
        <v>6000</v>
      </c>
      <c r="E988">
        <v>6111</v>
      </c>
      <c r="F988" t="s">
        <v>8219</v>
      </c>
      <c r="G988" t="s">
        <v>8230</v>
      </c>
      <c r="H988" t="s">
        <v>8249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8300</v>
      </c>
      <c r="O988" s="6">
        <f t="shared" si="90"/>
        <v>1.0185</v>
      </c>
      <c r="P988" s="8">
        <f t="shared" si="91"/>
        <v>165.16216216216216</v>
      </c>
      <c r="Q988" s="9" t="str">
        <f t="shared" si="92"/>
        <v>music</v>
      </c>
      <c r="R988" s="9" t="str">
        <f t="shared" si="93"/>
        <v>classical music</v>
      </c>
      <c r="S988" s="14">
        <f t="shared" si="94"/>
        <v>42618.625428240746</v>
      </c>
      <c r="T988" s="14">
        <f t="shared" si="95"/>
        <v>42643.185416666667</v>
      </c>
    </row>
    <row r="989" spans="1:20" ht="30" x14ac:dyDescent="0.25">
      <c r="A989">
        <v>1251</v>
      </c>
      <c r="B989" s="3" t="s">
        <v>1252</v>
      </c>
      <c r="C989" s="3" t="s">
        <v>5361</v>
      </c>
      <c r="D989">
        <v>6000</v>
      </c>
      <c r="E989">
        <v>6108</v>
      </c>
      <c r="F989" t="s">
        <v>8219</v>
      </c>
      <c r="G989" t="s">
        <v>8224</v>
      </c>
      <c r="H989" t="s">
        <v>8246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8276</v>
      </c>
      <c r="O989" s="6">
        <f t="shared" si="90"/>
        <v>1.018</v>
      </c>
      <c r="P989" s="8">
        <f t="shared" si="91"/>
        <v>82.540540540540547</v>
      </c>
      <c r="Q989" s="9" t="str">
        <f t="shared" si="92"/>
        <v>music</v>
      </c>
      <c r="R989" s="9" t="str">
        <f t="shared" si="93"/>
        <v>rock</v>
      </c>
      <c r="S989" s="14">
        <f t="shared" si="94"/>
        <v>40751.814432870371</v>
      </c>
      <c r="T989" s="14">
        <f t="shared" si="95"/>
        <v>40811.814432870371</v>
      </c>
    </row>
    <row r="990" spans="1:20" ht="15.75" x14ac:dyDescent="0.25">
      <c r="A990">
        <v>833</v>
      </c>
      <c r="B990" s="3" t="s">
        <v>834</v>
      </c>
      <c r="C990" s="3" t="s">
        <v>4943</v>
      </c>
      <c r="D990">
        <v>6000</v>
      </c>
      <c r="E990">
        <v>6100</v>
      </c>
      <c r="F990" t="s">
        <v>8219</v>
      </c>
      <c r="G990" t="s">
        <v>8224</v>
      </c>
      <c r="H990" t="s">
        <v>8246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8276</v>
      </c>
      <c r="O990" s="6">
        <f t="shared" si="90"/>
        <v>1.0166666666666666</v>
      </c>
      <c r="P990" s="8">
        <f t="shared" si="91"/>
        <v>148.78048780487805</v>
      </c>
      <c r="Q990" s="9" t="str">
        <f t="shared" si="92"/>
        <v>music</v>
      </c>
      <c r="R990" s="9" t="str">
        <f t="shared" si="93"/>
        <v>rock</v>
      </c>
      <c r="S990" s="14">
        <f t="shared" si="94"/>
        <v>41718.878182870372</v>
      </c>
      <c r="T990" s="14">
        <f t="shared" si="95"/>
        <v>41748.878182870372</v>
      </c>
    </row>
    <row r="991" spans="1:20" ht="30" x14ac:dyDescent="0.25">
      <c r="A991">
        <v>3342</v>
      </c>
      <c r="B991" s="3" t="s">
        <v>3342</v>
      </c>
      <c r="C991" s="3" t="s">
        <v>7452</v>
      </c>
      <c r="D991">
        <v>6000</v>
      </c>
      <c r="E991">
        <v>6100</v>
      </c>
      <c r="F991" t="s">
        <v>8219</v>
      </c>
      <c r="G991" t="s">
        <v>8224</v>
      </c>
      <c r="H991" t="s">
        <v>8246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8271</v>
      </c>
      <c r="O991" s="6">
        <f t="shared" si="90"/>
        <v>1.0166666666666666</v>
      </c>
      <c r="P991" s="8">
        <f t="shared" si="91"/>
        <v>78.205128205128204</v>
      </c>
      <c r="Q991" s="9" t="str">
        <f t="shared" si="92"/>
        <v>theater</v>
      </c>
      <c r="R991" s="9" t="str">
        <f t="shared" si="93"/>
        <v>plays</v>
      </c>
      <c r="S991" s="14">
        <f t="shared" si="94"/>
        <v>42062.296412037031</v>
      </c>
      <c r="T991" s="14">
        <f t="shared" si="95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>
        <v>6000</v>
      </c>
      <c r="E992">
        <v>6086.26</v>
      </c>
      <c r="F992" t="s">
        <v>8219</v>
      </c>
      <c r="G992" t="s">
        <v>8224</v>
      </c>
      <c r="H992" t="s">
        <v>8246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8269</v>
      </c>
      <c r="O992" s="6">
        <f t="shared" si="90"/>
        <v>1.0143766666666667</v>
      </c>
      <c r="P992" s="8">
        <f t="shared" si="91"/>
        <v>160.16473684210527</v>
      </c>
      <c r="Q992" s="9" t="str">
        <f t="shared" si="92"/>
        <v>film &amp; video</v>
      </c>
      <c r="R992" s="9" t="str">
        <f t="shared" si="93"/>
        <v>documentary</v>
      </c>
      <c r="S992" s="14">
        <f t="shared" si="94"/>
        <v>41543.735995370371</v>
      </c>
      <c r="T992" s="14">
        <f t="shared" si="95"/>
        <v>41583.777662037035</v>
      </c>
    </row>
    <row r="993" spans="1:20" ht="45" x14ac:dyDescent="0.25">
      <c r="A993">
        <v>802</v>
      </c>
      <c r="B993" s="3" t="s">
        <v>803</v>
      </c>
      <c r="C993" s="3" t="s">
        <v>4912</v>
      </c>
      <c r="D993">
        <v>6000</v>
      </c>
      <c r="E993">
        <v>6080</v>
      </c>
      <c r="F993" t="s">
        <v>8219</v>
      </c>
      <c r="G993" t="s">
        <v>8224</v>
      </c>
      <c r="H993" t="s">
        <v>8246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8276</v>
      </c>
      <c r="O993" s="6">
        <f t="shared" si="90"/>
        <v>1.0133333333333334</v>
      </c>
      <c r="P993" s="8">
        <f t="shared" si="91"/>
        <v>81.066666666666663</v>
      </c>
      <c r="Q993" s="9" t="str">
        <f t="shared" si="92"/>
        <v>music</v>
      </c>
      <c r="R993" s="9" t="str">
        <f t="shared" si="93"/>
        <v>rock</v>
      </c>
      <c r="S993" s="14">
        <f t="shared" si="94"/>
        <v>41123.022268518522</v>
      </c>
      <c r="T993" s="14">
        <f t="shared" si="95"/>
        <v>41169.170138888891</v>
      </c>
    </row>
    <row r="994" spans="1:20" ht="30" x14ac:dyDescent="0.25">
      <c r="A994">
        <v>3281</v>
      </c>
      <c r="B994" s="3" t="s">
        <v>3281</v>
      </c>
      <c r="C994" s="3" t="s">
        <v>7391</v>
      </c>
      <c r="D994">
        <v>5000</v>
      </c>
      <c r="E994">
        <v>6080</v>
      </c>
      <c r="F994" t="s">
        <v>8219</v>
      </c>
      <c r="G994" t="s">
        <v>8224</v>
      </c>
      <c r="H994" t="s">
        <v>8246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8271</v>
      </c>
      <c r="O994" s="6">
        <f t="shared" si="90"/>
        <v>1.216</v>
      </c>
      <c r="P994" s="8">
        <f t="shared" si="91"/>
        <v>129.36170212765958</v>
      </c>
      <c r="Q994" s="9" t="str">
        <f t="shared" si="92"/>
        <v>theater</v>
      </c>
      <c r="R994" s="9" t="str">
        <f t="shared" si="93"/>
        <v>plays</v>
      </c>
      <c r="S994" s="14">
        <f t="shared" si="94"/>
        <v>42219.019733796296</v>
      </c>
      <c r="T994" s="14">
        <f t="shared" si="95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>
        <v>6000</v>
      </c>
      <c r="E995">
        <v>6077</v>
      </c>
      <c r="F995" t="s">
        <v>8219</v>
      </c>
      <c r="G995" t="s">
        <v>8224</v>
      </c>
      <c r="H995" t="s">
        <v>8246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8279</v>
      </c>
      <c r="O995" s="6">
        <f t="shared" si="90"/>
        <v>1.0128333333333333</v>
      </c>
      <c r="P995" s="8">
        <f t="shared" si="91"/>
        <v>110.49090909090908</v>
      </c>
      <c r="Q995" s="9" t="str">
        <f t="shared" si="92"/>
        <v>music</v>
      </c>
      <c r="R995" s="9" t="str">
        <f t="shared" si="93"/>
        <v>indie rock</v>
      </c>
      <c r="S995" s="14">
        <f t="shared" si="94"/>
        <v>40763.707546296297</v>
      </c>
      <c r="T995" s="14">
        <f t="shared" si="95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>
        <v>3000</v>
      </c>
      <c r="E996">
        <v>6071</v>
      </c>
      <c r="F996" t="s">
        <v>8219</v>
      </c>
      <c r="G996" t="s">
        <v>8224</v>
      </c>
      <c r="H996" t="s">
        <v>8246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8276</v>
      </c>
      <c r="O996" s="6">
        <f t="shared" si="90"/>
        <v>2.0236666666666667</v>
      </c>
      <c r="P996" s="8">
        <f t="shared" si="91"/>
        <v>55.697247706422019</v>
      </c>
      <c r="Q996" s="9" t="str">
        <f t="shared" si="92"/>
        <v>music</v>
      </c>
      <c r="R996" s="9" t="str">
        <f t="shared" si="93"/>
        <v>rock</v>
      </c>
      <c r="S996" s="14">
        <f t="shared" si="94"/>
        <v>41579.845509259263</v>
      </c>
      <c r="T996" s="14">
        <f t="shared" si="95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>
        <v>23000</v>
      </c>
      <c r="E997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8284</v>
      </c>
      <c r="O997" s="6">
        <f t="shared" si="90"/>
        <v>0.26352173913043481</v>
      </c>
      <c r="P997" s="8">
        <f t="shared" si="91"/>
        <v>116.55769230769231</v>
      </c>
      <c r="Q997" s="9" t="str">
        <f t="shared" si="92"/>
        <v>food</v>
      </c>
      <c r="R997" s="9" t="str">
        <f t="shared" si="93"/>
        <v>food trucks</v>
      </c>
      <c r="S997" s="14">
        <f t="shared" si="94"/>
        <v>42187.940081018518</v>
      </c>
      <c r="T997" s="14">
        <f t="shared" si="95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>
        <v>5000</v>
      </c>
      <c r="E998">
        <v>6060</v>
      </c>
      <c r="F998" t="s">
        <v>8219</v>
      </c>
      <c r="G998" t="s">
        <v>8224</v>
      </c>
      <c r="H998" t="s">
        <v>8246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8276</v>
      </c>
      <c r="O998" s="6">
        <f t="shared" si="90"/>
        <v>1.212</v>
      </c>
      <c r="P998" s="8">
        <f t="shared" si="91"/>
        <v>163.78378378378378</v>
      </c>
      <c r="Q998" s="9" t="str">
        <f t="shared" si="92"/>
        <v>music</v>
      </c>
      <c r="R998" s="9" t="str">
        <f t="shared" si="93"/>
        <v>rock</v>
      </c>
      <c r="S998" s="14">
        <f t="shared" si="94"/>
        <v>41003.60665509259</v>
      </c>
      <c r="T998" s="14">
        <f t="shared" si="95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>
        <v>6000</v>
      </c>
      <c r="E999">
        <v>6056</v>
      </c>
      <c r="F999" t="s">
        <v>8219</v>
      </c>
      <c r="G999" t="s">
        <v>8226</v>
      </c>
      <c r="H999" t="s">
        <v>8248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8265</v>
      </c>
      <c r="O999" s="6">
        <f t="shared" si="90"/>
        <v>1.0093333333333334</v>
      </c>
      <c r="P999" s="8">
        <f t="shared" si="91"/>
        <v>147.70731707317074</v>
      </c>
      <c r="Q999" s="9" t="str">
        <f t="shared" si="92"/>
        <v>film &amp; video</v>
      </c>
      <c r="R999" s="9" t="str">
        <f t="shared" si="93"/>
        <v>television</v>
      </c>
      <c r="S999" s="14">
        <f t="shared" si="94"/>
        <v>41808.02648148148</v>
      </c>
      <c r="T999" s="14">
        <f t="shared" si="95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>
        <v>5000</v>
      </c>
      <c r="E1000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8279</v>
      </c>
      <c r="O1000" s="6">
        <f t="shared" si="90"/>
        <v>1.2105999999999999</v>
      </c>
      <c r="P1000" s="8">
        <f t="shared" si="91"/>
        <v>37.134969325153371</v>
      </c>
      <c r="Q1000" s="9" t="str">
        <f t="shared" si="92"/>
        <v>music</v>
      </c>
      <c r="R1000" s="9" t="str">
        <f t="shared" si="93"/>
        <v>indie rock</v>
      </c>
      <c r="S1000" s="14">
        <f t="shared" si="94"/>
        <v>40050.643680555557</v>
      </c>
      <c r="T1000" s="14">
        <f t="shared" si="95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>
        <v>6000</v>
      </c>
      <c r="E1001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8279</v>
      </c>
      <c r="O1001" s="6">
        <f t="shared" si="90"/>
        <v>1.0070033333333335</v>
      </c>
      <c r="P1001" s="8">
        <f t="shared" si="91"/>
        <v>53.469203539823013</v>
      </c>
      <c r="Q1001" s="9" t="str">
        <f t="shared" si="92"/>
        <v>music</v>
      </c>
      <c r="R1001" s="9" t="str">
        <f t="shared" si="93"/>
        <v>indie rock</v>
      </c>
      <c r="S1001" s="14">
        <f t="shared" si="94"/>
        <v>40502.815868055557</v>
      </c>
      <c r="T1001" s="14">
        <f t="shared" si="95"/>
        <v>40544.207638888889</v>
      </c>
    </row>
    <row r="1002" spans="1:20" ht="45" x14ac:dyDescent="0.25">
      <c r="A1002">
        <v>1605</v>
      </c>
      <c r="B1002" s="3" t="s">
        <v>1606</v>
      </c>
      <c r="C1002" s="3" t="s">
        <v>5715</v>
      </c>
      <c r="D1002">
        <v>6000</v>
      </c>
      <c r="E1002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8276</v>
      </c>
      <c r="O1002" s="6">
        <f t="shared" si="90"/>
        <v>1.0069333333333335</v>
      </c>
      <c r="P1002" s="8">
        <f t="shared" si="91"/>
        <v>137.30909090909091</v>
      </c>
      <c r="Q1002" s="9" t="str">
        <f t="shared" si="92"/>
        <v>music</v>
      </c>
      <c r="R1002" s="9" t="str">
        <f t="shared" si="93"/>
        <v>rock</v>
      </c>
      <c r="S1002" s="14">
        <f t="shared" si="94"/>
        <v>40747.012881944444</v>
      </c>
      <c r="T1002" s="14">
        <f t="shared" si="95"/>
        <v>40756.291666666664</v>
      </c>
    </row>
    <row r="1003" spans="1:20" ht="45" x14ac:dyDescent="0.25">
      <c r="A1003">
        <v>1858</v>
      </c>
      <c r="B1003" s="3" t="s">
        <v>1859</v>
      </c>
      <c r="C1003" s="3" t="s">
        <v>5968</v>
      </c>
      <c r="D1003">
        <v>5555.55</v>
      </c>
      <c r="E1003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8276</v>
      </c>
      <c r="O1003" s="6">
        <f t="shared" si="90"/>
        <v>1.0874800874800874</v>
      </c>
      <c r="P1003" s="8">
        <f t="shared" si="91"/>
        <v>40.547315436241611</v>
      </c>
      <c r="Q1003" s="9" t="str">
        <f t="shared" si="92"/>
        <v>music</v>
      </c>
      <c r="R1003" s="9" t="str">
        <f t="shared" si="93"/>
        <v>rock</v>
      </c>
      <c r="S1003" s="14">
        <f t="shared" si="94"/>
        <v>40833.200474537036</v>
      </c>
      <c r="T1003" s="14">
        <f t="shared" si="95"/>
        <v>40893.242141203707</v>
      </c>
    </row>
    <row r="1004" spans="1:20" ht="45" x14ac:dyDescent="0.25">
      <c r="A1004">
        <v>2189</v>
      </c>
      <c r="B1004" s="3" t="s">
        <v>2190</v>
      </c>
      <c r="C1004" s="3" t="s">
        <v>6299</v>
      </c>
      <c r="D1004">
        <v>1200</v>
      </c>
      <c r="E1004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8297</v>
      </c>
      <c r="O1004" s="6">
        <f t="shared" si="90"/>
        <v>5.0324999999999998</v>
      </c>
      <c r="P1004" s="8">
        <f t="shared" si="91"/>
        <v>68.625</v>
      </c>
      <c r="Q1004" s="9" t="str">
        <f t="shared" si="92"/>
        <v>games</v>
      </c>
      <c r="R1004" s="9" t="str">
        <f t="shared" si="93"/>
        <v>tabletop games</v>
      </c>
      <c r="S1004" s="14">
        <f t="shared" si="94"/>
        <v>42467.788194444445</v>
      </c>
      <c r="T1004" s="14">
        <f t="shared" si="95"/>
        <v>42481.916666666672</v>
      </c>
    </row>
    <row r="1005" spans="1:20" ht="45" x14ac:dyDescent="0.25">
      <c r="A1005">
        <v>523</v>
      </c>
      <c r="B1005" s="3" t="s">
        <v>524</v>
      </c>
      <c r="C1005" s="3" t="s">
        <v>4633</v>
      </c>
      <c r="D1005">
        <v>5000</v>
      </c>
      <c r="E1005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8271</v>
      </c>
      <c r="O1005" s="6">
        <f t="shared" si="90"/>
        <v>1.206</v>
      </c>
      <c r="P1005" s="8">
        <f t="shared" si="91"/>
        <v>71.785714285714292</v>
      </c>
      <c r="Q1005" s="9" t="str">
        <f t="shared" si="92"/>
        <v>theater</v>
      </c>
      <c r="R1005" s="9" t="str">
        <f t="shared" si="93"/>
        <v>plays</v>
      </c>
      <c r="S1005" s="14">
        <f t="shared" si="94"/>
        <v>42238.13282407407</v>
      </c>
      <c r="T1005" s="14">
        <f t="shared" si="95"/>
        <v>42268.13282407407</v>
      </c>
    </row>
    <row r="1006" spans="1:20" ht="45" x14ac:dyDescent="0.25">
      <c r="A1006">
        <v>1200</v>
      </c>
      <c r="B1006" s="3" t="s">
        <v>1201</v>
      </c>
      <c r="C1006" s="3" t="s">
        <v>5310</v>
      </c>
      <c r="D1006">
        <v>4800</v>
      </c>
      <c r="E1006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8285</v>
      </c>
      <c r="O1006" s="6">
        <f t="shared" si="90"/>
        <v>1.2560416666666667</v>
      </c>
      <c r="P1006" s="8">
        <f t="shared" si="91"/>
        <v>58.533980582524272</v>
      </c>
      <c r="Q1006" s="9" t="str">
        <f t="shared" si="92"/>
        <v>photography</v>
      </c>
      <c r="R1006" s="9" t="str">
        <f t="shared" si="93"/>
        <v>photobooks</v>
      </c>
      <c r="S1006" s="14">
        <f t="shared" si="94"/>
        <v>42089.477500000001</v>
      </c>
      <c r="T1006" s="14">
        <f t="shared" si="95"/>
        <v>42110.477500000001</v>
      </c>
    </row>
    <row r="1007" spans="1:20" ht="90" x14ac:dyDescent="0.25">
      <c r="A1007">
        <v>3750</v>
      </c>
      <c r="B1007" s="3" t="s">
        <v>3747</v>
      </c>
      <c r="C1007" s="3" t="s">
        <v>7860</v>
      </c>
      <c r="D1007">
        <v>6000</v>
      </c>
      <c r="E1007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8305</v>
      </c>
      <c r="O1007" s="6">
        <f t="shared" si="90"/>
        <v>1.0044999999999999</v>
      </c>
      <c r="P1007" s="8">
        <f t="shared" si="91"/>
        <v>215.25</v>
      </c>
      <c r="Q1007" s="9" t="str">
        <f t="shared" si="92"/>
        <v>theater</v>
      </c>
      <c r="R1007" s="9" t="str">
        <f t="shared" si="93"/>
        <v>musical</v>
      </c>
      <c r="S1007" s="14">
        <f t="shared" si="94"/>
        <v>42016.981574074074</v>
      </c>
      <c r="T1007" s="14">
        <f t="shared" si="95"/>
        <v>42045.332638888889</v>
      </c>
    </row>
    <row r="1008" spans="1:20" ht="45" x14ac:dyDescent="0.25">
      <c r="A1008">
        <v>11</v>
      </c>
      <c r="B1008" s="3" t="s">
        <v>13</v>
      </c>
      <c r="C1008" s="3" t="s">
        <v>4122</v>
      </c>
      <c r="D1008">
        <v>5000</v>
      </c>
      <c r="E1008">
        <v>6025</v>
      </c>
      <c r="F1008" t="s">
        <v>8219</v>
      </c>
      <c r="G1008" t="s">
        <v>8224</v>
      </c>
      <c r="H1008" t="s">
        <v>8246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8265</v>
      </c>
      <c r="O1008" s="6">
        <f t="shared" si="90"/>
        <v>1.2050000000000001</v>
      </c>
      <c r="P1008" s="8">
        <f t="shared" si="91"/>
        <v>80.333333333333329</v>
      </c>
      <c r="Q1008" s="9" t="str">
        <f t="shared" si="92"/>
        <v>film &amp; video</v>
      </c>
      <c r="R1008" s="9" t="str">
        <f t="shared" si="93"/>
        <v>television</v>
      </c>
      <c r="S1008" s="14">
        <f t="shared" si="94"/>
        <v>42572.778495370367</v>
      </c>
      <c r="T1008" s="14">
        <f t="shared" si="95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>
        <v>6000</v>
      </c>
      <c r="E1009">
        <v>6025</v>
      </c>
      <c r="F1009" t="s">
        <v>8219</v>
      </c>
      <c r="G1009" t="s">
        <v>8224</v>
      </c>
      <c r="H1009" t="s">
        <v>8246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8285</v>
      </c>
      <c r="O1009" s="6">
        <f t="shared" si="90"/>
        <v>1.0041666666666667</v>
      </c>
      <c r="P1009" s="8">
        <f t="shared" si="91"/>
        <v>89.925373134328353</v>
      </c>
      <c r="Q1009" s="9" t="str">
        <f t="shared" si="92"/>
        <v>photography</v>
      </c>
      <c r="R1009" s="9" t="str">
        <f t="shared" si="93"/>
        <v>photobooks</v>
      </c>
      <c r="S1009" s="14">
        <f t="shared" si="94"/>
        <v>42586.925636574073</v>
      </c>
      <c r="T1009" s="14">
        <f t="shared" si="95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>
        <v>6000</v>
      </c>
      <c r="E1010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8279</v>
      </c>
      <c r="O1010" s="6">
        <f t="shared" si="90"/>
        <v>1.0033333333333334</v>
      </c>
      <c r="P1010" s="8">
        <f t="shared" si="91"/>
        <v>188.125</v>
      </c>
      <c r="Q1010" s="9" t="str">
        <f t="shared" si="92"/>
        <v>music</v>
      </c>
      <c r="R1010" s="9" t="str">
        <f t="shared" si="93"/>
        <v>indie rock</v>
      </c>
      <c r="S1010" s="14">
        <f t="shared" si="94"/>
        <v>40946.11383101852</v>
      </c>
      <c r="T1010" s="14">
        <f t="shared" si="95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>
        <v>5000</v>
      </c>
      <c r="E1011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8277</v>
      </c>
      <c r="O1011" s="6">
        <f t="shared" si="90"/>
        <v>1.203802</v>
      </c>
      <c r="P1011" s="8">
        <f t="shared" si="91"/>
        <v>34.005706214689269</v>
      </c>
      <c r="Q1011" s="9" t="str">
        <f t="shared" si="92"/>
        <v>music</v>
      </c>
      <c r="R1011" s="9" t="str">
        <f t="shared" si="93"/>
        <v>metal</v>
      </c>
      <c r="S1011" s="14">
        <f t="shared" si="94"/>
        <v>42578.205972222218</v>
      </c>
      <c r="T1011" s="14">
        <f t="shared" si="95"/>
        <v>42618.165972222225</v>
      </c>
    </row>
    <row r="1012" spans="1:20" ht="45" x14ac:dyDescent="0.25">
      <c r="A1012">
        <v>1321</v>
      </c>
      <c r="B1012" s="3" t="s">
        <v>1322</v>
      </c>
      <c r="C1012" s="3" t="s">
        <v>5431</v>
      </c>
      <c r="D1012">
        <v>462000</v>
      </c>
      <c r="E1012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8273</v>
      </c>
      <c r="O1012" s="6">
        <f t="shared" si="90"/>
        <v>1.3028138528138528E-2</v>
      </c>
      <c r="P1012" s="8">
        <f t="shared" si="91"/>
        <v>859.85714285714289</v>
      </c>
      <c r="Q1012" s="9" t="str">
        <f t="shared" si="92"/>
        <v>technology</v>
      </c>
      <c r="R1012" s="9" t="str">
        <f t="shared" si="93"/>
        <v>wearables</v>
      </c>
      <c r="S1012" s="14">
        <f t="shared" si="94"/>
        <v>42697.74927083333</v>
      </c>
      <c r="T1012" s="14">
        <f t="shared" si="95"/>
        <v>42727.74927083333</v>
      </c>
    </row>
    <row r="1013" spans="1:20" ht="45" x14ac:dyDescent="0.25">
      <c r="A1013">
        <v>3213</v>
      </c>
      <c r="B1013" s="3" t="s">
        <v>3213</v>
      </c>
      <c r="C1013" s="3" t="s">
        <v>7323</v>
      </c>
      <c r="D1013">
        <v>6000</v>
      </c>
      <c r="E1013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8271</v>
      </c>
      <c r="O1013" s="6">
        <f t="shared" si="90"/>
        <v>1.0011666666666668</v>
      </c>
      <c r="P1013" s="8">
        <f t="shared" si="91"/>
        <v>127.80851063829788</v>
      </c>
      <c r="Q1013" s="9" t="str">
        <f t="shared" si="92"/>
        <v>theater</v>
      </c>
      <c r="R1013" s="9" t="str">
        <f t="shared" si="93"/>
        <v>plays</v>
      </c>
      <c r="S1013" s="14">
        <f t="shared" si="94"/>
        <v>42171.763414351852</v>
      </c>
      <c r="T1013" s="14">
        <f t="shared" si="95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>
        <v>5000</v>
      </c>
      <c r="E1014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8269</v>
      </c>
      <c r="O1014" s="6">
        <f t="shared" si="90"/>
        <v>1.2001999999999999</v>
      </c>
      <c r="P1014" s="8">
        <f t="shared" si="91"/>
        <v>46.8828125</v>
      </c>
      <c r="Q1014" s="9" t="str">
        <f t="shared" si="92"/>
        <v>film &amp; video</v>
      </c>
      <c r="R1014" s="9" t="str">
        <f t="shared" si="93"/>
        <v>documentary</v>
      </c>
      <c r="S1014" s="14">
        <f t="shared" si="94"/>
        <v>41376.769050925926</v>
      </c>
      <c r="T1014" s="14">
        <f t="shared" si="95"/>
        <v>41395.000694444447</v>
      </c>
    </row>
    <row r="1015" spans="1:20" ht="45" x14ac:dyDescent="0.25">
      <c r="A1015">
        <v>3384</v>
      </c>
      <c r="B1015" s="3" t="s">
        <v>3383</v>
      </c>
      <c r="C1015" s="3" t="s">
        <v>7494</v>
      </c>
      <c r="D1015">
        <v>6000</v>
      </c>
      <c r="E1015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8271</v>
      </c>
      <c r="O1015" s="6">
        <f t="shared" si="90"/>
        <v>1.0001100000000001</v>
      </c>
      <c r="P1015" s="8">
        <f t="shared" si="91"/>
        <v>93.760312499999998</v>
      </c>
      <c r="Q1015" s="9" t="str">
        <f t="shared" si="92"/>
        <v>theater</v>
      </c>
      <c r="R1015" s="9" t="str">
        <f t="shared" si="93"/>
        <v>plays</v>
      </c>
      <c r="S1015" s="14">
        <f t="shared" si="94"/>
        <v>42292.087592592594</v>
      </c>
      <c r="T1015" s="14">
        <f t="shared" si="95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>
        <v>5000</v>
      </c>
      <c r="E1016">
        <v>6000</v>
      </c>
      <c r="F1016" t="s">
        <v>8219</v>
      </c>
      <c r="G1016" t="s">
        <v>8224</v>
      </c>
      <c r="H1016" t="s">
        <v>8246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8265</v>
      </c>
      <c r="O1016" s="6">
        <f t="shared" si="90"/>
        <v>1.2</v>
      </c>
      <c r="P1016" s="8">
        <f t="shared" si="91"/>
        <v>98.360655737704917</v>
      </c>
      <c r="Q1016" s="9" t="str">
        <f t="shared" si="92"/>
        <v>film &amp; video</v>
      </c>
      <c r="R1016" s="9" t="str">
        <f t="shared" si="93"/>
        <v>television</v>
      </c>
      <c r="S1016" s="14">
        <f t="shared" si="94"/>
        <v>42457.623923611114</v>
      </c>
      <c r="T1016" s="14">
        <f t="shared" si="95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>
        <v>2500</v>
      </c>
      <c r="E1017">
        <v>6000</v>
      </c>
      <c r="F1017" t="s">
        <v>8219</v>
      </c>
      <c r="G1017" t="s">
        <v>8224</v>
      </c>
      <c r="H1017" t="s">
        <v>8246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8269</v>
      </c>
      <c r="O1017" s="6">
        <f t="shared" si="90"/>
        <v>2.4</v>
      </c>
      <c r="P1017" s="8">
        <f t="shared" si="91"/>
        <v>41.379310344827587</v>
      </c>
      <c r="Q1017" s="9" t="str">
        <f t="shared" si="92"/>
        <v>film &amp; video</v>
      </c>
      <c r="R1017" s="9" t="str">
        <f t="shared" si="93"/>
        <v>documentary</v>
      </c>
      <c r="S1017" s="14">
        <f t="shared" si="94"/>
        <v>40555.24800925926</v>
      </c>
      <c r="T1017" s="14">
        <f t="shared" si="95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>
        <v>6000</v>
      </c>
      <c r="E1018">
        <v>6000</v>
      </c>
      <c r="F1018" t="s">
        <v>8219</v>
      </c>
      <c r="G1018" t="s">
        <v>8224</v>
      </c>
      <c r="H1018" t="s">
        <v>8246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8279</v>
      </c>
      <c r="O1018" s="6">
        <f t="shared" si="90"/>
        <v>1</v>
      </c>
      <c r="P1018" s="8">
        <f t="shared" si="91"/>
        <v>600</v>
      </c>
      <c r="Q1018" s="9" t="str">
        <f t="shared" si="92"/>
        <v>music</v>
      </c>
      <c r="R1018" s="9" t="str">
        <f t="shared" si="93"/>
        <v>indie rock</v>
      </c>
      <c r="S1018" s="14">
        <f t="shared" si="94"/>
        <v>41327.996435185189</v>
      </c>
      <c r="T1018" s="14">
        <f t="shared" si="95"/>
        <v>41362.954768518517</v>
      </c>
    </row>
    <row r="1019" spans="1:20" ht="45" x14ac:dyDescent="0.25">
      <c r="A1019">
        <v>2822</v>
      </c>
      <c r="B1019" s="3" t="s">
        <v>2822</v>
      </c>
      <c r="C1019" s="3" t="s">
        <v>6932</v>
      </c>
      <c r="D1019">
        <v>6000</v>
      </c>
      <c r="E1019">
        <v>6000</v>
      </c>
      <c r="F1019" t="s">
        <v>8219</v>
      </c>
      <c r="G1019" t="s">
        <v>8224</v>
      </c>
      <c r="H1019" t="s">
        <v>8246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8271</v>
      </c>
      <c r="O1019" s="6">
        <f t="shared" si="90"/>
        <v>1</v>
      </c>
      <c r="P1019" s="8">
        <f t="shared" si="91"/>
        <v>63.829787234042556</v>
      </c>
      <c r="Q1019" s="9" t="str">
        <f t="shared" si="92"/>
        <v>theater</v>
      </c>
      <c r="R1019" s="9" t="str">
        <f t="shared" si="93"/>
        <v>plays</v>
      </c>
      <c r="S1019" s="14">
        <f t="shared" si="94"/>
        <v>42060.683935185181</v>
      </c>
      <c r="T1019" s="14">
        <f t="shared" si="95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>
        <v>6000</v>
      </c>
      <c r="E1020">
        <v>6000</v>
      </c>
      <c r="F1020" t="s">
        <v>8219</v>
      </c>
      <c r="G1020" t="s">
        <v>8224</v>
      </c>
      <c r="H1020" t="s">
        <v>8246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8271</v>
      </c>
      <c r="O1020" s="6">
        <f t="shared" si="90"/>
        <v>1</v>
      </c>
      <c r="P1020" s="8">
        <f t="shared" si="91"/>
        <v>72.289156626506028</v>
      </c>
      <c r="Q1020" s="9" t="str">
        <f t="shared" si="92"/>
        <v>theater</v>
      </c>
      <c r="R1020" s="9" t="str">
        <f t="shared" si="93"/>
        <v>plays</v>
      </c>
      <c r="S1020" s="14">
        <f t="shared" si="94"/>
        <v>41809.860300925924</v>
      </c>
      <c r="T1020" s="14">
        <f t="shared" si="95"/>
        <v>41839.860300925924</v>
      </c>
    </row>
    <row r="1021" spans="1:20" ht="45" x14ac:dyDescent="0.25">
      <c r="A1021">
        <v>1348</v>
      </c>
      <c r="B1021" s="3" t="s">
        <v>1349</v>
      </c>
      <c r="C1021" s="3" t="s">
        <v>5458</v>
      </c>
      <c r="D1021">
        <v>5875</v>
      </c>
      <c r="E1021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8274</v>
      </c>
      <c r="O1021" s="6">
        <f t="shared" si="90"/>
        <v>1.018723404255319</v>
      </c>
      <c r="P1021" s="8">
        <f t="shared" si="91"/>
        <v>230.19230769230768</v>
      </c>
      <c r="Q1021" s="9" t="str">
        <f t="shared" si="92"/>
        <v>publishing</v>
      </c>
      <c r="R1021" s="9" t="str">
        <f t="shared" si="93"/>
        <v>nonfiction</v>
      </c>
      <c r="S1021" s="14">
        <f t="shared" si="94"/>
        <v>41963.506168981476</v>
      </c>
      <c r="T1021" s="14">
        <f t="shared" si="95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>
        <v>5000</v>
      </c>
      <c r="E1022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8271</v>
      </c>
      <c r="O1022" s="6">
        <f t="shared" si="90"/>
        <v>1.1879999999999999</v>
      </c>
      <c r="P1022" s="8">
        <f t="shared" si="91"/>
        <v>97.377049180327873</v>
      </c>
      <c r="Q1022" s="9" t="str">
        <f t="shared" si="92"/>
        <v>theater</v>
      </c>
      <c r="R1022" s="9" t="str">
        <f t="shared" si="93"/>
        <v>plays</v>
      </c>
      <c r="S1022" s="14">
        <f t="shared" si="94"/>
        <v>42766.805034722223</v>
      </c>
      <c r="T1022" s="14">
        <f t="shared" si="95"/>
        <v>42796.805034722223</v>
      </c>
    </row>
    <row r="1023" spans="1:20" ht="30" x14ac:dyDescent="0.25">
      <c r="A1023">
        <v>2063</v>
      </c>
      <c r="B1023" s="3" t="s">
        <v>2064</v>
      </c>
      <c r="C1023" s="3" t="s">
        <v>6173</v>
      </c>
      <c r="D1023">
        <v>4000</v>
      </c>
      <c r="E1023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8295</v>
      </c>
      <c r="O1023" s="6">
        <f t="shared" si="90"/>
        <v>1.4804999999999999</v>
      </c>
      <c r="P1023" s="8">
        <f t="shared" si="91"/>
        <v>120.85714285714286</v>
      </c>
      <c r="Q1023" s="9" t="str">
        <f t="shared" si="92"/>
        <v>technology</v>
      </c>
      <c r="R1023" s="9" t="str">
        <f t="shared" si="93"/>
        <v>hardware</v>
      </c>
      <c r="S1023" s="14">
        <f t="shared" si="94"/>
        <v>42472.73265046296</v>
      </c>
      <c r="T1023" s="14">
        <f t="shared" si="95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>
        <v>5000</v>
      </c>
      <c r="E1024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8269</v>
      </c>
      <c r="O1024" s="6">
        <f t="shared" si="90"/>
        <v>1.1819999999999999</v>
      </c>
      <c r="P1024" s="8">
        <f t="shared" si="91"/>
        <v>64.945054945054949</v>
      </c>
      <c r="Q1024" s="9" t="str">
        <f t="shared" si="92"/>
        <v>film &amp; video</v>
      </c>
      <c r="R1024" s="9" t="str">
        <f t="shared" si="93"/>
        <v>documentary</v>
      </c>
      <c r="S1024" s="14">
        <f t="shared" si="94"/>
        <v>41010.620312500003</v>
      </c>
      <c r="T1024" s="14">
        <f t="shared" si="95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>
        <v>3500</v>
      </c>
      <c r="E1025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8297</v>
      </c>
      <c r="O1025" s="6">
        <f t="shared" si="90"/>
        <v>1.6877142857142857</v>
      </c>
      <c r="P1025" s="8">
        <f t="shared" si="91"/>
        <v>32.81666666666667</v>
      </c>
      <c r="Q1025" s="9" t="str">
        <f t="shared" si="92"/>
        <v>games</v>
      </c>
      <c r="R1025" s="9" t="str">
        <f t="shared" si="93"/>
        <v>tabletop games</v>
      </c>
      <c r="S1025" s="14">
        <f t="shared" si="94"/>
        <v>41336.703298611108</v>
      </c>
      <c r="T1025" s="14">
        <f t="shared" si="95"/>
        <v>41366.661631944444</v>
      </c>
    </row>
    <row r="1026" spans="1:20" ht="45" x14ac:dyDescent="0.25">
      <c r="A1026">
        <v>276</v>
      </c>
      <c r="B1026" s="3" t="s">
        <v>277</v>
      </c>
      <c r="C1026" s="3" t="s">
        <v>4386</v>
      </c>
      <c r="D1026">
        <v>4000</v>
      </c>
      <c r="E1026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8269</v>
      </c>
      <c r="O1026" s="6">
        <f t="shared" ref="O1026:O1089" si="96">E1026/D1026</f>
        <v>1.476</v>
      </c>
      <c r="P1026" s="8">
        <f t="shared" ref="P1026:P1089" si="97">E1026/L1026</f>
        <v>95.225806451612897</v>
      </c>
      <c r="Q1026" s="9" t="str">
        <f t="shared" si="92"/>
        <v>film &amp; video</v>
      </c>
      <c r="R1026" s="9" t="str">
        <f t="shared" si="93"/>
        <v>documentary</v>
      </c>
      <c r="S1026" s="14">
        <f t="shared" si="94"/>
        <v>40967.081874999996</v>
      </c>
      <c r="T1026" s="14">
        <f t="shared" si="95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>
        <v>12000</v>
      </c>
      <c r="E1027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8285</v>
      </c>
      <c r="O1027" s="6">
        <f t="shared" si="96"/>
        <v>0.49183333333333334</v>
      </c>
      <c r="P1027" s="8">
        <f t="shared" si="97"/>
        <v>42.157142857142858</v>
      </c>
      <c r="Q1027" s="9" t="str">
        <f t="shared" ref="Q1027:Q1090" si="98">LEFT(N1027, SEARCH("/",N1027,1)-1)</f>
        <v>photography</v>
      </c>
      <c r="R1027" s="9" t="str">
        <f t="shared" ref="R1027:R1090" si="99">RIGHT(N1027,LEN(N1027) - SEARCH("/", N1027))</f>
        <v>photobooks</v>
      </c>
      <c r="S1027" s="14">
        <f t="shared" ref="S1027:S1090" si="100">(((J1027/60)/60)/24)+DATE(1970,1,1)</f>
        <v>42033.314074074078</v>
      </c>
      <c r="T1027" s="14">
        <f t="shared" ref="T1027:T1090" si="101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>
        <v>51000</v>
      </c>
      <c r="E1028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8301</v>
      </c>
      <c r="O1028" s="6">
        <f t="shared" si="96"/>
        <v>0.1152156862745098</v>
      </c>
      <c r="P1028" s="8">
        <f t="shared" si="97"/>
        <v>83.942857142857136</v>
      </c>
      <c r="Q1028" s="9" t="str">
        <f t="shared" si="98"/>
        <v>technology</v>
      </c>
      <c r="R1028" s="9" t="str">
        <f t="shared" si="99"/>
        <v>space exploration</v>
      </c>
      <c r="S1028" s="14">
        <f t="shared" si="100"/>
        <v>41771.651932870373</v>
      </c>
      <c r="T1028" s="14">
        <f t="shared" si="101"/>
        <v>41803.166666666664</v>
      </c>
    </row>
    <row r="1029" spans="1:20" ht="30" x14ac:dyDescent="0.25">
      <c r="A1029">
        <v>1180</v>
      </c>
      <c r="B1029" s="3" t="s">
        <v>1181</v>
      </c>
      <c r="C1029" s="3" t="s">
        <v>5290</v>
      </c>
      <c r="D1029">
        <v>50000</v>
      </c>
      <c r="E1029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8284</v>
      </c>
      <c r="O1029" s="6">
        <f t="shared" si="96"/>
        <v>0.11749999999999999</v>
      </c>
      <c r="P1029" s="8">
        <f t="shared" si="97"/>
        <v>69.117647058823536</v>
      </c>
      <c r="Q1029" s="9" t="str">
        <f t="shared" si="98"/>
        <v>food</v>
      </c>
      <c r="R1029" s="9" t="str">
        <f t="shared" si="99"/>
        <v>food trucks</v>
      </c>
      <c r="S1029" s="14">
        <f t="shared" si="100"/>
        <v>41781.806875000002</v>
      </c>
      <c r="T1029" s="14">
        <f t="shared" si="101"/>
        <v>41818.806875000002</v>
      </c>
    </row>
    <row r="1030" spans="1:20" ht="15.75" x14ac:dyDescent="0.25">
      <c r="A1030">
        <v>1032</v>
      </c>
      <c r="B1030" s="3" t="s">
        <v>1033</v>
      </c>
      <c r="C1030" s="3" t="s">
        <v>5142</v>
      </c>
      <c r="D1030">
        <v>5400</v>
      </c>
      <c r="E1030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8280</v>
      </c>
      <c r="O1030" s="6">
        <f t="shared" si="96"/>
        <v>1.0849703703703704</v>
      </c>
      <c r="P1030" s="8">
        <f t="shared" si="97"/>
        <v>61.029583333333335</v>
      </c>
      <c r="Q1030" s="9" t="str">
        <f t="shared" si="98"/>
        <v>music</v>
      </c>
      <c r="R1030" s="9" t="str">
        <f t="shared" si="99"/>
        <v>electronic music</v>
      </c>
      <c r="S1030" s="14">
        <f t="shared" si="100"/>
        <v>42514.666956018518</v>
      </c>
      <c r="T1030" s="14">
        <f t="shared" si="101"/>
        <v>42544.666956018518</v>
      </c>
    </row>
    <row r="1031" spans="1:20" ht="30" x14ac:dyDescent="0.25">
      <c r="A1031">
        <v>3089</v>
      </c>
      <c r="B1031" s="3" t="s">
        <v>3089</v>
      </c>
      <c r="C1031" s="3" t="s">
        <v>7199</v>
      </c>
      <c r="D1031">
        <v>25000</v>
      </c>
      <c r="E1031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8303</v>
      </c>
      <c r="O1031" s="6">
        <f t="shared" si="96"/>
        <v>0.23416000000000001</v>
      </c>
      <c r="P1031" s="8">
        <f t="shared" si="97"/>
        <v>130.0888888888889</v>
      </c>
      <c r="Q1031" s="9" t="str">
        <f t="shared" si="98"/>
        <v>theater</v>
      </c>
      <c r="R1031" s="9" t="str">
        <f t="shared" si="99"/>
        <v>spaces</v>
      </c>
      <c r="S1031" s="14">
        <f t="shared" si="100"/>
        <v>42528.542627314819</v>
      </c>
      <c r="T1031" s="14">
        <f t="shared" si="101"/>
        <v>42560.082638888889</v>
      </c>
    </row>
    <row r="1032" spans="1:20" ht="45" x14ac:dyDescent="0.25">
      <c r="A1032">
        <v>3553</v>
      </c>
      <c r="B1032" s="3" t="s">
        <v>3552</v>
      </c>
      <c r="C1032" s="3" t="s">
        <v>7663</v>
      </c>
      <c r="D1032">
        <v>5500</v>
      </c>
      <c r="E1032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8271</v>
      </c>
      <c r="O1032" s="6">
        <f t="shared" si="96"/>
        <v>1.0627272727272727</v>
      </c>
      <c r="P1032" s="8">
        <f t="shared" si="97"/>
        <v>56.20192307692308</v>
      </c>
      <c r="Q1032" s="9" t="str">
        <f t="shared" si="98"/>
        <v>theater</v>
      </c>
      <c r="R1032" s="9" t="str">
        <f t="shared" si="99"/>
        <v>plays</v>
      </c>
      <c r="S1032" s="14">
        <f t="shared" si="100"/>
        <v>42196.028703703705</v>
      </c>
      <c r="T1032" s="14">
        <f t="shared" si="101"/>
        <v>42228</v>
      </c>
    </row>
    <row r="1033" spans="1:20" ht="45" x14ac:dyDescent="0.25">
      <c r="A1033">
        <v>2799</v>
      </c>
      <c r="B1033" s="3" t="s">
        <v>2799</v>
      </c>
      <c r="C1033" s="3" t="s">
        <v>6909</v>
      </c>
      <c r="D1033">
        <v>5000</v>
      </c>
      <c r="E1033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8271</v>
      </c>
      <c r="O1033" s="6">
        <f t="shared" si="96"/>
        <v>1.1663479999999999</v>
      </c>
      <c r="P1033" s="8">
        <f t="shared" si="97"/>
        <v>44.859538461538463</v>
      </c>
      <c r="Q1033" s="9" t="str">
        <f t="shared" si="98"/>
        <v>theater</v>
      </c>
      <c r="R1033" s="9" t="str">
        <f t="shared" si="99"/>
        <v>plays</v>
      </c>
      <c r="S1033" s="14">
        <f t="shared" si="100"/>
        <v>42507.264699074076</v>
      </c>
      <c r="T1033" s="14">
        <f t="shared" si="101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>
        <v>5000</v>
      </c>
      <c r="E1034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8276</v>
      </c>
      <c r="O1034" s="6">
        <f t="shared" si="96"/>
        <v>1.166166</v>
      </c>
      <c r="P1034" s="8">
        <f t="shared" si="97"/>
        <v>60.737812499999997</v>
      </c>
      <c r="Q1034" s="9" t="str">
        <f t="shared" si="98"/>
        <v>music</v>
      </c>
      <c r="R1034" s="9" t="str">
        <f t="shared" si="99"/>
        <v>rock</v>
      </c>
      <c r="S1034" s="14">
        <f t="shared" si="100"/>
        <v>41144.763379629629</v>
      </c>
      <c r="T1034" s="14">
        <f t="shared" si="101"/>
        <v>41174.763379629629</v>
      </c>
    </row>
    <row r="1035" spans="1:20" ht="45" x14ac:dyDescent="0.25">
      <c r="A1035">
        <v>844</v>
      </c>
      <c r="B1035" s="3" t="s">
        <v>845</v>
      </c>
      <c r="C1035" s="3" t="s">
        <v>4954</v>
      </c>
      <c r="D1035">
        <v>3000</v>
      </c>
      <c r="E1035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8277</v>
      </c>
      <c r="O1035" s="6">
        <f t="shared" si="96"/>
        <v>1.9413333333333334</v>
      </c>
      <c r="P1035" s="8">
        <f t="shared" si="97"/>
        <v>36.628930817610062</v>
      </c>
      <c r="Q1035" s="9" t="str">
        <f t="shared" si="98"/>
        <v>music</v>
      </c>
      <c r="R1035" s="9" t="str">
        <f t="shared" si="99"/>
        <v>metal</v>
      </c>
      <c r="S1035" s="14">
        <f t="shared" si="100"/>
        <v>41905.684629629628</v>
      </c>
      <c r="T1035" s="14">
        <f t="shared" si="101"/>
        <v>41944.207638888889</v>
      </c>
    </row>
    <row r="1036" spans="1:20" ht="45" x14ac:dyDescent="0.25">
      <c r="A1036">
        <v>3655</v>
      </c>
      <c r="B1036" s="3" t="s">
        <v>3652</v>
      </c>
      <c r="C1036" s="3" t="s">
        <v>7765</v>
      </c>
      <c r="D1036">
        <v>5000</v>
      </c>
      <c r="E1036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8271</v>
      </c>
      <c r="O1036" s="6">
        <f t="shared" si="96"/>
        <v>1.1626000000000001</v>
      </c>
      <c r="P1036" s="8">
        <f t="shared" si="97"/>
        <v>73.582278481012665</v>
      </c>
      <c r="Q1036" s="9" t="str">
        <f t="shared" si="98"/>
        <v>theater</v>
      </c>
      <c r="R1036" s="9" t="str">
        <f t="shared" si="99"/>
        <v>plays</v>
      </c>
      <c r="S1036" s="14">
        <f t="shared" si="100"/>
        <v>42173.803217592591</v>
      </c>
      <c r="T1036" s="14">
        <f t="shared" si="101"/>
        <v>42203.290972222225</v>
      </c>
    </row>
    <row r="1037" spans="1:20" ht="30" x14ac:dyDescent="0.25">
      <c r="A1037">
        <v>1757</v>
      </c>
      <c r="B1037" s="3" t="s">
        <v>1758</v>
      </c>
      <c r="C1037" s="3" t="s">
        <v>5867</v>
      </c>
      <c r="D1037">
        <v>5000</v>
      </c>
      <c r="E1037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8285</v>
      </c>
      <c r="O1037" s="6">
        <f t="shared" si="96"/>
        <v>1.1599999999999999</v>
      </c>
      <c r="P1037" s="8">
        <f t="shared" si="97"/>
        <v>414.28571428571428</v>
      </c>
      <c r="Q1037" s="9" t="str">
        <f t="shared" si="98"/>
        <v>photography</v>
      </c>
      <c r="R1037" s="9" t="str">
        <f t="shared" si="99"/>
        <v>photobooks</v>
      </c>
      <c r="S1037" s="14">
        <f t="shared" si="100"/>
        <v>42733.827349537038</v>
      </c>
      <c r="T1037" s="14">
        <f t="shared" si="101"/>
        <v>42763.811805555553</v>
      </c>
    </row>
    <row r="1038" spans="1:20" ht="45" x14ac:dyDescent="0.25">
      <c r="A1038">
        <v>3249</v>
      </c>
      <c r="B1038" s="3" t="s">
        <v>3249</v>
      </c>
      <c r="C1038" s="3" t="s">
        <v>7359</v>
      </c>
      <c r="D1038">
        <v>5500</v>
      </c>
      <c r="E1038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8271</v>
      </c>
      <c r="O1038" s="6">
        <f t="shared" si="96"/>
        <v>1.0492727272727274</v>
      </c>
      <c r="P1038" s="8">
        <f t="shared" si="97"/>
        <v>65.579545454545453</v>
      </c>
      <c r="Q1038" s="9" t="str">
        <f t="shared" si="98"/>
        <v>theater</v>
      </c>
      <c r="R1038" s="9" t="str">
        <f t="shared" si="99"/>
        <v>plays</v>
      </c>
      <c r="S1038" s="14">
        <f t="shared" si="100"/>
        <v>42145.746689814812</v>
      </c>
      <c r="T1038" s="14">
        <f t="shared" si="101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>
        <v>50000</v>
      </c>
      <c r="E1039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8273</v>
      </c>
      <c r="O1039" s="6">
        <f t="shared" si="96"/>
        <v>0.11514000000000001</v>
      </c>
      <c r="P1039" s="8">
        <f t="shared" si="97"/>
        <v>127.93333333333334</v>
      </c>
      <c r="Q1039" s="9" t="str">
        <f t="shared" si="98"/>
        <v>technology</v>
      </c>
      <c r="R1039" s="9" t="str">
        <f t="shared" si="99"/>
        <v>wearables</v>
      </c>
      <c r="S1039" s="14">
        <f t="shared" si="100"/>
        <v>42387.503229166665</v>
      </c>
      <c r="T1039" s="14">
        <f t="shared" si="101"/>
        <v>42417.503229166665</v>
      </c>
    </row>
    <row r="1040" spans="1:20" ht="45" x14ac:dyDescent="0.25">
      <c r="A1040">
        <v>3456</v>
      </c>
      <c r="B1040" s="3" t="s">
        <v>3455</v>
      </c>
      <c r="C1040" s="3" t="s">
        <v>7566</v>
      </c>
      <c r="D1040">
        <v>3000</v>
      </c>
      <c r="E1040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8271</v>
      </c>
      <c r="O1040" s="6">
        <f t="shared" si="96"/>
        <v>1.913</v>
      </c>
      <c r="P1040" s="8">
        <f t="shared" si="97"/>
        <v>358.6875</v>
      </c>
      <c r="Q1040" s="9" t="str">
        <f t="shared" si="98"/>
        <v>theater</v>
      </c>
      <c r="R1040" s="9" t="str">
        <f t="shared" si="99"/>
        <v>plays</v>
      </c>
      <c r="S1040" s="14">
        <f t="shared" si="100"/>
        <v>41821.205636574072</v>
      </c>
      <c r="T1040" s="14">
        <f t="shared" si="101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>
        <v>5000</v>
      </c>
      <c r="E1041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8276</v>
      </c>
      <c r="O1041" s="6">
        <f t="shared" si="96"/>
        <v>1.1426000000000001</v>
      </c>
      <c r="P1041" s="8">
        <f t="shared" si="97"/>
        <v>63.477777777777774</v>
      </c>
      <c r="Q1041" s="9" t="str">
        <f t="shared" si="98"/>
        <v>music</v>
      </c>
      <c r="R1041" s="9" t="str">
        <f t="shared" si="99"/>
        <v>rock</v>
      </c>
      <c r="S1041" s="14">
        <f t="shared" si="100"/>
        <v>42292.002893518518</v>
      </c>
      <c r="T1041" s="14">
        <f t="shared" si="101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>
        <v>5000</v>
      </c>
      <c r="E1042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8271</v>
      </c>
      <c r="O1042" s="6">
        <f t="shared" si="96"/>
        <v>1.1399999999999999</v>
      </c>
      <c r="P1042" s="8">
        <f t="shared" si="97"/>
        <v>82.608695652173907</v>
      </c>
      <c r="Q1042" s="9" t="str">
        <f t="shared" si="98"/>
        <v>theater</v>
      </c>
      <c r="R1042" s="9" t="str">
        <f t="shared" si="99"/>
        <v>plays</v>
      </c>
      <c r="S1042" s="14">
        <f t="shared" si="100"/>
        <v>41447.839722222219</v>
      </c>
      <c r="T1042" s="14">
        <f t="shared" si="101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>
        <v>5000</v>
      </c>
      <c r="E1043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8271</v>
      </c>
      <c r="O1043" s="6">
        <f t="shared" si="96"/>
        <v>1.1392</v>
      </c>
      <c r="P1043" s="8">
        <f t="shared" si="97"/>
        <v>80.225352112676063</v>
      </c>
      <c r="Q1043" s="9" t="str">
        <f t="shared" si="98"/>
        <v>theater</v>
      </c>
      <c r="R1043" s="9" t="str">
        <f t="shared" si="99"/>
        <v>plays</v>
      </c>
      <c r="S1043" s="14">
        <f t="shared" si="100"/>
        <v>42042.197824074072</v>
      </c>
      <c r="T1043" s="14">
        <f t="shared" si="101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>
        <v>27000</v>
      </c>
      <c r="E1044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s="6">
        <f t="shared" si="96"/>
        <v>0.21037037037037037</v>
      </c>
      <c r="P1044" s="8">
        <f t="shared" si="97"/>
        <v>189.33333333333334</v>
      </c>
      <c r="Q1044" s="9" t="str">
        <f t="shared" si="98"/>
        <v>music</v>
      </c>
      <c r="R1044" s="9" t="str">
        <f t="shared" si="99"/>
        <v>jazz</v>
      </c>
      <c r="S1044" s="14">
        <f t="shared" si="100"/>
        <v>41878.530011574076</v>
      </c>
      <c r="T1044" s="14">
        <f t="shared" si="101"/>
        <v>41913.530011574076</v>
      </c>
    </row>
    <row r="1045" spans="1:20" ht="45" x14ac:dyDescent="0.25">
      <c r="A1045">
        <v>3361</v>
      </c>
      <c r="B1045" s="3" t="s">
        <v>3360</v>
      </c>
      <c r="C1045" s="3" t="s">
        <v>7471</v>
      </c>
      <c r="D1045">
        <v>5000</v>
      </c>
      <c r="E1045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8271</v>
      </c>
      <c r="O1045" s="6">
        <f t="shared" si="96"/>
        <v>1.1346000000000001</v>
      </c>
      <c r="P1045" s="8">
        <f t="shared" si="97"/>
        <v>83.42647058823529</v>
      </c>
      <c r="Q1045" s="9" t="str">
        <f t="shared" si="98"/>
        <v>theater</v>
      </c>
      <c r="R1045" s="9" t="str">
        <f t="shared" si="99"/>
        <v>plays</v>
      </c>
      <c r="S1045" s="14">
        <f t="shared" si="100"/>
        <v>41866.025347222225</v>
      </c>
      <c r="T1045" s="14">
        <f t="shared" si="101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>
        <v>5000</v>
      </c>
      <c r="E104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6">
        <f t="shared" si="96"/>
        <v>1.1342219999999998</v>
      </c>
      <c r="P1046" s="8">
        <f t="shared" si="97"/>
        <v>107.00207547169811</v>
      </c>
      <c r="Q1046" s="9" t="str">
        <f t="shared" si="98"/>
        <v>theater</v>
      </c>
      <c r="R1046" s="9" t="str">
        <f t="shared" si="99"/>
        <v>plays</v>
      </c>
      <c r="S1046" s="14">
        <f t="shared" si="100"/>
        <v>42016.050451388888</v>
      </c>
      <c r="T1046" s="14">
        <f t="shared" si="101"/>
        <v>42046.708333333328</v>
      </c>
    </row>
    <row r="1047" spans="1:20" ht="45" x14ac:dyDescent="0.25">
      <c r="A1047">
        <v>1344</v>
      </c>
      <c r="B1047" s="3" t="s">
        <v>1345</v>
      </c>
      <c r="C1047" s="3" t="s">
        <v>5454</v>
      </c>
      <c r="D1047">
        <v>1500</v>
      </c>
      <c r="E1047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8274</v>
      </c>
      <c r="O1047" s="6">
        <f t="shared" si="96"/>
        <v>3.7773333333333334</v>
      </c>
      <c r="P1047" s="8">
        <f t="shared" si="97"/>
        <v>40.762589928057551</v>
      </c>
      <c r="Q1047" s="9" t="str">
        <f t="shared" si="98"/>
        <v>publishing</v>
      </c>
      <c r="R1047" s="9" t="str">
        <f t="shared" si="99"/>
        <v>nonfiction</v>
      </c>
      <c r="S1047" s="14">
        <f t="shared" si="100"/>
        <v>42522.789803240739</v>
      </c>
      <c r="T1047" s="14">
        <f t="shared" si="101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>
        <v>5000</v>
      </c>
      <c r="E1048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8271</v>
      </c>
      <c r="O1048" s="6">
        <f t="shared" si="96"/>
        <v>1.133</v>
      </c>
      <c r="P1048" s="8">
        <f t="shared" si="97"/>
        <v>68.253012048192772</v>
      </c>
      <c r="Q1048" s="9" t="str">
        <f t="shared" si="98"/>
        <v>theater</v>
      </c>
      <c r="R1048" s="9" t="str">
        <f t="shared" si="99"/>
        <v>plays</v>
      </c>
      <c r="S1048" s="14">
        <f t="shared" si="100"/>
        <v>42054.74418981481</v>
      </c>
      <c r="T1048" s="14">
        <f t="shared" si="101"/>
        <v>42100.166666666672</v>
      </c>
    </row>
    <row r="1049" spans="1:20" ht="45" x14ac:dyDescent="0.25">
      <c r="A1049">
        <v>380</v>
      </c>
      <c r="B1049" s="3" t="s">
        <v>381</v>
      </c>
      <c r="C1049" s="3" t="s">
        <v>4490</v>
      </c>
      <c r="D1049">
        <v>4000</v>
      </c>
      <c r="E1049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8269</v>
      </c>
      <c r="O1049" s="6">
        <f t="shared" si="96"/>
        <v>1.415</v>
      </c>
      <c r="P1049" s="8">
        <f t="shared" si="97"/>
        <v>115.51020408163265</v>
      </c>
      <c r="Q1049" s="9" t="str">
        <f t="shared" si="98"/>
        <v>film &amp; video</v>
      </c>
      <c r="R1049" s="9" t="str">
        <f t="shared" si="99"/>
        <v>documentary</v>
      </c>
      <c r="S1049" s="14">
        <f t="shared" si="100"/>
        <v>42367.719814814816</v>
      </c>
      <c r="T1049" s="14">
        <f t="shared" si="101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>
        <v>5500</v>
      </c>
      <c r="E1050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8285</v>
      </c>
      <c r="O1050" s="6">
        <f t="shared" si="96"/>
        <v>1.0282909090909091</v>
      </c>
      <c r="P1050" s="8">
        <f t="shared" si="97"/>
        <v>47.13</v>
      </c>
      <c r="Q1050" s="9" t="str">
        <f t="shared" si="98"/>
        <v>photography</v>
      </c>
      <c r="R1050" s="9" t="str">
        <f t="shared" si="99"/>
        <v>photobooks</v>
      </c>
      <c r="S1050" s="14">
        <f t="shared" si="100"/>
        <v>42571.167465277773</v>
      </c>
      <c r="T1050" s="14">
        <f t="shared" si="101"/>
        <v>42611.167465277773</v>
      </c>
    </row>
    <row r="1051" spans="1:20" ht="30" x14ac:dyDescent="0.25">
      <c r="A1051">
        <v>118</v>
      </c>
      <c r="B1051" s="3" t="s">
        <v>120</v>
      </c>
      <c r="C1051" s="3" t="s">
        <v>4229</v>
      </c>
      <c r="D1051">
        <v>5000</v>
      </c>
      <c r="E1051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8266</v>
      </c>
      <c r="O1051" s="6">
        <f t="shared" si="96"/>
        <v>1.1303159999999999</v>
      </c>
      <c r="P1051" s="8">
        <f t="shared" si="97"/>
        <v>144.91230769230768</v>
      </c>
      <c r="Q1051" s="9" t="str">
        <f t="shared" si="98"/>
        <v>film &amp; video</v>
      </c>
      <c r="R1051" s="9" t="str">
        <f t="shared" si="99"/>
        <v>shorts</v>
      </c>
      <c r="S1051" s="14">
        <f t="shared" si="100"/>
        <v>40723.053657407407</v>
      </c>
      <c r="T1051" s="14">
        <f t="shared" si="101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>
        <v>5500</v>
      </c>
      <c r="E1052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8276</v>
      </c>
      <c r="O1052" s="6">
        <f t="shared" si="96"/>
        <v>1.0263636363636364</v>
      </c>
      <c r="P1052" s="8">
        <f t="shared" si="97"/>
        <v>68.01204819277109</v>
      </c>
      <c r="Q1052" s="9" t="str">
        <f t="shared" si="98"/>
        <v>music</v>
      </c>
      <c r="R1052" s="9" t="str">
        <f t="shared" si="99"/>
        <v>rock</v>
      </c>
      <c r="S1052" s="14">
        <f t="shared" si="100"/>
        <v>42515.71775462963</v>
      </c>
      <c r="T1052" s="14">
        <f t="shared" si="101"/>
        <v>42546.165972222225</v>
      </c>
    </row>
    <row r="1053" spans="1:20" ht="45" x14ac:dyDescent="0.25">
      <c r="A1053">
        <v>3489</v>
      </c>
      <c r="B1053" s="3" t="s">
        <v>3488</v>
      </c>
      <c r="C1053" s="3" t="s">
        <v>7599</v>
      </c>
      <c r="D1053">
        <v>5000</v>
      </c>
      <c r="E1053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8271</v>
      </c>
      <c r="O1053" s="6">
        <f t="shared" si="96"/>
        <v>1.127</v>
      </c>
      <c r="P1053" s="8">
        <f t="shared" si="97"/>
        <v>78.263888888888886</v>
      </c>
      <c r="Q1053" s="9" t="str">
        <f t="shared" si="98"/>
        <v>theater</v>
      </c>
      <c r="R1053" s="9" t="str">
        <f t="shared" si="99"/>
        <v>plays</v>
      </c>
      <c r="S1053" s="14">
        <f t="shared" si="100"/>
        <v>41753.635775462964</v>
      </c>
      <c r="T1053" s="14">
        <f t="shared" si="101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>
        <v>5000</v>
      </c>
      <c r="E1054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8269</v>
      </c>
      <c r="O1054" s="6">
        <f t="shared" si="96"/>
        <v>1.1268</v>
      </c>
      <c r="P1054" s="8">
        <f t="shared" si="97"/>
        <v>110.47058823529412</v>
      </c>
      <c r="Q1054" s="9" t="str">
        <f t="shared" si="98"/>
        <v>film &amp; video</v>
      </c>
      <c r="R1054" s="9" t="str">
        <f t="shared" si="99"/>
        <v>documentary</v>
      </c>
      <c r="S1054" s="14">
        <f t="shared" si="100"/>
        <v>40123.83829861111</v>
      </c>
      <c r="T1054" s="14">
        <f t="shared" si="101"/>
        <v>40211.332638888889</v>
      </c>
    </row>
    <row r="1055" spans="1:20" ht="45" x14ac:dyDescent="0.25">
      <c r="A1055">
        <v>3542</v>
      </c>
      <c r="B1055" s="3" t="s">
        <v>3541</v>
      </c>
      <c r="C1055" s="3" t="s">
        <v>7652</v>
      </c>
      <c r="D1055">
        <v>5500</v>
      </c>
      <c r="E1055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8271</v>
      </c>
      <c r="O1055" s="6">
        <f t="shared" si="96"/>
        <v>1.0223636363636364</v>
      </c>
      <c r="P1055" s="8">
        <f t="shared" si="97"/>
        <v>66.152941176470591</v>
      </c>
      <c r="Q1055" s="9" t="str">
        <f t="shared" si="98"/>
        <v>theater</v>
      </c>
      <c r="R1055" s="9" t="str">
        <f t="shared" si="99"/>
        <v>plays</v>
      </c>
      <c r="S1055" s="14">
        <f t="shared" si="100"/>
        <v>41829.599791666667</v>
      </c>
      <c r="T1055" s="14">
        <f t="shared" si="101"/>
        <v>41889.599791666667</v>
      </c>
    </row>
    <row r="1056" spans="1:20" ht="45" x14ac:dyDescent="0.25">
      <c r="A1056">
        <v>2657</v>
      </c>
      <c r="B1056" s="3" t="s">
        <v>2657</v>
      </c>
      <c r="C1056" s="3" t="s">
        <v>6767</v>
      </c>
      <c r="D1056">
        <v>30000</v>
      </c>
      <c r="E1056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8301</v>
      </c>
      <c r="O1056" s="6">
        <f t="shared" si="96"/>
        <v>0.18737933333333334</v>
      </c>
      <c r="P1056" s="8">
        <f t="shared" si="97"/>
        <v>95.277627118644077</v>
      </c>
      <c r="Q1056" s="9" t="str">
        <f t="shared" si="98"/>
        <v>technology</v>
      </c>
      <c r="R1056" s="9" t="str">
        <f t="shared" si="99"/>
        <v>space exploration</v>
      </c>
      <c r="S1056" s="14">
        <f t="shared" si="100"/>
        <v>42551.928854166668</v>
      </c>
      <c r="T1056" s="14">
        <f t="shared" si="101"/>
        <v>42585.0625</v>
      </c>
    </row>
    <row r="1057" spans="1:20" ht="45" x14ac:dyDescent="0.25">
      <c r="A1057">
        <v>1932</v>
      </c>
      <c r="B1057" s="3" t="s">
        <v>1933</v>
      </c>
      <c r="C1057" s="3" t="s">
        <v>6042</v>
      </c>
      <c r="D1057">
        <v>5250</v>
      </c>
      <c r="E1057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8279</v>
      </c>
      <c r="O1057" s="6">
        <f t="shared" si="96"/>
        <v>1.0699047619047619</v>
      </c>
      <c r="P1057" s="8">
        <f t="shared" si="97"/>
        <v>70.212500000000006</v>
      </c>
      <c r="Q1057" s="9" t="str">
        <f t="shared" si="98"/>
        <v>music</v>
      </c>
      <c r="R1057" s="9" t="str">
        <f t="shared" si="99"/>
        <v>indie rock</v>
      </c>
      <c r="S1057" s="14">
        <f t="shared" si="100"/>
        <v>40911.809872685182</v>
      </c>
      <c r="T1057" s="14">
        <f t="shared" si="101"/>
        <v>40932.809872685182</v>
      </c>
    </row>
    <row r="1058" spans="1:20" ht="15.75" x14ac:dyDescent="0.25">
      <c r="A1058">
        <v>3285</v>
      </c>
      <c r="B1058" s="3" t="s">
        <v>3285</v>
      </c>
      <c r="C1058" s="3" t="s">
        <v>7395</v>
      </c>
      <c r="D1058">
        <v>4999</v>
      </c>
      <c r="E1058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8271</v>
      </c>
      <c r="O1058" s="6">
        <f t="shared" si="96"/>
        <v>1.1210242048409682</v>
      </c>
      <c r="P1058" s="8">
        <f t="shared" si="97"/>
        <v>69.18518518518519</v>
      </c>
      <c r="Q1058" s="9" t="str">
        <f t="shared" si="98"/>
        <v>theater</v>
      </c>
      <c r="R1058" s="9" t="str">
        <f t="shared" si="99"/>
        <v>plays</v>
      </c>
      <c r="S1058" s="14">
        <f t="shared" si="100"/>
        <v>42762.942430555559</v>
      </c>
      <c r="T1058" s="14">
        <f t="shared" si="101"/>
        <v>42794.208333333328</v>
      </c>
    </row>
    <row r="1059" spans="1:20" ht="45" x14ac:dyDescent="0.25">
      <c r="A1059">
        <v>3156</v>
      </c>
      <c r="B1059" s="3" t="s">
        <v>3156</v>
      </c>
      <c r="C1059" s="3" t="s">
        <v>7266</v>
      </c>
      <c r="D1059">
        <v>5500</v>
      </c>
      <c r="E1059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8271</v>
      </c>
      <c r="O1059" s="6">
        <f t="shared" si="96"/>
        <v>1.0181818181818181</v>
      </c>
      <c r="P1059" s="8">
        <f t="shared" si="97"/>
        <v>62.921348314606739</v>
      </c>
      <c r="Q1059" s="9" t="str">
        <f t="shared" si="98"/>
        <v>theater</v>
      </c>
      <c r="R1059" s="9" t="str">
        <f t="shared" si="99"/>
        <v>plays</v>
      </c>
      <c r="S1059" s="14">
        <f t="shared" si="100"/>
        <v>41026.953055555554</v>
      </c>
      <c r="T1059" s="14">
        <f t="shared" si="101"/>
        <v>41061.953055555554</v>
      </c>
    </row>
    <row r="1060" spans="1:20" ht="30" x14ac:dyDescent="0.25">
      <c r="A1060">
        <v>13</v>
      </c>
      <c r="B1060" s="3" t="s">
        <v>15</v>
      </c>
      <c r="C1060" s="3" t="s">
        <v>4124</v>
      </c>
      <c r="D1060">
        <v>3500</v>
      </c>
      <c r="E1060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8265</v>
      </c>
      <c r="O1060" s="6">
        <f t="shared" si="96"/>
        <v>1.5997142857142856</v>
      </c>
      <c r="P1060" s="8">
        <f t="shared" si="97"/>
        <v>109.78431372549019</v>
      </c>
      <c r="Q1060" s="9" t="str">
        <f t="shared" si="98"/>
        <v>film &amp; video</v>
      </c>
      <c r="R1060" s="9" t="str">
        <f t="shared" si="99"/>
        <v>television</v>
      </c>
      <c r="S1060" s="14">
        <f t="shared" si="100"/>
        <v>42508.677187499998</v>
      </c>
      <c r="T1060" s="14">
        <f t="shared" si="101"/>
        <v>42544.852083333331</v>
      </c>
    </row>
    <row r="1061" spans="1:20" ht="45" x14ac:dyDescent="0.25">
      <c r="A1061">
        <v>752</v>
      </c>
      <c r="B1061" s="3" t="s">
        <v>753</v>
      </c>
      <c r="C1061" s="3" t="s">
        <v>4862</v>
      </c>
      <c r="D1061">
        <v>5000</v>
      </c>
      <c r="E1061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8274</v>
      </c>
      <c r="O1061" s="6">
        <f t="shared" si="96"/>
        <v>1.117</v>
      </c>
      <c r="P1061" s="8">
        <f t="shared" si="97"/>
        <v>53.19047619047619</v>
      </c>
      <c r="Q1061" s="9" t="str">
        <f t="shared" si="98"/>
        <v>publishing</v>
      </c>
      <c r="R1061" s="9" t="str">
        <f t="shared" si="99"/>
        <v>nonfiction</v>
      </c>
      <c r="S1061" s="14">
        <f t="shared" si="100"/>
        <v>42639.421493055561</v>
      </c>
      <c r="T1061" s="14">
        <f t="shared" si="101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>
        <v>5500</v>
      </c>
      <c r="E1062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8276</v>
      </c>
      <c r="O1062" s="6">
        <f t="shared" si="96"/>
        <v>1.0145454545454546</v>
      </c>
      <c r="P1062" s="8">
        <f t="shared" si="97"/>
        <v>113.87755102040816</v>
      </c>
      <c r="Q1062" s="9" t="str">
        <f t="shared" si="98"/>
        <v>music</v>
      </c>
      <c r="R1062" s="9" t="str">
        <f t="shared" si="99"/>
        <v>rock</v>
      </c>
      <c r="S1062" s="14">
        <f t="shared" si="100"/>
        <v>40973.038541666669</v>
      </c>
      <c r="T1062" s="14">
        <f t="shared" si="101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>
        <v>2000</v>
      </c>
      <c r="E1063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8273</v>
      </c>
      <c r="O1063" s="6">
        <f t="shared" si="96"/>
        <v>2.7869999999999999</v>
      </c>
      <c r="P1063" s="8">
        <f t="shared" si="97"/>
        <v>23.518987341772153</v>
      </c>
      <c r="Q1063" s="9" t="str">
        <f t="shared" si="98"/>
        <v>technology</v>
      </c>
      <c r="R1063" s="9" t="str">
        <f t="shared" si="99"/>
        <v>wearables</v>
      </c>
      <c r="S1063" s="14">
        <f t="shared" si="100"/>
        <v>42564.026319444441</v>
      </c>
      <c r="T1063" s="14">
        <f t="shared" si="101"/>
        <v>42594.026319444441</v>
      </c>
    </row>
    <row r="1064" spans="1:20" ht="45" x14ac:dyDescent="0.25">
      <c r="A1064">
        <v>268</v>
      </c>
      <c r="B1064" s="3" t="s">
        <v>269</v>
      </c>
      <c r="C1064" s="3" t="s">
        <v>4378</v>
      </c>
      <c r="D1064">
        <v>5000</v>
      </c>
      <c r="E1064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8269</v>
      </c>
      <c r="O1064" s="6">
        <f t="shared" si="96"/>
        <v>1.1140000000000001</v>
      </c>
      <c r="P1064" s="8">
        <f t="shared" si="97"/>
        <v>50.18018018018018</v>
      </c>
      <c r="Q1064" s="9" t="str">
        <f t="shared" si="98"/>
        <v>film &amp; video</v>
      </c>
      <c r="R1064" s="9" t="str">
        <f t="shared" si="99"/>
        <v>documentary</v>
      </c>
      <c r="S1064" s="14">
        <f t="shared" si="100"/>
        <v>40809.15252314815</v>
      </c>
      <c r="T1064" s="14">
        <f t="shared" si="101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>
        <v>22000</v>
      </c>
      <c r="E1065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8284</v>
      </c>
      <c r="O1065" s="6">
        <f t="shared" si="96"/>
        <v>0.25259090909090909</v>
      </c>
      <c r="P1065" s="8">
        <f t="shared" si="97"/>
        <v>168.39393939393941</v>
      </c>
      <c r="Q1065" s="9" t="str">
        <f t="shared" si="98"/>
        <v>food</v>
      </c>
      <c r="R1065" s="9" t="str">
        <f t="shared" si="99"/>
        <v>food trucks</v>
      </c>
      <c r="S1065" s="14">
        <f t="shared" si="100"/>
        <v>42082.575555555552</v>
      </c>
      <c r="T1065" s="14">
        <f t="shared" si="101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>
        <v>5000</v>
      </c>
      <c r="E1066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8269</v>
      </c>
      <c r="O1066" s="6">
        <f t="shared" si="96"/>
        <v>1.111</v>
      </c>
      <c r="P1066" s="8">
        <f t="shared" si="97"/>
        <v>95.775862068965523</v>
      </c>
      <c r="Q1066" s="9" t="str">
        <f t="shared" si="98"/>
        <v>film &amp; video</v>
      </c>
      <c r="R1066" s="9" t="str">
        <f t="shared" si="99"/>
        <v>documentary</v>
      </c>
      <c r="S1066" s="14">
        <f t="shared" si="100"/>
        <v>40267.245717592588</v>
      </c>
      <c r="T1066" s="14">
        <f t="shared" si="101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>
        <v>5000</v>
      </c>
      <c r="E1067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8292</v>
      </c>
      <c r="O1067" s="6">
        <f t="shared" si="96"/>
        <v>1.1080000000000001</v>
      </c>
      <c r="P1067" s="8">
        <f t="shared" si="97"/>
        <v>554</v>
      </c>
      <c r="Q1067" s="9" t="str">
        <f t="shared" si="98"/>
        <v>music</v>
      </c>
      <c r="R1067" s="9" t="str">
        <f t="shared" si="99"/>
        <v>pop</v>
      </c>
      <c r="S1067" s="14">
        <f t="shared" si="100"/>
        <v>41521.617361111108</v>
      </c>
      <c r="T1067" s="14">
        <f t="shared" si="101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>
        <v>5000</v>
      </c>
      <c r="E1068">
        <v>5535</v>
      </c>
      <c r="F1068" t="s">
        <v>8219</v>
      </c>
      <c r="G1068" t="s">
        <v>8224</v>
      </c>
      <c r="H1068" t="s">
        <v>8246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8276</v>
      </c>
      <c r="O1068" s="6">
        <f t="shared" si="96"/>
        <v>1.107</v>
      </c>
      <c r="P1068" s="8">
        <f t="shared" si="97"/>
        <v>63.620689655172413</v>
      </c>
      <c r="Q1068" s="9" t="str">
        <f t="shared" si="98"/>
        <v>music</v>
      </c>
      <c r="R1068" s="9" t="str">
        <f t="shared" si="99"/>
        <v>rock</v>
      </c>
      <c r="S1068" s="14">
        <f t="shared" si="100"/>
        <v>42146.190902777773</v>
      </c>
      <c r="T1068" s="14">
        <f t="shared" si="101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>
        <v>4600</v>
      </c>
      <c r="E1069">
        <v>5535</v>
      </c>
      <c r="F1069" t="s">
        <v>8219</v>
      </c>
      <c r="G1069" t="s">
        <v>8224</v>
      </c>
      <c r="H1069" t="s">
        <v>8246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8297</v>
      </c>
      <c r="O1069" s="6">
        <f t="shared" si="96"/>
        <v>1.2032608695652174</v>
      </c>
      <c r="P1069" s="8">
        <f t="shared" si="97"/>
        <v>48.130434782608695</v>
      </c>
      <c r="Q1069" s="9" t="str">
        <f t="shared" si="98"/>
        <v>games</v>
      </c>
      <c r="R1069" s="9" t="str">
        <f t="shared" si="99"/>
        <v>tabletop games</v>
      </c>
      <c r="S1069" s="14">
        <f t="shared" si="100"/>
        <v>42197.771990740745</v>
      </c>
      <c r="T1069" s="14">
        <f t="shared" si="101"/>
        <v>42227.771990740745</v>
      </c>
    </row>
    <row r="1070" spans="1:20" ht="30" x14ac:dyDescent="0.25">
      <c r="A1070">
        <v>3698</v>
      </c>
      <c r="B1070" s="3" t="s">
        <v>3695</v>
      </c>
      <c r="C1070" s="3" t="s">
        <v>7808</v>
      </c>
      <c r="D1070">
        <v>5000</v>
      </c>
      <c r="E1070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8271</v>
      </c>
      <c r="O1070" s="6">
        <f t="shared" si="96"/>
        <v>1.1052</v>
      </c>
      <c r="P1070" s="8">
        <f t="shared" si="97"/>
        <v>40.632352941176471</v>
      </c>
      <c r="Q1070" s="9" t="str">
        <f t="shared" si="98"/>
        <v>theater</v>
      </c>
      <c r="R1070" s="9" t="str">
        <f t="shared" si="99"/>
        <v>plays</v>
      </c>
      <c r="S1070" s="14">
        <f t="shared" si="100"/>
        <v>42401.806562500002</v>
      </c>
      <c r="T1070" s="14">
        <f t="shared" si="101"/>
        <v>42431.806562500002</v>
      </c>
    </row>
    <row r="1071" spans="1:20" ht="45" x14ac:dyDescent="0.25">
      <c r="A1071">
        <v>3348</v>
      </c>
      <c r="B1071" s="3" t="s">
        <v>3266</v>
      </c>
      <c r="C1071" s="3" t="s">
        <v>7458</v>
      </c>
      <c r="D1071">
        <v>5500</v>
      </c>
      <c r="E1071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8271</v>
      </c>
      <c r="O1071" s="6">
        <f t="shared" si="96"/>
        <v>1.002909090909091</v>
      </c>
      <c r="P1071" s="8">
        <f t="shared" si="97"/>
        <v>69.822784810126578</v>
      </c>
      <c r="Q1071" s="9" t="str">
        <f t="shared" si="98"/>
        <v>theater</v>
      </c>
      <c r="R1071" s="9" t="str">
        <f t="shared" si="99"/>
        <v>plays</v>
      </c>
      <c r="S1071" s="14">
        <f t="shared" si="100"/>
        <v>42466.558796296296</v>
      </c>
      <c r="T1071" s="14">
        <f t="shared" si="101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>
        <v>5000</v>
      </c>
      <c r="E1072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8305</v>
      </c>
      <c r="O1072" s="6">
        <f t="shared" si="96"/>
        <v>1.1020000000000001</v>
      </c>
      <c r="P1072" s="8">
        <f t="shared" si="97"/>
        <v>166.96969696969697</v>
      </c>
      <c r="Q1072" s="9" t="str">
        <f t="shared" si="98"/>
        <v>theater</v>
      </c>
      <c r="R1072" s="9" t="str">
        <f t="shared" si="99"/>
        <v>musical</v>
      </c>
      <c r="S1072" s="14">
        <f t="shared" si="100"/>
        <v>42682.616967592592</v>
      </c>
      <c r="T1072" s="14">
        <f t="shared" si="101"/>
        <v>42703.25</v>
      </c>
    </row>
    <row r="1073" spans="1:20" ht="45" x14ac:dyDescent="0.25">
      <c r="A1073">
        <v>2273</v>
      </c>
      <c r="B1073" s="3" t="s">
        <v>2274</v>
      </c>
      <c r="C1073" s="3" t="s">
        <v>6383</v>
      </c>
      <c r="D1073">
        <v>2500</v>
      </c>
      <c r="E1073">
        <v>5509</v>
      </c>
      <c r="F1073" t="s">
        <v>8219</v>
      </c>
      <c r="G1073" t="s">
        <v>8229</v>
      </c>
      <c r="H1073" t="s">
        <v>8251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8297</v>
      </c>
      <c r="O1073" s="6">
        <f t="shared" si="96"/>
        <v>2.2035999999999998</v>
      </c>
      <c r="P1073" s="8">
        <f t="shared" si="97"/>
        <v>37.476190476190474</v>
      </c>
      <c r="Q1073" s="9" t="str">
        <f t="shared" si="98"/>
        <v>games</v>
      </c>
      <c r="R1073" s="9" t="str">
        <f t="shared" si="99"/>
        <v>tabletop games</v>
      </c>
      <c r="S1073" s="14">
        <f t="shared" si="100"/>
        <v>42781.549097222218</v>
      </c>
      <c r="T1073" s="14">
        <f t="shared" si="101"/>
        <v>42806.507430555561</v>
      </c>
    </row>
    <row r="1074" spans="1:20" ht="45" x14ac:dyDescent="0.25">
      <c r="A1074">
        <v>2458</v>
      </c>
      <c r="B1074" s="3" t="s">
        <v>2459</v>
      </c>
      <c r="C1074" s="3" t="s">
        <v>6568</v>
      </c>
      <c r="D1074">
        <v>5000</v>
      </c>
      <c r="E1074">
        <v>5509</v>
      </c>
      <c r="F1074" t="s">
        <v>8219</v>
      </c>
      <c r="G1074" t="s">
        <v>8224</v>
      </c>
      <c r="H1074" t="s">
        <v>8246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8298</v>
      </c>
      <c r="O1074" s="6">
        <f t="shared" si="96"/>
        <v>1.1017999999999999</v>
      </c>
      <c r="P1074" s="8">
        <f t="shared" si="97"/>
        <v>68.862499999999997</v>
      </c>
      <c r="Q1074" s="9" t="str">
        <f t="shared" si="98"/>
        <v>food</v>
      </c>
      <c r="R1074" s="9" t="str">
        <f t="shared" si="99"/>
        <v>small batch</v>
      </c>
      <c r="S1074" s="14">
        <f t="shared" si="100"/>
        <v>42495.871736111112</v>
      </c>
      <c r="T1074" s="14">
        <f t="shared" si="101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>
        <v>5500</v>
      </c>
      <c r="E1075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8271</v>
      </c>
      <c r="O1075" s="6">
        <f t="shared" si="96"/>
        <v>1.0007272727272727</v>
      </c>
      <c r="P1075" s="8">
        <f t="shared" si="97"/>
        <v>125.09090909090909</v>
      </c>
      <c r="Q1075" s="9" t="str">
        <f t="shared" si="98"/>
        <v>theater</v>
      </c>
      <c r="R1075" s="9" t="str">
        <f t="shared" si="99"/>
        <v>plays</v>
      </c>
      <c r="S1075" s="14">
        <f t="shared" si="100"/>
        <v>42193.771481481483</v>
      </c>
      <c r="T1075" s="14">
        <f t="shared" si="101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>
        <v>5000</v>
      </c>
      <c r="E1076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8271</v>
      </c>
      <c r="O1076" s="6">
        <f t="shared" si="96"/>
        <v>1.1002000000000001</v>
      </c>
      <c r="P1076" s="8">
        <f t="shared" si="97"/>
        <v>72.381578947368425</v>
      </c>
      <c r="Q1076" s="9" t="str">
        <f t="shared" si="98"/>
        <v>theater</v>
      </c>
      <c r="R1076" s="9" t="str">
        <f t="shared" si="99"/>
        <v>plays</v>
      </c>
      <c r="S1076" s="14">
        <f t="shared" si="100"/>
        <v>42329.838159722218</v>
      </c>
      <c r="T1076" s="14">
        <f t="shared" si="101"/>
        <v>42388.957638888889</v>
      </c>
    </row>
    <row r="1077" spans="1:20" ht="45" x14ac:dyDescent="0.25">
      <c r="A1077">
        <v>804</v>
      </c>
      <c r="B1077" s="3" t="s">
        <v>805</v>
      </c>
      <c r="C1077" s="3" t="s">
        <v>4914</v>
      </c>
      <c r="D1077">
        <v>5500</v>
      </c>
      <c r="E1077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8276</v>
      </c>
      <c r="O1077" s="6">
        <f t="shared" si="96"/>
        <v>1</v>
      </c>
      <c r="P1077" s="8">
        <f t="shared" si="97"/>
        <v>305.55555555555554</v>
      </c>
      <c r="Q1077" s="9" t="str">
        <f t="shared" si="98"/>
        <v>music</v>
      </c>
      <c r="R1077" s="9" t="str">
        <f t="shared" si="99"/>
        <v>rock</v>
      </c>
      <c r="S1077" s="14">
        <f t="shared" si="100"/>
        <v>40730.105625000004</v>
      </c>
      <c r="T1077" s="14">
        <f t="shared" si="101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>
        <v>4000</v>
      </c>
      <c r="E1078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8297</v>
      </c>
      <c r="O1078" s="6">
        <f t="shared" si="96"/>
        <v>1.3740000000000001</v>
      </c>
      <c r="P1078" s="8">
        <f t="shared" si="97"/>
        <v>69.569620253164558</v>
      </c>
      <c r="Q1078" s="9" t="str">
        <f t="shared" si="98"/>
        <v>games</v>
      </c>
      <c r="R1078" s="9" t="str">
        <f t="shared" si="99"/>
        <v>tabletop games</v>
      </c>
      <c r="S1078" s="14">
        <f t="shared" si="100"/>
        <v>42774.621712962966</v>
      </c>
      <c r="T1078" s="14">
        <f t="shared" si="101"/>
        <v>42804.621712962966</v>
      </c>
    </row>
    <row r="1079" spans="1:20" ht="45" x14ac:dyDescent="0.25">
      <c r="A1079">
        <v>2961</v>
      </c>
      <c r="B1079" s="3" t="s">
        <v>2961</v>
      </c>
      <c r="C1079" s="3" t="s">
        <v>7071</v>
      </c>
      <c r="D1079">
        <v>5000</v>
      </c>
      <c r="E1079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8271</v>
      </c>
      <c r="O1079" s="6">
        <f t="shared" si="96"/>
        <v>1.0962000000000001</v>
      </c>
      <c r="P1079" s="8">
        <f t="shared" si="97"/>
        <v>50.75</v>
      </c>
      <c r="Q1079" s="9" t="str">
        <f t="shared" si="98"/>
        <v>theater</v>
      </c>
      <c r="R1079" s="9" t="str">
        <f t="shared" si="99"/>
        <v>plays</v>
      </c>
      <c r="S1079" s="14">
        <f t="shared" si="100"/>
        <v>42061.212488425925</v>
      </c>
      <c r="T1079" s="14">
        <f t="shared" si="101"/>
        <v>42089.166666666672</v>
      </c>
    </row>
    <row r="1080" spans="1:20" ht="45" x14ac:dyDescent="0.25">
      <c r="A1080">
        <v>3175</v>
      </c>
      <c r="B1080" s="3" t="s">
        <v>3175</v>
      </c>
      <c r="C1080" s="3" t="s">
        <v>7285</v>
      </c>
      <c r="D1080">
        <v>5000</v>
      </c>
      <c r="E1080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8271</v>
      </c>
      <c r="O1080" s="6">
        <f t="shared" si="96"/>
        <v>1.0955999999999999</v>
      </c>
      <c r="P1080" s="8">
        <f t="shared" si="97"/>
        <v>91.3</v>
      </c>
      <c r="Q1080" s="9" t="str">
        <f t="shared" si="98"/>
        <v>theater</v>
      </c>
      <c r="R1080" s="9" t="str">
        <f t="shared" si="99"/>
        <v>plays</v>
      </c>
      <c r="S1080" s="14">
        <f t="shared" si="100"/>
        <v>40531.886886574073</v>
      </c>
      <c r="T1080" s="14">
        <f t="shared" si="101"/>
        <v>40591.886886574073</v>
      </c>
    </row>
    <row r="1081" spans="1:20" ht="30" x14ac:dyDescent="0.25">
      <c r="A1081">
        <v>723</v>
      </c>
      <c r="B1081" s="3" t="s">
        <v>724</v>
      </c>
      <c r="C1081" s="3" t="s">
        <v>4833</v>
      </c>
      <c r="D1081">
        <v>5000</v>
      </c>
      <c r="E1081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8274</v>
      </c>
      <c r="O1081" s="6">
        <f t="shared" si="96"/>
        <v>1.0938000000000001</v>
      </c>
      <c r="P1081" s="8">
        <f t="shared" si="97"/>
        <v>54.69</v>
      </c>
      <c r="Q1081" s="9" t="str">
        <f t="shared" si="98"/>
        <v>publishing</v>
      </c>
      <c r="R1081" s="9" t="str">
        <f t="shared" si="99"/>
        <v>nonfiction</v>
      </c>
      <c r="S1081" s="14">
        <f t="shared" si="100"/>
        <v>42184.816539351858</v>
      </c>
      <c r="T1081" s="14">
        <f t="shared" si="101"/>
        <v>42215.165972222225</v>
      </c>
    </row>
    <row r="1082" spans="1:20" ht="45" x14ac:dyDescent="0.25">
      <c r="A1082">
        <v>1387</v>
      </c>
      <c r="B1082" s="3" t="s">
        <v>1388</v>
      </c>
      <c r="C1082" s="3" t="s">
        <v>5497</v>
      </c>
      <c r="D1082">
        <v>4000</v>
      </c>
      <c r="E1082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8276</v>
      </c>
      <c r="O1082" s="6">
        <f t="shared" si="96"/>
        <v>1.36625</v>
      </c>
      <c r="P1082" s="8">
        <f t="shared" si="97"/>
        <v>70.064102564102569</v>
      </c>
      <c r="Q1082" s="9" t="str">
        <f t="shared" si="98"/>
        <v>music</v>
      </c>
      <c r="R1082" s="9" t="str">
        <f t="shared" si="99"/>
        <v>rock</v>
      </c>
      <c r="S1082" s="14">
        <f t="shared" si="100"/>
        <v>42126.92123842593</v>
      </c>
      <c r="T1082" s="14">
        <f t="shared" si="101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>
        <v>5000</v>
      </c>
      <c r="E1083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8271</v>
      </c>
      <c r="O1083" s="6">
        <f t="shared" si="96"/>
        <v>1.0924</v>
      </c>
      <c r="P1083" s="8">
        <f t="shared" si="97"/>
        <v>74.821917808219183</v>
      </c>
      <c r="Q1083" s="9" t="str">
        <f t="shared" si="98"/>
        <v>theater</v>
      </c>
      <c r="R1083" s="9" t="str">
        <f t="shared" si="99"/>
        <v>plays</v>
      </c>
      <c r="S1083" s="14">
        <f t="shared" si="100"/>
        <v>42303.672662037032</v>
      </c>
      <c r="T1083" s="14">
        <f t="shared" si="101"/>
        <v>42338.714328703703</v>
      </c>
    </row>
    <row r="1084" spans="1:20" ht="45" x14ac:dyDescent="0.25">
      <c r="A1084">
        <v>327</v>
      </c>
      <c r="B1084" s="3" t="s">
        <v>328</v>
      </c>
      <c r="C1084" s="3" t="s">
        <v>4437</v>
      </c>
      <c r="D1084">
        <v>4000</v>
      </c>
      <c r="E1084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8269</v>
      </c>
      <c r="O1084" s="6">
        <f t="shared" si="96"/>
        <v>1.3640000000000001</v>
      </c>
      <c r="P1084" s="8">
        <f t="shared" si="97"/>
        <v>160.47058823529412</v>
      </c>
      <c r="Q1084" s="9" t="str">
        <f t="shared" si="98"/>
        <v>film &amp; video</v>
      </c>
      <c r="R1084" s="9" t="str">
        <f t="shared" si="99"/>
        <v>documentary</v>
      </c>
      <c r="S1084" s="14">
        <f t="shared" si="100"/>
        <v>42058.235289351855</v>
      </c>
      <c r="T1084" s="14">
        <f t="shared" si="101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>
        <v>15500</v>
      </c>
      <c r="E1085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8285</v>
      </c>
      <c r="O1085" s="6">
        <f t="shared" si="96"/>
        <v>0.35174193548387095</v>
      </c>
      <c r="P1085" s="8">
        <f t="shared" si="97"/>
        <v>104.84615384615384</v>
      </c>
      <c r="Q1085" s="9" t="str">
        <f t="shared" si="98"/>
        <v>photography</v>
      </c>
      <c r="R1085" s="9" t="str">
        <f t="shared" si="99"/>
        <v>photobooks</v>
      </c>
      <c r="S1085" s="14">
        <f t="shared" si="100"/>
        <v>42282.678287037037</v>
      </c>
      <c r="T1085" s="14">
        <f t="shared" si="101"/>
        <v>42322.719953703709</v>
      </c>
    </row>
    <row r="1086" spans="1:20" ht="45" x14ac:dyDescent="0.25">
      <c r="A1086">
        <v>727</v>
      </c>
      <c r="B1086" s="3" t="s">
        <v>728</v>
      </c>
      <c r="C1086" s="3" t="s">
        <v>4837</v>
      </c>
      <c r="D1086">
        <v>3500</v>
      </c>
      <c r="E108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8274</v>
      </c>
      <c r="O1086" s="6">
        <f t="shared" si="96"/>
        <v>1.5551428571428572</v>
      </c>
      <c r="P1086" s="8">
        <f t="shared" si="97"/>
        <v>36.530201342281877</v>
      </c>
      <c r="Q1086" s="9" t="str">
        <f t="shared" si="98"/>
        <v>publishing</v>
      </c>
      <c r="R1086" s="9" t="str">
        <f t="shared" si="99"/>
        <v>nonfiction</v>
      </c>
      <c r="S1086" s="14">
        <f t="shared" si="100"/>
        <v>41247.020243055551</v>
      </c>
      <c r="T1086" s="14">
        <f t="shared" si="101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>
        <v>2000</v>
      </c>
      <c r="E1087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8276</v>
      </c>
      <c r="O1087" s="6">
        <f t="shared" si="96"/>
        <v>2.7185000000000001</v>
      </c>
      <c r="P1087" s="8">
        <f t="shared" si="97"/>
        <v>48.544642857142854</v>
      </c>
      <c r="Q1087" s="9" t="str">
        <f t="shared" si="98"/>
        <v>music</v>
      </c>
      <c r="R1087" s="9" t="str">
        <f t="shared" si="99"/>
        <v>rock</v>
      </c>
      <c r="S1087" s="14">
        <f t="shared" si="100"/>
        <v>41228.924884259257</v>
      </c>
      <c r="T1087" s="14">
        <f t="shared" si="101"/>
        <v>41258.924884259257</v>
      </c>
    </row>
    <row r="1088" spans="1:20" ht="45" x14ac:dyDescent="0.25">
      <c r="A1088">
        <v>2320</v>
      </c>
      <c r="B1088" s="3" t="s">
        <v>2321</v>
      </c>
      <c r="C1088" s="3" t="s">
        <v>6430</v>
      </c>
      <c r="D1088">
        <v>5000</v>
      </c>
      <c r="E1088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8279</v>
      </c>
      <c r="O1088" s="6">
        <f t="shared" si="96"/>
        <v>1.0866</v>
      </c>
      <c r="P1088" s="8">
        <f t="shared" si="97"/>
        <v>61.044943820224717</v>
      </c>
      <c r="Q1088" s="9" t="str">
        <f t="shared" si="98"/>
        <v>music</v>
      </c>
      <c r="R1088" s="9" t="str">
        <f t="shared" si="99"/>
        <v>indie rock</v>
      </c>
      <c r="S1088" s="14">
        <f t="shared" si="100"/>
        <v>41696.817129629628</v>
      </c>
      <c r="T1088" s="14">
        <f t="shared" si="101"/>
        <v>41731.775462962964</v>
      </c>
    </row>
    <row r="1089" spans="1:20" ht="45" x14ac:dyDescent="0.25">
      <c r="A1089">
        <v>1431</v>
      </c>
      <c r="B1089" s="3" t="s">
        <v>1432</v>
      </c>
      <c r="C1089" s="3" t="s">
        <v>5541</v>
      </c>
      <c r="D1089">
        <v>17000</v>
      </c>
      <c r="E1089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6">
        <f t="shared" si="96"/>
        <v>0.31947058823529412</v>
      </c>
      <c r="P1089" s="8">
        <f t="shared" si="97"/>
        <v>115.55319148936171</v>
      </c>
      <c r="Q1089" s="9" t="str">
        <f t="shared" si="98"/>
        <v>publishing</v>
      </c>
      <c r="R1089" s="9" t="str">
        <f t="shared" si="99"/>
        <v>translations</v>
      </c>
      <c r="S1089" s="14">
        <f t="shared" si="100"/>
        <v>42304.210833333331</v>
      </c>
      <c r="T1089" s="14">
        <f t="shared" si="101"/>
        <v>42334.252500000002</v>
      </c>
    </row>
    <row r="1090" spans="1:20" ht="45" x14ac:dyDescent="0.25">
      <c r="A1090">
        <v>3277</v>
      </c>
      <c r="B1090" s="3" t="s">
        <v>3277</v>
      </c>
      <c r="C1090" s="3" t="s">
        <v>7387</v>
      </c>
      <c r="D1090">
        <v>5000</v>
      </c>
      <c r="E1090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8271</v>
      </c>
      <c r="O1090" s="6">
        <f t="shared" ref="O1090:O1153" si="102">E1090/D1090</f>
        <v>1.0860000000000001</v>
      </c>
      <c r="P1090" s="8">
        <f t="shared" ref="P1090:P1153" si="103">E1090/L1090</f>
        <v>54.3</v>
      </c>
      <c r="Q1090" s="9" t="str">
        <f t="shared" si="98"/>
        <v>theater</v>
      </c>
      <c r="R1090" s="9" t="str">
        <f t="shared" si="99"/>
        <v>plays</v>
      </c>
      <c r="S1090" s="14">
        <f t="shared" si="100"/>
        <v>41931.682939814818</v>
      </c>
      <c r="T1090" s="14">
        <f t="shared" si="101"/>
        <v>41961.724606481483</v>
      </c>
    </row>
    <row r="1091" spans="1:20" ht="45" x14ac:dyDescent="0.25">
      <c r="A1091">
        <v>1782</v>
      </c>
      <c r="B1091" s="3" t="s">
        <v>1783</v>
      </c>
      <c r="C1091" s="3" t="s">
        <v>5892</v>
      </c>
      <c r="D1091">
        <v>35000</v>
      </c>
      <c r="E1091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8285</v>
      </c>
      <c r="O1091" s="6">
        <f t="shared" si="102"/>
        <v>0.15491428571428573</v>
      </c>
      <c r="P1091" s="8">
        <f t="shared" si="103"/>
        <v>71.34210526315789</v>
      </c>
      <c r="Q1091" s="9" t="str">
        <f t="shared" ref="Q1091:Q1154" si="104">LEFT(N1091, SEARCH("/",N1091,1)-1)</f>
        <v>photography</v>
      </c>
      <c r="R1091" s="9" t="str">
        <f t="shared" ref="R1091:R1154" si="105">RIGHT(N1091,LEN(N1091) - SEARCH("/", N1091))</f>
        <v>photobooks</v>
      </c>
      <c r="S1091" s="14">
        <f t="shared" ref="S1091:S1154" si="106">(((J1091/60)/60)/24)+DATE(1970,1,1)</f>
        <v>42388.575104166666</v>
      </c>
      <c r="T1091" s="14">
        <f t="shared" ref="T1091:T1154" si="107">(((I1091/60)/60)/24)+DATE(1970,1,1)</f>
        <v>42421.575104166666</v>
      </c>
    </row>
    <row r="1092" spans="1:20" ht="30" x14ac:dyDescent="0.25">
      <c r="A1092">
        <v>2278</v>
      </c>
      <c r="B1092" s="3" t="s">
        <v>2279</v>
      </c>
      <c r="C1092" s="3" t="s">
        <v>6388</v>
      </c>
      <c r="D1092">
        <v>2000</v>
      </c>
      <c r="E1092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8297</v>
      </c>
      <c r="O1092" s="6">
        <f t="shared" si="102"/>
        <v>2.7069999999999999</v>
      </c>
      <c r="P1092" s="8">
        <f t="shared" si="103"/>
        <v>53.078431372549019</v>
      </c>
      <c r="Q1092" s="9" t="str">
        <f t="shared" si="104"/>
        <v>games</v>
      </c>
      <c r="R1092" s="9" t="str">
        <f t="shared" si="105"/>
        <v>tabletop games</v>
      </c>
      <c r="S1092" s="14">
        <f t="shared" si="106"/>
        <v>42338.709108796291</v>
      </c>
      <c r="T1092" s="14">
        <f t="shared" si="107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>
        <v>3500</v>
      </c>
      <c r="E1093">
        <v>5410</v>
      </c>
      <c r="F1093" t="s">
        <v>8219</v>
      </c>
      <c r="G1093" t="s">
        <v>8226</v>
      </c>
      <c r="H1093" t="s">
        <v>8248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8266</v>
      </c>
      <c r="O1093" s="6">
        <f t="shared" si="102"/>
        <v>1.5457142857142858</v>
      </c>
      <c r="P1093" s="8">
        <f t="shared" si="103"/>
        <v>102.0754716981132</v>
      </c>
      <c r="Q1093" s="9" t="str">
        <f t="shared" si="104"/>
        <v>film &amp; video</v>
      </c>
      <c r="R1093" s="9" t="str">
        <f t="shared" si="105"/>
        <v>shorts</v>
      </c>
      <c r="S1093" s="14">
        <f t="shared" si="106"/>
        <v>42125.333182870367</v>
      </c>
      <c r="T1093" s="14">
        <f t="shared" si="107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>
        <v>5000</v>
      </c>
      <c r="E1094">
        <v>5410</v>
      </c>
      <c r="F1094" t="s">
        <v>8219</v>
      </c>
      <c r="G1094" t="s">
        <v>8224</v>
      </c>
      <c r="H1094" t="s">
        <v>8246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8305</v>
      </c>
      <c r="O1094" s="6">
        <f t="shared" si="102"/>
        <v>1.0820000000000001</v>
      </c>
      <c r="P1094" s="8">
        <f t="shared" si="103"/>
        <v>94.912280701754383</v>
      </c>
      <c r="Q1094" s="9" t="str">
        <f t="shared" si="104"/>
        <v>theater</v>
      </c>
      <c r="R1094" s="9" t="str">
        <f t="shared" si="105"/>
        <v>musical</v>
      </c>
      <c r="S1094" s="14">
        <f t="shared" si="106"/>
        <v>42656.005173611105</v>
      </c>
      <c r="T1094" s="14">
        <f t="shared" si="107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>
        <v>4500</v>
      </c>
      <c r="E1095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8276</v>
      </c>
      <c r="O1095" s="6">
        <f t="shared" si="102"/>
        <v>1.1997755555555556</v>
      </c>
      <c r="P1095" s="8">
        <f t="shared" si="103"/>
        <v>50.9338679245283</v>
      </c>
      <c r="Q1095" s="9" t="str">
        <f t="shared" si="104"/>
        <v>music</v>
      </c>
      <c r="R1095" s="9" t="str">
        <f t="shared" si="105"/>
        <v>rock</v>
      </c>
      <c r="S1095" s="14">
        <f t="shared" si="106"/>
        <v>41792.667361111111</v>
      </c>
      <c r="T1095" s="14">
        <f t="shared" si="107"/>
        <v>41813.667361111111</v>
      </c>
    </row>
    <row r="1096" spans="1:20" ht="45" x14ac:dyDescent="0.25">
      <c r="A1096">
        <v>2061</v>
      </c>
      <c r="B1096" s="3" t="s">
        <v>2062</v>
      </c>
      <c r="C1096" s="3" t="s">
        <v>6171</v>
      </c>
      <c r="D1096">
        <v>5000</v>
      </c>
      <c r="E109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8295</v>
      </c>
      <c r="O1096" s="6">
        <f t="shared" si="102"/>
        <v>1.0791999999999999</v>
      </c>
      <c r="P1096" s="8">
        <f t="shared" si="103"/>
        <v>154.17142857142858</v>
      </c>
      <c r="Q1096" s="9" t="str">
        <f t="shared" si="104"/>
        <v>technology</v>
      </c>
      <c r="R1096" s="9" t="str">
        <f t="shared" si="105"/>
        <v>hardware</v>
      </c>
      <c r="S1096" s="14">
        <f t="shared" si="106"/>
        <v>42705.764513888891</v>
      </c>
      <c r="T1096" s="14">
        <f t="shared" si="107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>
        <v>17500</v>
      </c>
      <c r="E1097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8285</v>
      </c>
      <c r="O1097" s="6">
        <f t="shared" si="102"/>
        <v>0.308</v>
      </c>
      <c r="P1097" s="8">
        <f t="shared" si="103"/>
        <v>71.86666666666666</v>
      </c>
      <c r="Q1097" s="9" t="str">
        <f t="shared" si="104"/>
        <v>photography</v>
      </c>
      <c r="R1097" s="9" t="str">
        <f t="shared" si="105"/>
        <v>photobooks</v>
      </c>
      <c r="S1097" s="14">
        <f t="shared" si="106"/>
        <v>42018.071550925932</v>
      </c>
      <c r="T1097" s="14">
        <f t="shared" si="107"/>
        <v>42049.071550925932</v>
      </c>
    </row>
    <row r="1098" spans="1:20" ht="45" x14ac:dyDescent="0.25">
      <c r="A1098">
        <v>273</v>
      </c>
      <c r="B1098" s="3" t="s">
        <v>274</v>
      </c>
      <c r="C1098" s="3" t="s">
        <v>4383</v>
      </c>
      <c r="D1098">
        <v>5000</v>
      </c>
      <c r="E1098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8269</v>
      </c>
      <c r="O1098" s="6">
        <f t="shared" si="102"/>
        <v>1.077758</v>
      </c>
      <c r="P1098" s="8">
        <f t="shared" si="103"/>
        <v>45.667711864406776</v>
      </c>
      <c r="Q1098" s="9" t="str">
        <f t="shared" si="104"/>
        <v>film &amp; video</v>
      </c>
      <c r="R1098" s="9" t="str">
        <f t="shared" si="105"/>
        <v>documentary</v>
      </c>
      <c r="S1098" s="14">
        <f t="shared" si="106"/>
        <v>40697.498449074075</v>
      </c>
      <c r="T1098" s="14">
        <f t="shared" si="107"/>
        <v>40727.498449074075</v>
      </c>
    </row>
    <row r="1099" spans="1:20" ht="45" x14ac:dyDescent="0.25">
      <c r="A1099">
        <v>47</v>
      </c>
      <c r="B1099" s="3" t="s">
        <v>49</v>
      </c>
      <c r="C1099" s="3" t="s">
        <v>4158</v>
      </c>
      <c r="D1099">
        <v>5000</v>
      </c>
      <c r="E1099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8265</v>
      </c>
      <c r="O1099" s="6">
        <f t="shared" si="102"/>
        <v>1.0761100000000001</v>
      </c>
      <c r="P1099" s="8">
        <f t="shared" si="103"/>
        <v>76.865000000000009</v>
      </c>
      <c r="Q1099" s="9" t="str">
        <f t="shared" si="104"/>
        <v>film &amp; video</v>
      </c>
      <c r="R1099" s="9" t="str">
        <f t="shared" si="105"/>
        <v>television</v>
      </c>
      <c r="S1099" s="14">
        <f t="shared" si="106"/>
        <v>41932.819525462961</v>
      </c>
      <c r="T1099" s="14">
        <f t="shared" si="107"/>
        <v>41992.861192129625</v>
      </c>
    </row>
    <row r="1100" spans="1:20" ht="45" x14ac:dyDescent="0.25">
      <c r="A1100">
        <v>3797</v>
      </c>
      <c r="B1100" s="3" t="s">
        <v>3794</v>
      </c>
      <c r="C1100" s="3" t="s">
        <v>7907</v>
      </c>
      <c r="D1100">
        <v>6000</v>
      </c>
      <c r="E1100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8305</v>
      </c>
      <c r="O1100" s="6">
        <f t="shared" si="102"/>
        <v>0.89666666666666661</v>
      </c>
      <c r="P1100" s="8">
        <f t="shared" si="103"/>
        <v>145.40540540540542</v>
      </c>
      <c r="Q1100" s="9" t="str">
        <f t="shared" si="104"/>
        <v>theater</v>
      </c>
      <c r="R1100" s="9" t="str">
        <f t="shared" si="105"/>
        <v>musical</v>
      </c>
      <c r="S1100" s="14">
        <f t="shared" si="106"/>
        <v>42084.881539351853</v>
      </c>
      <c r="T1100" s="14">
        <f t="shared" si="107"/>
        <v>42114.881539351853</v>
      </c>
    </row>
    <row r="1101" spans="1:20" ht="45" x14ac:dyDescent="0.25">
      <c r="A1101">
        <v>3352</v>
      </c>
      <c r="B1101" s="3" t="s">
        <v>3351</v>
      </c>
      <c r="C1101" s="3" t="s">
        <v>7462</v>
      </c>
      <c r="D1101">
        <v>5000</v>
      </c>
      <c r="E1101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8271</v>
      </c>
      <c r="O1101" s="6">
        <f t="shared" si="102"/>
        <v>1.0751999999999999</v>
      </c>
      <c r="P1101" s="8">
        <f t="shared" si="103"/>
        <v>76.8</v>
      </c>
      <c r="Q1101" s="9" t="str">
        <f t="shared" si="104"/>
        <v>theater</v>
      </c>
      <c r="R1101" s="9" t="str">
        <f t="shared" si="105"/>
        <v>plays</v>
      </c>
      <c r="S1101" s="14">
        <f t="shared" si="106"/>
        <v>42495.992800925931</v>
      </c>
      <c r="T1101" s="14">
        <f t="shared" si="107"/>
        <v>42552.958333333328</v>
      </c>
    </row>
    <row r="1102" spans="1:20" ht="30" x14ac:dyDescent="0.25">
      <c r="A1102">
        <v>3334</v>
      </c>
      <c r="B1102" s="3" t="s">
        <v>3334</v>
      </c>
      <c r="C1102" s="3" t="s">
        <v>7444</v>
      </c>
      <c r="D1102">
        <v>3871</v>
      </c>
      <c r="E1102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8271</v>
      </c>
      <c r="O1102" s="6">
        <f t="shared" si="102"/>
        <v>1.3862051149573753</v>
      </c>
      <c r="P1102" s="8">
        <f t="shared" si="103"/>
        <v>116.65217391304348</v>
      </c>
      <c r="Q1102" s="9" t="str">
        <f t="shared" si="104"/>
        <v>theater</v>
      </c>
      <c r="R1102" s="9" t="str">
        <f t="shared" si="105"/>
        <v>plays</v>
      </c>
      <c r="S1102" s="14">
        <f t="shared" si="106"/>
        <v>42185.521087962959</v>
      </c>
      <c r="T1102" s="14">
        <f t="shared" si="107"/>
        <v>42215.521087962959</v>
      </c>
    </row>
    <row r="1103" spans="1:20" ht="45" x14ac:dyDescent="0.25">
      <c r="A1103">
        <v>33</v>
      </c>
      <c r="B1103" s="3" t="s">
        <v>35</v>
      </c>
      <c r="C1103" s="3" t="s">
        <v>4144</v>
      </c>
      <c r="D1103">
        <v>5250</v>
      </c>
      <c r="E1103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8265</v>
      </c>
      <c r="O1103" s="6">
        <f t="shared" si="102"/>
        <v>1.0209523809523811</v>
      </c>
      <c r="P1103" s="8">
        <f t="shared" si="103"/>
        <v>83.75</v>
      </c>
      <c r="Q1103" s="9" t="str">
        <f t="shared" si="104"/>
        <v>film &amp; video</v>
      </c>
      <c r="R1103" s="9" t="str">
        <f t="shared" si="105"/>
        <v>television</v>
      </c>
      <c r="S1103" s="14">
        <f t="shared" si="106"/>
        <v>42286.660891203705</v>
      </c>
      <c r="T1103" s="14">
        <f t="shared" si="107"/>
        <v>42316.702557870376</v>
      </c>
    </row>
    <row r="1104" spans="1:20" ht="30" x14ac:dyDescent="0.25">
      <c r="A1104">
        <v>2180</v>
      </c>
      <c r="B1104" s="3" t="s">
        <v>2181</v>
      </c>
      <c r="C1104" s="3" t="s">
        <v>6290</v>
      </c>
      <c r="D1104">
        <v>5000</v>
      </c>
      <c r="E1104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8276</v>
      </c>
      <c r="O1104" s="6">
        <f t="shared" si="102"/>
        <v>1.071842</v>
      </c>
      <c r="P1104" s="8">
        <f t="shared" si="103"/>
        <v>68.707820512820518</v>
      </c>
      <c r="Q1104" s="9" t="str">
        <f t="shared" si="104"/>
        <v>music</v>
      </c>
      <c r="R1104" s="9" t="str">
        <f t="shared" si="105"/>
        <v>rock</v>
      </c>
      <c r="S1104" s="14">
        <f t="shared" si="106"/>
        <v>42279.669768518521</v>
      </c>
      <c r="T1104" s="14">
        <f t="shared" si="107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>
        <v>3350</v>
      </c>
      <c r="E1105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8271</v>
      </c>
      <c r="O1105" s="6">
        <f t="shared" si="102"/>
        <v>1.599402985074627</v>
      </c>
      <c r="P1105" s="8">
        <f t="shared" si="103"/>
        <v>40.285714285714285</v>
      </c>
      <c r="Q1105" s="9" t="str">
        <f t="shared" si="104"/>
        <v>theater</v>
      </c>
      <c r="R1105" s="9" t="str">
        <f t="shared" si="105"/>
        <v>plays</v>
      </c>
      <c r="S1105" s="14">
        <f t="shared" si="106"/>
        <v>41793.668761574074</v>
      </c>
      <c r="T1105" s="14">
        <f t="shared" si="107"/>
        <v>41823.668761574074</v>
      </c>
    </row>
    <row r="1106" spans="1:20" ht="45" x14ac:dyDescent="0.25">
      <c r="A1106">
        <v>1381</v>
      </c>
      <c r="B1106" s="3" t="s">
        <v>1382</v>
      </c>
      <c r="C1106" s="3" t="s">
        <v>5491</v>
      </c>
      <c r="D1106">
        <v>5000</v>
      </c>
      <c r="E1106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8276</v>
      </c>
      <c r="O1106" s="6">
        <f t="shared" si="102"/>
        <v>1.071</v>
      </c>
      <c r="P1106" s="8">
        <f t="shared" si="103"/>
        <v>73.356164383561648</v>
      </c>
      <c r="Q1106" s="9" t="str">
        <f t="shared" si="104"/>
        <v>music</v>
      </c>
      <c r="R1106" s="9" t="str">
        <f t="shared" si="105"/>
        <v>rock</v>
      </c>
      <c r="S1106" s="14">
        <f t="shared" si="106"/>
        <v>42703.214409722219</v>
      </c>
      <c r="T1106" s="14">
        <f t="shared" si="107"/>
        <v>42733.214409722219</v>
      </c>
    </row>
    <row r="1107" spans="1:20" ht="45" x14ac:dyDescent="0.25">
      <c r="A1107">
        <v>3495</v>
      </c>
      <c r="B1107" s="3" t="s">
        <v>3494</v>
      </c>
      <c r="C1107" s="3" t="s">
        <v>7605</v>
      </c>
      <c r="D1107">
        <v>5000</v>
      </c>
      <c r="E1107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8271</v>
      </c>
      <c r="O1107" s="6">
        <f t="shared" si="102"/>
        <v>1.0686</v>
      </c>
      <c r="P1107" s="8">
        <f t="shared" si="103"/>
        <v>74.208333333333329</v>
      </c>
      <c r="Q1107" s="9" t="str">
        <f t="shared" si="104"/>
        <v>theater</v>
      </c>
      <c r="R1107" s="9" t="str">
        <f t="shared" si="105"/>
        <v>plays</v>
      </c>
      <c r="S1107" s="14">
        <f t="shared" si="106"/>
        <v>41915.762835648151</v>
      </c>
      <c r="T1107" s="14">
        <f t="shared" si="107"/>
        <v>41944.720833333333</v>
      </c>
    </row>
    <row r="1108" spans="1:20" ht="45" x14ac:dyDescent="0.25">
      <c r="A1108">
        <v>2173</v>
      </c>
      <c r="B1108" s="3" t="s">
        <v>2174</v>
      </c>
      <c r="C1108" s="3" t="s">
        <v>6283</v>
      </c>
      <c r="D1108">
        <v>4200</v>
      </c>
      <c r="E1108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8276</v>
      </c>
      <c r="O1108" s="6">
        <f t="shared" si="102"/>
        <v>1.2692857142857144</v>
      </c>
      <c r="P1108" s="8">
        <f t="shared" si="103"/>
        <v>59.233333333333334</v>
      </c>
      <c r="Q1108" s="9" t="str">
        <f t="shared" si="104"/>
        <v>music</v>
      </c>
      <c r="R1108" s="9" t="str">
        <f t="shared" si="105"/>
        <v>rock</v>
      </c>
      <c r="S1108" s="14">
        <f t="shared" si="106"/>
        <v>41495.692627314813</v>
      </c>
      <c r="T1108" s="14">
        <f t="shared" si="107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>
        <v>5000</v>
      </c>
      <c r="E1109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8285</v>
      </c>
      <c r="O1109" s="6">
        <f t="shared" si="102"/>
        <v>1.0660000000000001</v>
      </c>
      <c r="P1109" s="8">
        <f t="shared" si="103"/>
        <v>108.77551020408163</v>
      </c>
      <c r="Q1109" s="9" t="str">
        <f t="shared" si="104"/>
        <v>photography</v>
      </c>
      <c r="R1109" s="9" t="str">
        <f t="shared" si="105"/>
        <v>photobooks</v>
      </c>
      <c r="S1109" s="14">
        <f t="shared" si="106"/>
        <v>42068.829039351855</v>
      </c>
      <c r="T1109" s="14">
        <f t="shared" si="107"/>
        <v>42088.787372685183</v>
      </c>
    </row>
    <row r="1110" spans="1:20" ht="30" x14ac:dyDescent="0.25">
      <c r="A1110">
        <v>3111</v>
      </c>
      <c r="B1110" s="3" t="s">
        <v>3111</v>
      </c>
      <c r="C1110" s="3" t="s">
        <v>7221</v>
      </c>
      <c r="D1110">
        <v>20000</v>
      </c>
      <c r="E1110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8303</v>
      </c>
      <c r="O1110" s="6">
        <f t="shared" si="102"/>
        <v>0.26640000000000003</v>
      </c>
      <c r="P1110" s="8">
        <f t="shared" si="103"/>
        <v>70.10526315789474</v>
      </c>
      <c r="Q1110" s="9" t="str">
        <f t="shared" si="104"/>
        <v>theater</v>
      </c>
      <c r="R1110" s="9" t="str">
        <f t="shared" si="105"/>
        <v>spaces</v>
      </c>
      <c r="S1110" s="14">
        <f t="shared" si="106"/>
        <v>41885.595138888886</v>
      </c>
      <c r="T1110" s="14">
        <f t="shared" si="107"/>
        <v>41916.595138888886</v>
      </c>
    </row>
    <row r="1111" spans="1:20" ht="45" x14ac:dyDescent="0.25">
      <c r="A1111">
        <v>272</v>
      </c>
      <c r="B1111" s="3" t="s">
        <v>273</v>
      </c>
      <c r="C1111" s="3" t="s">
        <v>4382</v>
      </c>
      <c r="D1111">
        <v>3000</v>
      </c>
      <c r="E1111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8269</v>
      </c>
      <c r="O1111" s="6">
        <f t="shared" si="102"/>
        <v>1.7743366666666667</v>
      </c>
      <c r="P1111" s="8">
        <f t="shared" si="103"/>
        <v>81.892461538461546</v>
      </c>
      <c r="Q1111" s="9" t="str">
        <f t="shared" si="104"/>
        <v>film &amp; video</v>
      </c>
      <c r="R1111" s="9" t="str">
        <f t="shared" si="105"/>
        <v>documentary</v>
      </c>
      <c r="S1111" s="14">
        <f t="shared" si="106"/>
        <v>40235.900358796294</v>
      </c>
      <c r="T1111" s="14">
        <f t="shared" si="107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>
        <v>4575</v>
      </c>
      <c r="E1112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8279</v>
      </c>
      <c r="O1112" s="6">
        <f t="shared" si="102"/>
        <v>1.1632786885245903</v>
      </c>
      <c r="P1112" s="8">
        <f t="shared" si="103"/>
        <v>50.685714285714283</v>
      </c>
      <c r="Q1112" s="9" t="str">
        <f t="shared" si="104"/>
        <v>music</v>
      </c>
      <c r="R1112" s="9" t="str">
        <f t="shared" si="105"/>
        <v>indie rock</v>
      </c>
      <c r="S1112" s="14">
        <f t="shared" si="106"/>
        <v>41099.093865740739</v>
      </c>
      <c r="T1112" s="14">
        <f t="shared" si="107"/>
        <v>41131.916666666664</v>
      </c>
    </row>
    <row r="1113" spans="1:20" ht="45" x14ac:dyDescent="0.25">
      <c r="A1113">
        <v>3045</v>
      </c>
      <c r="B1113" s="3" t="s">
        <v>3045</v>
      </c>
      <c r="C1113" s="3" t="s">
        <v>7155</v>
      </c>
      <c r="D1113">
        <v>4000</v>
      </c>
      <c r="E1113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8303</v>
      </c>
      <c r="O1113" s="6">
        <f t="shared" si="102"/>
        <v>1.3270650000000002</v>
      </c>
      <c r="P1113" s="8">
        <f t="shared" si="103"/>
        <v>82.941562500000003</v>
      </c>
      <c r="Q1113" s="9" t="str">
        <f t="shared" si="104"/>
        <v>theater</v>
      </c>
      <c r="R1113" s="9" t="str">
        <f t="shared" si="105"/>
        <v>spaces</v>
      </c>
      <c r="S1113" s="14">
        <f t="shared" si="106"/>
        <v>41843.155729166669</v>
      </c>
      <c r="T1113" s="14">
        <f t="shared" si="107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>
        <v>5000</v>
      </c>
      <c r="E1114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8276</v>
      </c>
      <c r="O1114" s="6">
        <f t="shared" si="102"/>
        <v>1.06</v>
      </c>
      <c r="P1114" s="8">
        <f t="shared" si="103"/>
        <v>189.28571428571428</v>
      </c>
      <c r="Q1114" s="9" t="str">
        <f t="shared" si="104"/>
        <v>music</v>
      </c>
      <c r="R1114" s="9" t="str">
        <f t="shared" si="105"/>
        <v>rock</v>
      </c>
      <c r="S1114" s="14">
        <f t="shared" si="106"/>
        <v>40274.745127314818</v>
      </c>
      <c r="T1114" s="14">
        <f t="shared" si="107"/>
        <v>40344.166666666664</v>
      </c>
    </row>
    <row r="1115" spans="1:20" ht="45" x14ac:dyDescent="0.25">
      <c r="A1115">
        <v>1535</v>
      </c>
      <c r="B1115" s="3" t="s">
        <v>1536</v>
      </c>
      <c r="C1115" s="3" t="s">
        <v>5645</v>
      </c>
      <c r="D1115">
        <v>4000</v>
      </c>
      <c r="E1115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8285</v>
      </c>
      <c r="O1115" s="6">
        <f t="shared" si="102"/>
        <v>1.3242499999999999</v>
      </c>
      <c r="P1115" s="8">
        <f t="shared" si="103"/>
        <v>48.154545454545456</v>
      </c>
      <c r="Q1115" s="9" t="str">
        <f t="shared" si="104"/>
        <v>photography</v>
      </c>
      <c r="R1115" s="9" t="str">
        <f t="shared" si="105"/>
        <v>photobooks</v>
      </c>
      <c r="S1115" s="14">
        <f t="shared" si="106"/>
        <v>42484.829062500001</v>
      </c>
      <c r="T1115" s="14">
        <f t="shared" si="107"/>
        <v>42513.916666666672</v>
      </c>
    </row>
    <row r="1116" spans="1:20" ht="45" x14ac:dyDescent="0.25">
      <c r="A1116">
        <v>3436</v>
      </c>
      <c r="B1116" s="3" t="s">
        <v>3435</v>
      </c>
      <c r="C1116" s="3" t="s">
        <v>7546</v>
      </c>
      <c r="D1116">
        <v>5000</v>
      </c>
      <c r="E1116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8271</v>
      </c>
      <c r="O1116" s="6">
        <f t="shared" si="102"/>
        <v>1.0589999999999999</v>
      </c>
      <c r="P1116" s="8">
        <f t="shared" si="103"/>
        <v>143.1081081081081</v>
      </c>
      <c r="Q1116" s="9" t="str">
        <f t="shared" si="104"/>
        <v>theater</v>
      </c>
      <c r="R1116" s="9" t="str">
        <f t="shared" si="105"/>
        <v>plays</v>
      </c>
      <c r="S1116" s="14">
        <f t="shared" si="106"/>
        <v>41851.541585648149</v>
      </c>
      <c r="T1116" s="14">
        <f t="shared" si="107"/>
        <v>41872.686111111114</v>
      </c>
    </row>
    <row r="1117" spans="1:20" ht="45" x14ac:dyDescent="0.25">
      <c r="A1117">
        <v>3656</v>
      </c>
      <c r="B1117" s="3" t="s">
        <v>3653</v>
      </c>
      <c r="C1117" s="3" t="s">
        <v>7766</v>
      </c>
      <c r="D1117">
        <v>5000</v>
      </c>
      <c r="E1117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8271</v>
      </c>
      <c r="O1117" s="6">
        <f t="shared" si="102"/>
        <v>1.0582</v>
      </c>
      <c r="P1117" s="8">
        <f t="shared" si="103"/>
        <v>115.02173913043478</v>
      </c>
      <c r="Q1117" s="9" t="str">
        <f t="shared" si="104"/>
        <v>theater</v>
      </c>
      <c r="R1117" s="9" t="str">
        <f t="shared" si="105"/>
        <v>plays</v>
      </c>
      <c r="S1117" s="14">
        <f t="shared" si="106"/>
        <v>42737.910138888896</v>
      </c>
      <c r="T1117" s="14">
        <f t="shared" si="107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>
        <v>5000</v>
      </c>
      <c r="E1118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8271</v>
      </c>
      <c r="O1118" s="6">
        <f t="shared" si="102"/>
        <v>1.0569999999999999</v>
      </c>
      <c r="P1118" s="8">
        <f t="shared" si="103"/>
        <v>41.944444444444443</v>
      </c>
      <c r="Q1118" s="9" t="str">
        <f t="shared" si="104"/>
        <v>theater</v>
      </c>
      <c r="R1118" s="9" t="str">
        <f t="shared" si="105"/>
        <v>plays</v>
      </c>
      <c r="S1118" s="14">
        <f t="shared" si="106"/>
        <v>41753.593275462961</v>
      </c>
      <c r="T1118" s="14">
        <f t="shared" si="107"/>
        <v>41778.875</v>
      </c>
    </row>
    <row r="1119" spans="1:20" ht="45" x14ac:dyDescent="0.25">
      <c r="A1119">
        <v>3825</v>
      </c>
      <c r="B1119" s="3" t="s">
        <v>3822</v>
      </c>
      <c r="C1119" s="3" t="s">
        <v>7934</v>
      </c>
      <c r="D1119">
        <v>5000</v>
      </c>
      <c r="E1119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8271</v>
      </c>
      <c r="O1119" s="6">
        <f t="shared" si="102"/>
        <v>1.0542</v>
      </c>
      <c r="P1119" s="8">
        <f t="shared" si="103"/>
        <v>107.57142857142857</v>
      </c>
      <c r="Q1119" s="9" t="str">
        <f t="shared" si="104"/>
        <v>theater</v>
      </c>
      <c r="R1119" s="9" t="str">
        <f t="shared" si="105"/>
        <v>plays</v>
      </c>
      <c r="S1119" s="14">
        <f t="shared" si="106"/>
        <v>42151.069606481484</v>
      </c>
      <c r="T1119" s="14">
        <f t="shared" si="107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>
        <v>5000</v>
      </c>
      <c r="E1120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8269</v>
      </c>
      <c r="O1120" s="6">
        <f t="shared" si="102"/>
        <v>1.0526</v>
      </c>
      <c r="P1120" s="8">
        <f t="shared" si="103"/>
        <v>75.185714285714283</v>
      </c>
      <c r="Q1120" s="9" t="str">
        <f t="shared" si="104"/>
        <v>film &amp; video</v>
      </c>
      <c r="R1120" s="9" t="str">
        <f t="shared" si="105"/>
        <v>documentary</v>
      </c>
      <c r="S1120" s="14">
        <f t="shared" si="106"/>
        <v>40718.310659722221</v>
      </c>
      <c r="T1120" s="14">
        <f t="shared" si="107"/>
        <v>40765.297222222223</v>
      </c>
    </row>
    <row r="1121" spans="1:20" ht="45" x14ac:dyDescent="0.25">
      <c r="A1121">
        <v>3440</v>
      </c>
      <c r="B1121" s="3" t="s">
        <v>3439</v>
      </c>
      <c r="C1121" s="3" t="s">
        <v>7550</v>
      </c>
      <c r="D1121">
        <v>5000</v>
      </c>
      <c r="E1121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8271</v>
      </c>
      <c r="O1121" s="6">
        <f t="shared" si="102"/>
        <v>1.052184</v>
      </c>
      <c r="P1121" s="8">
        <f t="shared" si="103"/>
        <v>64.157560975609755</v>
      </c>
      <c r="Q1121" s="9" t="str">
        <f t="shared" si="104"/>
        <v>theater</v>
      </c>
      <c r="R1121" s="9" t="str">
        <f t="shared" si="105"/>
        <v>plays</v>
      </c>
      <c r="S1121" s="14">
        <f t="shared" si="106"/>
        <v>41809.12300925926</v>
      </c>
      <c r="T1121" s="14">
        <f t="shared" si="107"/>
        <v>41831.677083333336</v>
      </c>
    </row>
    <row r="1122" spans="1:20" ht="45" x14ac:dyDescent="0.25">
      <c r="A1122">
        <v>92</v>
      </c>
      <c r="B1122" s="3" t="s">
        <v>94</v>
      </c>
      <c r="C1122" s="3" t="s">
        <v>4203</v>
      </c>
      <c r="D1122">
        <v>5000</v>
      </c>
      <c r="E1122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8266</v>
      </c>
      <c r="O1122" s="6">
        <f t="shared" si="102"/>
        <v>1.052</v>
      </c>
      <c r="P1122" s="8">
        <f t="shared" si="103"/>
        <v>122.32558139534883</v>
      </c>
      <c r="Q1122" s="9" t="str">
        <f t="shared" si="104"/>
        <v>film &amp; video</v>
      </c>
      <c r="R1122" s="9" t="str">
        <f t="shared" si="105"/>
        <v>shorts</v>
      </c>
      <c r="S1122" s="14">
        <f t="shared" si="106"/>
        <v>42721.198877314819</v>
      </c>
      <c r="T1122" s="14">
        <f t="shared" si="107"/>
        <v>42767.333333333328</v>
      </c>
    </row>
    <row r="1123" spans="1:20" ht="45" x14ac:dyDescent="0.25">
      <c r="A1123">
        <v>394</v>
      </c>
      <c r="B1123" s="3" t="s">
        <v>395</v>
      </c>
      <c r="C1123" s="3" t="s">
        <v>4504</v>
      </c>
      <c r="D1123">
        <v>4700</v>
      </c>
      <c r="E1123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8269</v>
      </c>
      <c r="O1123" s="6">
        <f t="shared" si="102"/>
        <v>1.118936170212766</v>
      </c>
      <c r="P1123" s="8">
        <f t="shared" si="103"/>
        <v>105.18</v>
      </c>
      <c r="Q1123" s="9" t="str">
        <f t="shared" si="104"/>
        <v>film &amp; video</v>
      </c>
      <c r="R1123" s="9" t="str">
        <f t="shared" si="105"/>
        <v>documentary</v>
      </c>
      <c r="S1123" s="14">
        <f t="shared" si="106"/>
        <v>42417.818078703705</v>
      </c>
      <c r="T1123" s="14">
        <f t="shared" si="107"/>
        <v>42477.776412037041</v>
      </c>
    </row>
    <row r="1124" spans="1:20" ht="45" x14ac:dyDescent="0.25">
      <c r="A1124">
        <v>3276</v>
      </c>
      <c r="B1124" s="3" t="s">
        <v>3276</v>
      </c>
      <c r="C1124" s="3" t="s">
        <v>7386</v>
      </c>
      <c r="D1124">
        <v>4500</v>
      </c>
      <c r="E1124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8271</v>
      </c>
      <c r="O1124" s="6">
        <f t="shared" si="102"/>
        <v>1.1684444444444444</v>
      </c>
      <c r="P1124" s="8">
        <f t="shared" si="103"/>
        <v>52.58</v>
      </c>
      <c r="Q1124" s="9" t="str">
        <f t="shared" si="104"/>
        <v>theater</v>
      </c>
      <c r="R1124" s="9" t="str">
        <f t="shared" si="105"/>
        <v>plays</v>
      </c>
      <c r="S1124" s="14">
        <f t="shared" si="106"/>
        <v>42426.949988425928</v>
      </c>
      <c r="T1124" s="14">
        <f t="shared" si="107"/>
        <v>42461.165972222225</v>
      </c>
    </row>
    <row r="1125" spans="1:20" ht="30" x14ac:dyDescent="0.25">
      <c r="A1125">
        <v>3146</v>
      </c>
      <c r="B1125" s="3" t="s">
        <v>3146</v>
      </c>
      <c r="C1125" s="3" t="s">
        <v>7256</v>
      </c>
      <c r="D1125">
        <v>50000</v>
      </c>
      <c r="E1125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8271</v>
      </c>
      <c r="O1125" s="6">
        <f t="shared" si="102"/>
        <v>0.105</v>
      </c>
      <c r="P1125" s="8">
        <f t="shared" si="103"/>
        <v>437.5</v>
      </c>
      <c r="Q1125" s="9" t="str">
        <f t="shared" si="104"/>
        <v>theater</v>
      </c>
      <c r="R1125" s="9" t="str">
        <f t="shared" si="105"/>
        <v>plays</v>
      </c>
      <c r="S1125" s="14">
        <f t="shared" si="106"/>
        <v>42796.682476851856</v>
      </c>
      <c r="T1125" s="14">
        <f t="shared" si="107"/>
        <v>42841.640810185185</v>
      </c>
    </row>
    <row r="1126" spans="1:20" ht="45" x14ac:dyDescent="0.25">
      <c r="A1126">
        <v>2819</v>
      </c>
      <c r="B1126" s="3" t="s">
        <v>2819</v>
      </c>
      <c r="C1126" s="3" t="s">
        <v>6929</v>
      </c>
      <c r="D1126">
        <v>5000</v>
      </c>
      <c r="E1126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8271</v>
      </c>
      <c r="O1126" s="6">
        <f t="shared" si="102"/>
        <v>1.048</v>
      </c>
      <c r="P1126" s="8">
        <f t="shared" si="103"/>
        <v>50.384615384615387</v>
      </c>
      <c r="Q1126" s="9" t="str">
        <f t="shared" si="104"/>
        <v>theater</v>
      </c>
      <c r="R1126" s="9" t="str">
        <f t="shared" si="105"/>
        <v>plays</v>
      </c>
      <c r="S1126" s="14">
        <f t="shared" si="106"/>
        <v>42139.525567129633</v>
      </c>
      <c r="T1126" s="14">
        <f t="shared" si="107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>
        <v>5000</v>
      </c>
      <c r="E1127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8292</v>
      </c>
      <c r="O1127" s="6">
        <f t="shared" si="102"/>
        <v>1.0471999999999999</v>
      </c>
      <c r="P1127" s="8">
        <f t="shared" si="103"/>
        <v>113.82608695652173</v>
      </c>
      <c r="Q1127" s="9" t="str">
        <f t="shared" si="104"/>
        <v>music</v>
      </c>
      <c r="R1127" s="9" t="str">
        <f t="shared" si="105"/>
        <v>pop</v>
      </c>
      <c r="S1127" s="14">
        <f t="shared" si="106"/>
        <v>41039.409456018519</v>
      </c>
      <c r="T1127" s="14">
        <f t="shared" si="107"/>
        <v>41069.409456018519</v>
      </c>
    </row>
    <row r="1128" spans="1:20" ht="45" x14ac:dyDescent="0.25">
      <c r="A1128">
        <v>2114</v>
      </c>
      <c r="B1128" s="3" t="s">
        <v>2115</v>
      </c>
      <c r="C1128" s="3" t="s">
        <v>6224</v>
      </c>
      <c r="D1128">
        <v>5000</v>
      </c>
      <c r="E1128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8279</v>
      </c>
      <c r="O1128" s="6">
        <f t="shared" si="102"/>
        <v>1.0469999999999999</v>
      </c>
      <c r="P1128" s="8">
        <f t="shared" si="103"/>
        <v>35.612244897959187</v>
      </c>
      <c r="Q1128" s="9" t="str">
        <f t="shared" si="104"/>
        <v>music</v>
      </c>
      <c r="R1128" s="9" t="str">
        <f t="shared" si="105"/>
        <v>indie rock</v>
      </c>
      <c r="S1128" s="14">
        <f t="shared" si="106"/>
        <v>40458.815625000003</v>
      </c>
      <c r="T1128" s="14">
        <f t="shared" si="107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>
        <v>5000</v>
      </c>
      <c r="E1129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8271</v>
      </c>
      <c r="O1129" s="6">
        <f t="shared" si="102"/>
        <v>1.0468</v>
      </c>
      <c r="P1129" s="8">
        <f t="shared" si="103"/>
        <v>36.859154929577464</v>
      </c>
      <c r="Q1129" s="9" t="str">
        <f t="shared" si="104"/>
        <v>theater</v>
      </c>
      <c r="R1129" s="9" t="str">
        <f t="shared" si="105"/>
        <v>plays</v>
      </c>
      <c r="S1129" s="14">
        <f t="shared" si="106"/>
        <v>42558.189432870371</v>
      </c>
      <c r="T1129" s="14">
        <f t="shared" si="107"/>
        <v>42587.875</v>
      </c>
    </row>
    <row r="1130" spans="1:20" ht="45" x14ac:dyDescent="0.25">
      <c r="A1130">
        <v>2651</v>
      </c>
      <c r="B1130" s="3" t="s">
        <v>2651</v>
      </c>
      <c r="C1130" s="3" t="s">
        <v>6761</v>
      </c>
      <c r="D1130">
        <v>280000</v>
      </c>
      <c r="E1130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8301</v>
      </c>
      <c r="O1130" s="6">
        <f t="shared" si="102"/>
        <v>1.8689285714285714E-2</v>
      </c>
      <c r="P1130" s="8">
        <f t="shared" si="103"/>
        <v>307.8235294117647</v>
      </c>
      <c r="Q1130" s="9" t="str">
        <f t="shared" si="104"/>
        <v>technology</v>
      </c>
      <c r="R1130" s="9" t="str">
        <f t="shared" si="105"/>
        <v>space exploration</v>
      </c>
      <c r="S1130" s="14">
        <f t="shared" si="106"/>
        <v>42327.805659722217</v>
      </c>
      <c r="T1130" s="14">
        <f t="shared" si="107"/>
        <v>42355.805659722217</v>
      </c>
    </row>
    <row r="1131" spans="1:20" ht="45" x14ac:dyDescent="0.25">
      <c r="A1131">
        <v>521</v>
      </c>
      <c r="B1131" s="3" t="s">
        <v>522</v>
      </c>
      <c r="C1131" s="3" t="s">
        <v>4631</v>
      </c>
      <c r="D1131">
        <v>5000</v>
      </c>
      <c r="E1131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8271</v>
      </c>
      <c r="O1131" s="6">
        <f t="shared" si="102"/>
        <v>1.0464</v>
      </c>
      <c r="P1131" s="8">
        <f t="shared" si="103"/>
        <v>93.428571428571431</v>
      </c>
      <c r="Q1131" s="9" t="str">
        <f t="shared" si="104"/>
        <v>theater</v>
      </c>
      <c r="R1131" s="9" t="str">
        <f t="shared" si="105"/>
        <v>plays</v>
      </c>
      <c r="S1131" s="14">
        <f t="shared" si="106"/>
        <v>42646.092812499999</v>
      </c>
      <c r="T1131" s="14">
        <f t="shared" si="107"/>
        <v>42675.207638888889</v>
      </c>
    </row>
    <row r="1132" spans="1:20" ht="45" x14ac:dyDescent="0.25">
      <c r="A1132">
        <v>729</v>
      </c>
      <c r="B1132" s="3" t="s">
        <v>730</v>
      </c>
      <c r="C1132" s="3" t="s">
        <v>4839</v>
      </c>
      <c r="D1132">
        <v>4000</v>
      </c>
      <c r="E1132">
        <v>5226</v>
      </c>
      <c r="F1132" t="s">
        <v>8219</v>
      </c>
      <c r="G1132" t="s">
        <v>8224</v>
      </c>
      <c r="H1132" t="s">
        <v>8246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8274</v>
      </c>
      <c r="O1132" s="6">
        <f t="shared" si="102"/>
        <v>1.3065</v>
      </c>
      <c r="P1132" s="8">
        <f t="shared" si="103"/>
        <v>43.55</v>
      </c>
      <c r="Q1132" s="9" t="str">
        <f t="shared" si="104"/>
        <v>publishing</v>
      </c>
      <c r="R1132" s="9" t="str">
        <f t="shared" si="105"/>
        <v>nonfiction</v>
      </c>
      <c r="S1132" s="14">
        <f t="shared" si="106"/>
        <v>41111.185891203706</v>
      </c>
      <c r="T1132" s="14">
        <f t="shared" si="107"/>
        <v>41171.185891203706</v>
      </c>
    </row>
    <row r="1133" spans="1:20" ht="45" x14ac:dyDescent="0.25">
      <c r="A1133">
        <v>3331</v>
      </c>
      <c r="B1133" s="3" t="s">
        <v>3331</v>
      </c>
      <c r="C1133" s="3" t="s">
        <v>7441</v>
      </c>
      <c r="D1133">
        <v>5000</v>
      </c>
      <c r="E1133">
        <v>5226</v>
      </c>
      <c r="F1133" t="s">
        <v>8219</v>
      </c>
      <c r="G1133" t="s">
        <v>8224</v>
      </c>
      <c r="H1133" t="s">
        <v>8246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102"/>
        <v>1.0451999999999999</v>
      </c>
      <c r="P1133" s="8">
        <f t="shared" si="103"/>
        <v>80.400000000000006</v>
      </c>
      <c r="Q1133" s="9" t="str">
        <f t="shared" si="104"/>
        <v>theater</v>
      </c>
      <c r="R1133" s="9" t="str">
        <f t="shared" si="105"/>
        <v>plays</v>
      </c>
      <c r="S1133" s="14">
        <f t="shared" si="106"/>
        <v>42248.697754629626</v>
      </c>
      <c r="T1133" s="14">
        <f t="shared" si="107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>
        <v>5000</v>
      </c>
      <c r="E1134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8276</v>
      </c>
      <c r="O1134" s="6">
        <f t="shared" si="102"/>
        <v>1.0444</v>
      </c>
      <c r="P1134" s="8">
        <f t="shared" si="103"/>
        <v>64.46913580246914</v>
      </c>
      <c r="Q1134" s="9" t="str">
        <f t="shared" si="104"/>
        <v>music</v>
      </c>
      <c r="R1134" s="9" t="str">
        <f t="shared" si="105"/>
        <v>rock</v>
      </c>
      <c r="S1134" s="14">
        <f t="shared" si="106"/>
        <v>41067.74086805556</v>
      </c>
      <c r="T1134" s="14">
        <f t="shared" si="107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>
        <v>4500</v>
      </c>
      <c r="E1135">
        <v>5221</v>
      </c>
      <c r="F1135" t="s">
        <v>8219</v>
      </c>
      <c r="G1135" t="s">
        <v>8224</v>
      </c>
      <c r="H1135" t="s">
        <v>8246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8303</v>
      </c>
      <c r="O1135" s="6">
        <f t="shared" si="102"/>
        <v>1.1602222222222223</v>
      </c>
      <c r="P1135" s="8">
        <f t="shared" si="103"/>
        <v>50.689320388349515</v>
      </c>
      <c r="Q1135" s="9" t="str">
        <f t="shared" si="104"/>
        <v>theater</v>
      </c>
      <c r="R1135" s="9" t="str">
        <f t="shared" si="105"/>
        <v>spaces</v>
      </c>
      <c r="S1135" s="14">
        <f t="shared" si="106"/>
        <v>42660.618854166663</v>
      </c>
      <c r="T1135" s="14">
        <f t="shared" si="107"/>
        <v>42696.249305555553</v>
      </c>
    </row>
    <row r="1136" spans="1:20" ht="30" x14ac:dyDescent="0.25">
      <c r="A1136">
        <v>3217</v>
      </c>
      <c r="B1136" s="3" t="s">
        <v>3217</v>
      </c>
      <c r="C1136" s="3" t="s">
        <v>7327</v>
      </c>
      <c r="D1136">
        <v>4500</v>
      </c>
      <c r="E1136">
        <v>5221</v>
      </c>
      <c r="F1136" t="s">
        <v>8219</v>
      </c>
      <c r="G1136" t="s">
        <v>8224</v>
      </c>
      <c r="H1136" t="s">
        <v>8246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8271</v>
      </c>
      <c r="O1136" s="6">
        <f t="shared" si="102"/>
        <v>1.1602222222222223</v>
      </c>
      <c r="P1136" s="8">
        <f t="shared" si="103"/>
        <v>50.20192307692308</v>
      </c>
      <c r="Q1136" s="9" t="str">
        <f t="shared" si="104"/>
        <v>theater</v>
      </c>
      <c r="R1136" s="9" t="str">
        <f t="shared" si="105"/>
        <v>plays</v>
      </c>
      <c r="S1136" s="14">
        <f t="shared" si="106"/>
        <v>42648.546111111107</v>
      </c>
      <c r="T1136" s="14">
        <f t="shared" si="107"/>
        <v>42678.546111111107</v>
      </c>
    </row>
    <row r="1137" spans="1:20" ht="45" x14ac:dyDescent="0.25">
      <c r="A1137">
        <v>1700</v>
      </c>
      <c r="B1137" s="3" t="s">
        <v>1701</v>
      </c>
      <c r="C1137" s="3" t="s">
        <v>5810</v>
      </c>
      <c r="D1137">
        <v>20000</v>
      </c>
      <c r="E1137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8293</v>
      </c>
      <c r="O1137" s="6">
        <f t="shared" si="102"/>
        <v>0.2606</v>
      </c>
      <c r="P1137" s="8">
        <f t="shared" si="103"/>
        <v>65.974683544303801</v>
      </c>
      <c r="Q1137" s="9" t="str">
        <f t="shared" si="104"/>
        <v>music</v>
      </c>
      <c r="R1137" s="9" t="str">
        <f t="shared" si="105"/>
        <v>faith</v>
      </c>
      <c r="S1137" s="14">
        <f t="shared" si="106"/>
        <v>42796.071643518517</v>
      </c>
      <c r="T1137" s="14">
        <f t="shared" si="107"/>
        <v>42826.166666666672</v>
      </c>
    </row>
    <row r="1138" spans="1:20" ht="45" x14ac:dyDescent="0.25">
      <c r="A1138">
        <v>1350</v>
      </c>
      <c r="B1138" s="3" t="s">
        <v>1351</v>
      </c>
      <c r="C1138" s="3" t="s">
        <v>5460</v>
      </c>
      <c r="D1138">
        <v>5000</v>
      </c>
      <c r="E1138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8274</v>
      </c>
      <c r="O1138" s="6">
        <f t="shared" si="102"/>
        <v>1.0405</v>
      </c>
      <c r="P1138" s="8">
        <f t="shared" si="103"/>
        <v>66.698717948717942</v>
      </c>
      <c r="Q1138" s="9" t="str">
        <f t="shared" si="104"/>
        <v>publishing</v>
      </c>
      <c r="R1138" s="9" t="str">
        <f t="shared" si="105"/>
        <v>nonfiction</v>
      </c>
      <c r="S1138" s="14">
        <f t="shared" si="106"/>
        <v>42334.013124999998</v>
      </c>
      <c r="T1138" s="14">
        <f t="shared" si="107"/>
        <v>42364.013124999998</v>
      </c>
    </row>
    <row r="1139" spans="1:20" ht="45" x14ac:dyDescent="0.25">
      <c r="A1139">
        <v>112</v>
      </c>
      <c r="B1139" s="3" t="s">
        <v>114</v>
      </c>
      <c r="C1139" s="3" t="s">
        <v>4223</v>
      </c>
      <c r="D1139">
        <v>5000</v>
      </c>
      <c r="E1139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8266</v>
      </c>
      <c r="O1139" s="6">
        <f t="shared" si="102"/>
        <v>1.04</v>
      </c>
      <c r="P1139" s="8">
        <f t="shared" si="103"/>
        <v>64.197530864197532</v>
      </c>
      <c r="Q1139" s="9" t="str">
        <f t="shared" si="104"/>
        <v>film &amp; video</v>
      </c>
      <c r="R1139" s="9" t="str">
        <f t="shared" si="105"/>
        <v>shorts</v>
      </c>
      <c r="S1139" s="14">
        <f t="shared" si="106"/>
        <v>41718.043032407404</v>
      </c>
      <c r="T1139" s="14">
        <f t="shared" si="107"/>
        <v>41742.083333333336</v>
      </c>
    </row>
    <row r="1140" spans="1:20" ht="45" x14ac:dyDescent="0.25">
      <c r="A1140">
        <v>1001</v>
      </c>
      <c r="B1140" s="3" t="s">
        <v>1002</v>
      </c>
      <c r="C1140" s="3" t="s">
        <v>5111</v>
      </c>
      <c r="D1140">
        <v>5000</v>
      </c>
      <c r="E1140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8273</v>
      </c>
      <c r="O1140" s="6">
        <f t="shared" si="102"/>
        <v>1.04</v>
      </c>
      <c r="P1140" s="8">
        <f t="shared" si="103"/>
        <v>1300</v>
      </c>
      <c r="Q1140" s="9" t="str">
        <f t="shared" si="104"/>
        <v>technology</v>
      </c>
      <c r="R1140" s="9" t="str">
        <f t="shared" si="105"/>
        <v>wearables</v>
      </c>
      <c r="S1140" s="14">
        <f t="shared" si="106"/>
        <v>42720.720057870371</v>
      </c>
      <c r="T1140" s="14">
        <f t="shared" si="107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>
        <v>5000</v>
      </c>
      <c r="E1141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8271</v>
      </c>
      <c r="O1141" s="6">
        <f t="shared" si="102"/>
        <v>1.0389999999999999</v>
      </c>
      <c r="P1141" s="8">
        <f t="shared" si="103"/>
        <v>96.203703703703709</v>
      </c>
      <c r="Q1141" s="9" t="str">
        <f t="shared" si="104"/>
        <v>theater</v>
      </c>
      <c r="R1141" s="9" t="str">
        <f t="shared" si="105"/>
        <v>plays</v>
      </c>
      <c r="S1141" s="14">
        <f t="shared" si="106"/>
        <v>42690.041435185187</v>
      </c>
      <c r="T1141" s="14">
        <f t="shared" si="107"/>
        <v>42750.041435185187</v>
      </c>
    </row>
    <row r="1142" spans="1:20" ht="45" x14ac:dyDescent="0.25">
      <c r="A1142">
        <v>245</v>
      </c>
      <c r="B1142" s="3" t="s">
        <v>246</v>
      </c>
      <c r="C1142" s="3" t="s">
        <v>4355</v>
      </c>
      <c r="D1142">
        <v>5000</v>
      </c>
      <c r="E1142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8269</v>
      </c>
      <c r="O1142" s="6">
        <f t="shared" si="102"/>
        <v>1.0371999999999999</v>
      </c>
      <c r="P1142" s="8">
        <f t="shared" si="103"/>
        <v>54.020833333333336</v>
      </c>
      <c r="Q1142" s="9" t="str">
        <f t="shared" si="104"/>
        <v>film &amp; video</v>
      </c>
      <c r="R1142" s="9" t="str">
        <f t="shared" si="105"/>
        <v>documentary</v>
      </c>
      <c r="S1142" s="14">
        <f t="shared" si="106"/>
        <v>41107.053067129629</v>
      </c>
      <c r="T1142" s="14">
        <f t="shared" si="107"/>
        <v>41137.053067129629</v>
      </c>
    </row>
    <row r="1143" spans="1:20" ht="45" x14ac:dyDescent="0.25">
      <c r="A1143">
        <v>3748</v>
      </c>
      <c r="B1143" s="3" t="s">
        <v>3745</v>
      </c>
      <c r="C1143" s="3" t="s">
        <v>7858</v>
      </c>
      <c r="D1143">
        <v>5000</v>
      </c>
      <c r="E1143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8305</v>
      </c>
      <c r="O1143" s="6">
        <f t="shared" si="102"/>
        <v>1.0351999999999999</v>
      </c>
      <c r="P1143" s="8">
        <f t="shared" si="103"/>
        <v>99.538461538461533</v>
      </c>
      <c r="Q1143" s="9" t="str">
        <f t="shared" si="104"/>
        <v>theater</v>
      </c>
      <c r="R1143" s="9" t="str">
        <f t="shared" si="105"/>
        <v>musical</v>
      </c>
      <c r="S1143" s="14">
        <f t="shared" si="106"/>
        <v>42395.706435185188</v>
      </c>
      <c r="T1143" s="14">
        <f t="shared" si="107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>
        <v>5000</v>
      </c>
      <c r="E1144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8271</v>
      </c>
      <c r="O1144" s="6">
        <f t="shared" si="102"/>
        <v>1.0349999999999999</v>
      </c>
      <c r="P1144" s="8">
        <f t="shared" si="103"/>
        <v>63.109756097560975</v>
      </c>
      <c r="Q1144" s="9" t="str">
        <f t="shared" si="104"/>
        <v>theater</v>
      </c>
      <c r="R1144" s="9" t="str">
        <f t="shared" si="105"/>
        <v>plays</v>
      </c>
      <c r="S1144" s="14">
        <f t="shared" si="106"/>
        <v>41827.605057870373</v>
      </c>
      <c r="T1144" s="14">
        <f t="shared" si="107"/>
        <v>41848.605057870373</v>
      </c>
    </row>
    <row r="1145" spans="1:20" ht="45" x14ac:dyDescent="0.25">
      <c r="A1145">
        <v>3753</v>
      </c>
      <c r="B1145" s="3" t="s">
        <v>3750</v>
      </c>
      <c r="C1145" s="3" t="s">
        <v>7863</v>
      </c>
      <c r="D1145">
        <v>5000</v>
      </c>
      <c r="E1145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8305</v>
      </c>
      <c r="O1145" s="6">
        <f t="shared" si="102"/>
        <v>1.0334000000000001</v>
      </c>
      <c r="P1145" s="8">
        <f t="shared" si="103"/>
        <v>172.23333333333332</v>
      </c>
      <c r="Q1145" s="9" t="str">
        <f t="shared" si="104"/>
        <v>theater</v>
      </c>
      <c r="R1145" s="9" t="str">
        <f t="shared" si="105"/>
        <v>musical</v>
      </c>
      <c r="S1145" s="14">
        <f t="shared" si="106"/>
        <v>42128.824074074073</v>
      </c>
      <c r="T1145" s="14">
        <f t="shared" si="107"/>
        <v>42158</v>
      </c>
    </row>
    <row r="1146" spans="1:20" ht="45" x14ac:dyDescent="0.25">
      <c r="A1146">
        <v>2981</v>
      </c>
      <c r="B1146" s="3" t="s">
        <v>2981</v>
      </c>
      <c r="C1146" s="3" t="s">
        <v>7091</v>
      </c>
      <c r="D1146">
        <v>4000</v>
      </c>
      <c r="E1146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8303</v>
      </c>
      <c r="O1146" s="6">
        <f t="shared" si="102"/>
        <v>1.28925</v>
      </c>
      <c r="P1146" s="8">
        <f t="shared" si="103"/>
        <v>53.164948453608247</v>
      </c>
      <c r="Q1146" s="9" t="str">
        <f t="shared" si="104"/>
        <v>theater</v>
      </c>
      <c r="R1146" s="9" t="str">
        <f t="shared" si="105"/>
        <v>spaces</v>
      </c>
      <c r="S1146" s="14">
        <f t="shared" si="106"/>
        <v>42225.559675925921</v>
      </c>
      <c r="T1146" s="14">
        <f t="shared" si="107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>
        <v>5000</v>
      </c>
      <c r="E1147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8302</v>
      </c>
      <c r="O1147" s="6">
        <f t="shared" si="102"/>
        <v>1.0289999999999999</v>
      </c>
      <c r="P1147" s="8">
        <f t="shared" si="103"/>
        <v>85.75</v>
      </c>
      <c r="Q1147" s="9" t="str">
        <f t="shared" si="104"/>
        <v>technology</v>
      </c>
      <c r="R1147" s="9" t="str">
        <f t="shared" si="105"/>
        <v>makerspaces</v>
      </c>
      <c r="S1147" s="14">
        <f t="shared" si="106"/>
        <v>41542.958449074074</v>
      </c>
      <c r="T1147" s="14">
        <f t="shared" si="107"/>
        <v>41572.958449074074</v>
      </c>
    </row>
    <row r="1148" spans="1:20" ht="45" x14ac:dyDescent="0.25">
      <c r="A1148">
        <v>1614</v>
      </c>
      <c r="B1148" s="3" t="s">
        <v>1615</v>
      </c>
      <c r="C1148" s="3" t="s">
        <v>5724</v>
      </c>
      <c r="D1148">
        <v>5000</v>
      </c>
      <c r="E1148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8276</v>
      </c>
      <c r="O1148" s="6">
        <f t="shared" si="102"/>
        <v>1.0269999999999999</v>
      </c>
      <c r="P1148" s="8">
        <f t="shared" si="103"/>
        <v>66.688311688311686</v>
      </c>
      <c r="Q1148" s="9" t="str">
        <f t="shared" si="104"/>
        <v>music</v>
      </c>
      <c r="R1148" s="9" t="str">
        <f t="shared" si="105"/>
        <v>rock</v>
      </c>
      <c r="S1148" s="14">
        <f t="shared" si="106"/>
        <v>41794.981122685182</v>
      </c>
      <c r="T1148" s="14">
        <f t="shared" si="107"/>
        <v>41854.708333333336</v>
      </c>
    </row>
    <row r="1149" spans="1:20" ht="45" x14ac:dyDescent="0.25">
      <c r="A1149">
        <v>3464</v>
      </c>
      <c r="B1149" s="3" t="s">
        <v>3463</v>
      </c>
      <c r="C1149" s="3" t="s">
        <v>7574</v>
      </c>
      <c r="D1149">
        <v>5000</v>
      </c>
      <c r="E1149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8271</v>
      </c>
      <c r="O1149" s="6">
        <f t="shared" si="102"/>
        <v>1.023236</v>
      </c>
      <c r="P1149" s="8">
        <f t="shared" si="103"/>
        <v>55.012688172043013</v>
      </c>
      <c r="Q1149" s="9" t="str">
        <f t="shared" si="104"/>
        <v>theater</v>
      </c>
      <c r="R1149" s="9" t="str">
        <f t="shared" si="105"/>
        <v>plays</v>
      </c>
      <c r="S1149" s="14">
        <f t="shared" si="106"/>
        <v>42575.130057870367</v>
      </c>
      <c r="T1149" s="14">
        <f t="shared" si="107"/>
        <v>42605.130057870367</v>
      </c>
    </row>
    <row r="1150" spans="1:20" ht="30" x14ac:dyDescent="0.25">
      <c r="A1150">
        <v>744</v>
      </c>
      <c r="B1150" s="3" t="s">
        <v>745</v>
      </c>
      <c r="C1150" s="3" t="s">
        <v>4854</v>
      </c>
      <c r="D1150">
        <v>5000</v>
      </c>
      <c r="E1150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8274</v>
      </c>
      <c r="O1150" s="6">
        <f t="shared" si="102"/>
        <v>1.0232000000000001</v>
      </c>
      <c r="P1150" s="8">
        <f t="shared" si="103"/>
        <v>82.516129032258064</v>
      </c>
      <c r="Q1150" s="9" t="str">
        <f t="shared" si="104"/>
        <v>publishing</v>
      </c>
      <c r="R1150" s="9" t="str">
        <f t="shared" si="105"/>
        <v>nonfiction</v>
      </c>
      <c r="S1150" s="14">
        <f t="shared" si="106"/>
        <v>41226.95721064815</v>
      </c>
      <c r="T1150" s="14">
        <f t="shared" si="107"/>
        <v>41256.95721064815</v>
      </c>
    </row>
    <row r="1151" spans="1:20" ht="45" x14ac:dyDescent="0.25">
      <c r="A1151">
        <v>520</v>
      </c>
      <c r="B1151" s="3" t="s">
        <v>521</v>
      </c>
      <c r="C1151" s="3" t="s">
        <v>4630</v>
      </c>
      <c r="D1151">
        <v>5000</v>
      </c>
      <c r="E1151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8271</v>
      </c>
      <c r="O1151" s="6">
        <f t="shared" si="102"/>
        <v>1.0209999999999999</v>
      </c>
      <c r="P1151" s="8">
        <f t="shared" si="103"/>
        <v>150.14705882352942</v>
      </c>
      <c r="Q1151" s="9" t="str">
        <f t="shared" si="104"/>
        <v>theater</v>
      </c>
      <c r="R1151" s="9" t="str">
        <f t="shared" si="105"/>
        <v>plays</v>
      </c>
      <c r="S1151" s="14">
        <f t="shared" si="106"/>
        <v>42318.702094907407</v>
      </c>
      <c r="T1151" s="14">
        <f t="shared" si="107"/>
        <v>42348.702094907407</v>
      </c>
    </row>
    <row r="1152" spans="1:20" ht="30" x14ac:dyDescent="0.25">
      <c r="A1152">
        <v>2982</v>
      </c>
      <c r="B1152" s="3" t="s">
        <v>2982</v>
      </c>
      <c r="C1152" s="3" t="s">
        <v>7092</v>
      </c>
      <c r="D1152">
        <v>5000</v>
      </c>
      <c r="E1152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8303</v>
      </c>
      <c r="O1152" s="6">
        <f t="shared" si="102"/>
        <v>1.0206</v>
      </c>
      <c r="P1152" s="8">
        <f t="shared" si="103"/>
        <v>86.491525423728817</v>
      </c>
      <c r="Q1152" s="9" t="str">
        <f t="shared" si="104"/>
        <v>theater</v>
      </c>
      <c r="R1152" s="9" t="str">
        <f t="shared" si="105"/>
        <v>spaces</v>
      </c>
      <c r="S1152" s="14">
        <f t="shared" si="106"/>
        <v>42381.686840277776</v>
      </c>
      <c r="T1152" s="14">
        <f t="shared" si="107"/>
        <v>42411.686840277776</v>
      </c>
    </row>
    <row r="1153" spans="1:20" ht="45" x14ac:dyDescent="0.25">
      <c r="A1153">
        <v>2974</v>
      </c>
      <c r="B1153" s="3" t="s">
        <v>2974</v>
      </c>
      <c r="C1153" s="3" t="s">
        <v>7084</v>
      </c>
      <c r="D1153">
        <v>5000</v>
      </c>
      <c r="E1153">
        <v>5100</v>
      </c>
      <c r="F1153" t="s">
        <v>8219</v>
      </c>
      <c r="G1153" t="s">
        <v>8224</v>
      </c>
      <c r="H1153" t="s">
        <v>8246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8271</v>
      </c>
      <c r="O1153" s="6">
        <f t="shared" si="102"/>
        <v>1.02</v>
      </c>
      <c r="P1153" s="8">
        <f t="shared" si="103"/>
        <v>58.620689655172413</v>
      </c>
      <c r="Q1153" s="9" t="str">
        <f t="shared" si="104"/>
        <v>theater</v>
      </c>
      <c r="R1153" s="9" t="str">
        <f t="shared" si="105"/>
        <v>plays</v>
      </c>
      <c r="S1153" s="14">
        <f t="shared" si="106"/>
        <v>41880.061006944445</v>
      </c>
      <c r="T1153" s="14">
        <f t="shared" si="107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>
        <v>4000</v>
      </c>
      <c r="E1154">
        <v>5100</v>
      </c>
      <c r="F1154" t="s">
        <v>8219</v>
      </c>
      <c r="G1154" t="s">
        <v>8224</v>
      </c>
      <c r="H1154" t="s">
        <v>8246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8271</v>
      </c>
      <c r="O1154" s="6">
        <f t="shared" ref="O1154:O1217" si="108">E1154/D1154</f>
        <v>1.2749999999999999</v>
      </c>
      <c r="P1154" s="8">
        <f t="shared" ref="P1154:P1217" si="109">E1154/L1154</f>
        <v>82.258064516129039</v>
      </c>
      <c r="Q1154" s="9" t="str">
        <f t="shared" si="104"/>
        <v>theater</v>
      </c>
      <c r="R1154" s="9" t="str">
        <f t="shared" si="105"/>
        <v>plays</v>
      </c>
      <c r="S1154" s="14">
        <f t="shared" si="106"/>
        <v>42125.647534722222</v>
      </c>
      <c r="T1154" s="14">
        <f t="shared" si="107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>
        <v>5000</v>
      </c>
      <c r="E1155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8274</v>
      </c>
      <c r="O1155" s="6">
        <f t="shared" si="108"/>
        <v>1.0192000000000001</v>
      </c>
      <c r="P1155" s="8">
        <f t="shared" si="109"/>
        <v>51.474747474747474</v>
      </c>
      <c r="Q1155" s="9" t="str">
        <f t="shared" ref="Q1155:Q1218" si="110">LEFT(N1155, SEARCH("/",N1155,1)-1)</f>
        <v>publishing</v>
      </c>
      <c r="R1155" s="9" t="str">
        <f t="shared" ref="R1155:R1218" si="111">RIGHT(N1155,LEN(N1155) - SEARCH("/", N1155))</f>
        <v>nonfiction</v>
      </c>
      <c r="S1155" s="14">
        <f t="shared" ref="S1155:S1218" si="112">(((J1155/60)/60)/24)+DATE(1970,1,1)</f>
        <v>41789.330312500002</v>
      </c>
      <c r="T1155" s="14">
        <f t="shared" ref="T1155:T1218" si="113">(((I1155/60)/60)/24)+DATE(1970,1,1)</f>
        <v>41829.330312500002</v>
      </c>
    </row>
    <row r="1156" spans="1:20" ht="30" x14ac:dyDescent="0.25">
      <c r="A1156">
        <v>2262</v>
      </c>
      <c r="B1156" s="3" t="s">
        <v>2263</v>
      </c>
      <c r="C1156" s="3" t="s">
        <v>6372</v>
      </c>
      <c r="D1156">
        <v>3300</v>
      </c>
      <c r="E1156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8297</v>
      </c>
      <c r="O1156" s="6">
        <f t="shared" si="108"/>
        <v>1.5415151515151515</v>
      </c>
      <c r="P1156" s="8">
        <f t="shared" si="109"/>
        <v>28.104972375690608</v>
      </c>
      <c r="Q1156" s="9" t="str">
        <f t="shared" si="110"/>
        <v>games</v>
      </c>
      <c r="R1156" s="9" t="str">
        <f t="shared" si="111"/>
        <v>tabletop games</v>
      </c>
      <c r="S1156" s="14">
        <f t="shared" si="112"/>
        <v>41926.585162037038</v>
      </c>
      <c r="T1156" s="14">
        <f t="shared" si="113"/>
        <v>41961</v>
      </c>
    </row>
    <row r="1157" spans="1:20" ht="45" x14ac:dyDescent="0.25">
      <c r="A1157">
        <v>3162</v>
      </c>
      <c r="B1157" s="3" t="s">
        <v>3162</v>
      </c>
      <c r="C1157" s="3" t="s">
        <v>7272</v>
      </c>
      <c r="D1157">
        <v>4000</v>
      </c>
      <c r="E1157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8271</v>
      </c>
      <c r="O1157" s="6">
        <f t="shared" si="108"/>
        <v>1.2715000000000001</v>
      </c>
      <c r="P1157" s="8">
        <f t="shared" si="109"/>
        <v>80.730158730158735</v>
      </c>
      <c r="Q1157" s="9" t="str">
        <f t="shared" si="110"/>
        <v>theater</v>
      </c>
      <c r="R1157" s="9" t="str">
        <f t="shared" si="111"/>
        <v>plays</v>
      </c>
      <c r="S1157" s="14">
        <f t="shared" si="112"/>
        <v>41799.685902777775</v>
      </c>
      <c r="T1157" s="14">
        <f t="shared" si="113"/>
        <v>41827.083333333336</v>
      </c>
    </row>
    <row r="1158" spans="1:20" ht="30" x14ac:dyDescent="0.25">
      <c r="A1158">
        <v>2105</v>
      </c>
      <c r="B1158" s="3" t="s">
        <v>2106</v>
      </c>
      <c r="C1158" s="3" t="s">
        <v>6215</v>
      </c>
      <c r="D1158">
        <v>2000</v>
      </c>
      <c r="E1158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8279</v>
      </c>
      <c r="O1158" s="6">
        <f t="shared" si="108"/>
        <v>2.54</v>
      </c>
      <c r="P1158" s="8">
        <f t="shared" si="109"/>
        <v>51.313131313131315</v>
      </c>
      <c r="Q1158" s="9" t="str">
        <f t="shared" si="110"/>
        <v>music</v>
      </c>
      <c r="R1158" s="9" t="str">
        <f t="shared" si="111"/>
        <v>indie rock</v>
      </c>
      <c r="S1158" s="14">
        <f t="shared" si="112"/>
        <v>41951.788807870369</v>
      </c>
      <c r="T1158" s="14">
        <f t="shared" si="113"/>
        <v>41964.166666666672</v>
      </c>
    </row>
    <row r="1159" spans="1:20" ht="45" x14ac:dyDescent="0.25">
      <c r="A1159">
        <v>2080</v>
      </c>
      <c r="B1159" s="3" t="s">
        <v>2081</v>
      </c>
      <c r="C1159" s="3" t="s">
        <v>6190</v>
      </c>
      <c r="D1159">
        <v>1000</v>
      </c>
      <c r="E1159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8295</v>
      </c>
      <c r="O1159" s="6">
        <f t="shared" si="108"/>
        <v>5.0780000000000003</v>
      </c>
      <c r="P1159" s="8">
        <f t="shared" si="109"/>
        <v>101.56</v>
      </c>
      <c r="Q1159" s="9" t="str">
        <f t="shared" si="110"/>
        <v>technology</v>
      </c>
      <c r="R1159" s="9" t="str">
        <f t="shared" si="111"/>
        <v>hardware</v>
      </c>
      <c r="S1159" s="14">
        <f t="shared" si="112"/>
        <v>42289.957175925927</v>
      </c>
      <c r="T1159" s="14">
        <f t="shared" si="113"/>
        <v>42319.998842592591</v>
      </c>
    </row>
    <row r="1160" spans="1:20" ht="45" x14ac:dyDescent="0.25">
      <c r="A1160">
        <v>2798</v>
      </c>
      <c r="B1160" s="3" t="s">
        <v>2798</v>
      </c>
      <c r="C1160" s="3" t="s">
        <v>6908</v>
      </c>
      <c r="D1160">
        <v>5000</v>
      </c>
      <c r="E1160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8271</v>
      </c>
      <c r="O1160" s="6">
        <f t="shared" si="108"/>
        <v>1.014</v>
      </c>
      <c r="P1160" s="8">
        <f t="shared" si="109"/>
        <v>36.474820143884891</v>
      </c>
      <c r="Q1160" s="9" t="str">
        <f t="shared" si="110"/>
        <v>theater</v>
      </c>
      <c r="R1160" s="9" t="str">
        <f t="shared" si="111"/>
        <v>plays</v>
      </c>
      <c r="S1160" s="14">
        <f t="shared" si="112"/>
        <v>42201.675011574072</v>
      </c>
      <c r="T1160" s="14">
        <f t="shared" si="113"/>
        <v>42216.666666666672</v>
      </c>
    </row>
    <row r="1161" spans="1:20" ht="45" x14ac:dyDescent="0.25">
      <c r="A1161">
        <v>2979</v>
      </c>
      <c r="B1161" s="3" t="s">
        <v>2979</v>
      </c>
      <c r="C1161" s="3" t="s">
        <v>7089</v>
      </c>
      <c r="D1161">
        <v>5000</v>
      </c>
      <c r="E1161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8271</v>
      </c>
      <c r="O1161" s="6">
        <f t="shared" si="108"/>
        <v>1.014</v>
      </c>
      <c r="P1161" s="8">
        <f t="shared" si="109"/>
        <v>110.21739130434783</v>
      </c>
      <c r="Q1161" s="9" t="str">
        <f t="shared" si="110"/>
        <v>theater</v>
      </c>
      <c r="R1161" s="9" t="str">
        <f t="shared" si="111"/>
        <v>plays</v>
      </c>
      <c r="S1161" s="14">
        <f t="shared" si="112"/>
        <v>41993.824340277773</v>
      </c>
      <c r="T1161" s="14">
        <f t="shared" si="113"/>
        <v>42010.25</v>
      </c>
    </row>
    <row r="1162" spans="1:20" ht="45" x14ac:dyDescent="0.25">
      <c r="A1162">
        <v>841</v>
      </c>
      <c r="B1162" s="3" t="s">
        <v>842</v>
      </c>
      <c r="C1162" s="3" t="s">
        <v>4951</v>
      </c>
      <c r="D1162">
        <v>5000</v>
      </c>
      <c r="E1162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8277</v>
      </c>
      <c r="O1162" s="6">
        <f t="shared" si="108"/>
        <v>1.0132000000000001</v>
      </c>
      <c r="P1162" s="8">
        <f t="shared" si="109"/>
        <v>53.893617021276597</v>
      </c>
      <c r="Q1162" s="9" t="str">
        <f t="shared" si="110"/>
        <v>music</v>
      </c>
      <c r="R1162" s="9" t="str">
        <f t="shared" si="111"/>
        <v>metal</v>
      </c>
      <c r="S1162" s="14">
        <f t="shared" si="112"/>
        <v>41923.838692129626</v>
      </c>
      <c r="T1162" s="14">
        <f t="shared" si="113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>
        <v>4500</v>
      </c>
      <c r="E1163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8280</v>
      </c>
      <c r="O1163" s="6">
        <f t="shared" si="108"/>
        <v>1.1236044444444444</v>
      </c>
      <c r="P1163" s="8">
        <f t="shared" si="109"/>
        <v>23.963127962085309</v>
      </c>
      <c r="Q1163" s="9" t="str">
        <f t="shared" si="110"/>
        <v>music</v>
      </c>
      <c r="R1163" s="9" t="str">
        <f t="shared" si="111"/>
        <v>electronic music</v>
      </c>
      <c r="S1163" s="14">
        <f t="shared" si="112"/>
        <v>41249.448958333334</v>
      </c>
      <c r="T1163" s="14">
        <f t="shared" si="113"/>
        <v>41281.333333333336</v>
      </c>
    </row>
    <row r="1164" spans="1:20" ht="45" x14ac:dyDescent="0.25">
      <c r="A1164">
        <v>3351</v>
      </c>
      <c r="B1164" s="3" t="s">
        <v>3350</v>
      </c>
      <c r="C1164" s="3" t="s">
        <v>7461</v>
      </c>
      <c r="D1164">
        <v>5000</v>
      </c>
      <c r="E1164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8271</v>
      </c>
      <c r="O1164" s="6">
        <f t="shared" si="108"/>
        <v>1.0109999999999999</v>
      </c>
      <c r="P1164" s="8">
        <f t="shared" si="109"/>
        <v>93.611111111111114</v>
      </c>
      <c r="Q1164" s="9" t="str">
        <f t="shared" si="110"/>
        <v>theater</v>
      </c>
      <c r="R1164" s="9" t="str">
        <f t="shared" si="111"/>
        <v>plays</v>
      </c>
      <c r="S1164" s="14">
        <f t="shared" si="112"/>
        <v>41806.395428240743</v>
      </c>
      <c r="T1164" s="14">
        <f t="shared" si="113"/>
        <v>41843.458333333336</v>
      </c>
    </row>
    <row r="1165" spans="1:20" ht="45" x14ac:dyDescent="0.25">
      <c r="A1165">
        <v>2162</v>
      </c>
      <c r="B1165" s="3" t="s">
        <v>2163</v>
      </c>
      <c r="C1165" s="3" t="s">
        <v>6272</v>
      </c>
      <c r="D1165">
        <v>4500</v>
      </c>
      <c r="E1165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8276</v>
      </c>
      <c r="O1165" s="6">
        <f t="shared" si="108"/>
        <v>1.1226666666666667</v>
      </c>
      <c r="P1165" s="8">
        <f t="shared" si="109"/>
        <v>87.103448275862064</v>
      </c>
      <c r="Q1165" s="9" t="str">
        <f t="shared" si="110"/>
        <v>music</v>
      </c>
      <c r="R1165" s="9" t="str">
        <f t="shared" si="111"/>
        <v>rock</v>
      </c>
      <c r="S1165" s="14">
        <f t="shared" si="112"/>
        <v>41813.766099537039</v>
      </c>
      <c r="T1165" s="14">
        <f t="shared" si="113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>
        <v>150000</v>
      </c>
      <c r="E1166">
        <v>5051</v>
      </c>
      <c r="F1166" t="s">
        <v>8221</v>
      </c>
      <c r="G1166" t="s">
        <v>8224</v>
      </c>
      <c r="H1166" t="s">
        <v>8246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8282</v>
      </c>
      <c r="O1166" s="6">
        <f t="shared" si="108"/>
        <v>3.3673333333333333E-2</v>
      </c>
      <c r="P1166" s="8">
        <f t="shared" si="109"/>
        <v>34.128378378378379</v>
      </c>
      <c r="Q1166" s="9" t="str">
        <f t="shared" si="110"/>
        <v>games</v>
      </c>
      <c r="R1166" s="9" t="str">
        <f t="shared" si="111"/>
        <v>video games</v>
      </c>
      <c r="S1166" s="14">
        <f t="shared" si="112"/>
        <v>41445.962754629632</v>
      </c>
      <c r="T1166" s="14">
        <f t="shared" si="113"/>
        <v>41490.962754629632</v>
      </c>
    </row>
    <row r="1167" spans="1:20" ht="45" x14ac:dyDescent="0.25">
      <c r="A1167">
        <v>2053</v>
      </c>
      <c r="B1167" s="3" t="s">
        <v>2054</v>
      </c>
      <c r="C1167" s="3" t="s">
        <v>6163</v>
      </c>
      <c r="D1167">
        <v>5000</v>
      </c>
      <c r="E1167">
        <v>5051</v>
      </c>
      <c r="F1167" t="s">
        <v>8219</v>
      </c>
      <c r="G1167" t="s">
        <v>8224</v>
      </c>
      <c r="H1167" t="s">
        <v>8246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8295</v>
      </c>
      <c r="O1167" s="6">
        <f t="shared" si="108"/>
        <v>1.0102</v>
      </c>
      <c r="P1167" s="8">
        <f t="shared" si="109"/>
        <v>41.743801652892564</v>
      </c>
      <c r="Q1167" s="9" t="str">
        <f t="shared" si="110"/>
        <v>technology</v>
      </c>
      <c r="R1167" s="9" t="str">
        <f t="shared" si="111"/>
        <v>hardware</v>
      </c>
      <c r="S1167" s="14">
        <f t="shared" si="112"/>
        <v>42303.617488425924</v>
      </c>
      <c r="T1167" s="14">
        <f t="shared" si="113"/>
        <v>42333.659155092595</v>
      </c>
    </row>
    <row r="1168" spans="1:20" ht="45" x14ac:dyDescent="0.25">
      <c r="A1168">
        <v>3760</v>
      </c>
      <c r="B1168" s="3" t="s">
        <v>3757</v>
      </c>
      <c r="C1168" s="3" t="s">
        <v>7870</v>
      </c>
      <c r="D1168">
        <v>5000</v>
      </c>
      <c r="E1168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8305</v>
      </c>
      <c r="O1168" s="6">
        <f t="shared" si="108"/>
        <v>1.010154</v>
      </c>
      <c r="P1168" s="8">
        <f t="shared" si="109"/>
        <v>55.502967032967035</v>
      </c>
      <c r="Q1168" s="9" t="str">
        <f t="shared" si="110"/>
        <v>theater</v>
      </c>
      <c r="R1168" s="9" t="str">
        <f t="shared" si="111"/>
        <v>musical</v>
      </c>
      <c r="S1168" s="14">
        <f t="shared" si="112"/>
        <v>41739.525300925925</v>
      </c>
      <c r="T1168" s="14">
        <f t="shared" si="113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8271</v>
      </c>
      <c r="O1169" s="6">
        <f t="shared" si="108"/>
        <v>1.2625</v>
      </c>
      <c r="P1169" s="8">
        <f t="shared" si="109"/>
        <v>53.723404255319146</v>
      </c>
      <c r="Q1169" s="9" t="str">
        <f t="shared" si="110"/>
        <v>theater</v>
      </c>
      <c r="R1169" s="9" t="str">
        <f t="shared" si="111"/>
        <v>plays</v>
      </c>
      <c r="S1169" s="14">
        <f t="shared" si="112"/>
        <v>41829.795729166668</v>
      </c>
      <c r="T1169" s="14">
        <f t="shared" si="113"/>
        <v>41859.795729166668</v>
      </c>
    </row>
    <row r="1170" spans="1:20" ht="15.75" x14ac:dyDescent="0.25">
      <c r="A1170">
        <v>836</v>
      </c>
      <c r="B1170" s="3" t="s">
        <v>837</v>
      </c>
      <c r="C1170" s="3" t="s">
        <v>4946</v>
      </c>
      <c r="D1170">
        <v>5000</v>
      </c>
      <c r="E1170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8276</v>
      </c>
      <c r="O1170" s="6">
        <f t="shared" si="108"/>
        <v>1.009304</v>
      </c>
      <c r="P1170" s="8">
        <f t="shared" si="109"/>
        <v>109.70695652173914</v>
      </c>
      <c r="Q1170" s="9" t="str">
        <f t="shared" si="110"/>
        <v>music</v>
      </c>
      <c r="R1170" s="9" t="str">
        <f t="shared" si="111"/>
        <v>rock</v>
      </c>
      <c r="S1170" s="14">
        <f t="shared" si="112"/>
        <v>41524.056921296295</v>
      </c>
      <c r="T1170" s="14">
        <f t="shared" si="113"/>
        <v>41554.056921296295</v>
      </c>
    </row>
    <row r="1171" spans="1:20" ht="45" x14ac:dyDescent="0.25">
      <c r="A1171">
        <v>2532</v>
      </c>
      <c r="B1171" s="3" t="s">
        <v>2532</v>
      </c>
      <c r="C1171" s="3" t="s">
        <v>6642</v>
      </c>
      <c r="D1171">
        <v>4000</v>
      </c>
      <c r="E1171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8300</v>
      </c>
      <c r="O1171" s="6">
        <f t="shared" si="108"/>
        <v>1.26125</v>
      </c>
      <c r="P1171" s="8">
        <f t="shared" si="109"/>
        <v>84.083333333333329</v>
      </c>
      <c r="Q1171" s="9" t="str">
        <f t="shared" si="110"/>
        <v>music</v>
      </c>
      <c r="R1171" s="9" t="str">
        <f t="shared" si="111"/>
        <v>classical music</v>
      </c>
      <c r="S1171" s="14">
        <f t="shared" si="112"/>
        <v>41107.849143518521</v>
      </c>
      <c r="T1171" s="14">
        <f t="shared" si="113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>
        <v>5000</v>
      </c>
      <c r="E1172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8300</v>
      </c>
      <c r="O1172" s="6">
        <f t="shared" si="108"/>
        <v>1.0082</v>
      </c>
      <c r="P1172" s="8">
        <f t="shared" si="109"/>
        <v>88.438596491228068</v>
      </c>
      <c r="Q1172" s="9" t="str">
        <f t="shared" si="110"/>
        <v>music</v>
      </c>
      <c r="R1172" s="9" t="str">
        <f t="shared" si="111"/>
        <v>classical music</v>
      </c>
      <c r="S1172" s="14">
        <f t="shared" si="112"/>
        <v>41068.520474537036</v>
      </c>
      <c r="T1172" s="14">
        <f t="shared" si="113"/>
        <v>41098.520474537036</v>
      </c>
    </row>
    <row r="1173" spans="1:20" ht="45" x14ac:dyDescent="0.25">
      <c r="A1173">
        <v>3721</v>
      </c>
      <c r="B1173" s="3" t="s">
        <v>3718</v>
      </c>
      <c r="C1173" s="3" t="s">
        <v>7831</v>
      </c>
      <c r="D1173">
        <v>5000</v>
      </c>
      <c r="E1173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8271</v>
      </c>
      <c r="O1173" s="6">
        <f t="shared" si="108"/>
        <v>1.008</v>
      </c>
      <c r="P1173" s="8">
        <f t="shared" si="109"/>
        <v>114.54545454545455</v>
      </c>
      <c r="Q1173" s="9" t="str">
        <f t="shared" si="110"/>
        <v>theater</v>
      </c>
      <c r="R1173" s="9" t="str">
        <f t="shared" si="111"/>
        <v>plays</v>
      </c>
      <c r="S1173" s="14">
        <f t="shared" si="112"/>
        <v>41927.936157407406</v>
      </c>
      <c r="T1173" s="14">
        <f t="shared" si="113"/>
        <v>41948.977824074071</v>
      </c>
    </row>
    <row r="1174" spans="1:20" ht="45" x14ac:dyDescent="0.25">
      <c r="A1174">
        <v>2964</v>
      </c>
      <c r="B1174" s="3" t="s">
        <v>2964</v>
      </c>
      <c r="C1174" s="3" t="s">
        <v>7074</v>
      </c>
      <c r="D1174">
        <v>5000</v>
      </c>
      <c r="E1174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8271</v>
      </c>
      <c r="O1174" s="6">
        <f t="shared" si="108"/>
        <v>1.0071379999999999</v>
      </c>
      <c r="P1174" s="8">
        <f t="shared" si="109"/>
        <v>25.692295918367346</v>
      </c>
      <c r="Q1174" s="9" t="str">
        <f t="shared" si="110"/>
        <v>theater</v>
      </c>
      <c r="R1174" s="9" t="str">
        <f t="shared" si="111"/>
        <v>plays</v>
      </c>
      <c r="S1174" s="14">
        <f t="shared" si="112"/>
        <v>41827.909942129627</v>
      </c>
      <c r="T1174" s="14">
        <f t="shared" si="113"/>
        <v>41857.897222222222</v>
      </c>
    </row>
    <row r="1175" spans="1:20" ht="15.75" x14ac:dyDescent="0.25">
      <c r="A1175">
        <v>106</v>
      </c>
      <c r="B1175" s="3" t="s">
        <v>108</v>
      </c>
      <c r="C1175" s="3" t="s">
        <v>4217</v>
      </c>
      <c r="D1175">
        <v>5000</v>
      </c>
      <c r="E1175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8266</v>
      </c>
      <c r="O1175" s="6">
        <f t="shared" si="108"/>
        <v>1.0049999999999999</v>
      </c>
      <c r="P1175" s="8">
        <f t="shared" si="109"/>
        <v>186.11111111111111</v>
      </c>
      <c r="Q1175" s="9" t="str">
        <f t="shared" si="110"/>
        <v>film &amp; video</v>
      </c>
      <c r="R1175" s="9" t="str">
        <f t="shared" si="111"/>
        <v>shorts</v>
      </c>
      <c r="S1175" s="14">
        <f t="shared" si="112"/>
        <v>40987.776631944449</v>
      </c>
      <c r="T1175" s="14">
        <f t="shared" si="113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>
        <v>5000</v>
      </c>
      <c r="E1176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8271</v>
      </c>
      <c r="O1176" s="6">
        <f t="shared" si="108"/>
        <v>1.0047999999999999</v>
      </c>
      <c r="P1176" s="8">
        <f t="shared" si="109"/>
        <v>122.53658536585365</v>
      </c>
      <c r="Q1176" s="9" t="str">
        <f t="shared" si="110"/>
        <v>theater</v>
      </c>
      <c r="R1176" s="9" t="str">
        <f t="shared" si="111"/>
        <v>plays</v>
      </c>
      <c r="S1176" s="14">
        <f t="shared" si="112"/>
        <v>41982.688611111109</v>
      </c>
      <c r="T1176" s="14">
        <f t="shared" si="113"/>
        <v>42012.688611111109</v>
      </c>
    </row>
    <row r="1177" spans="1:20" ht="45" x14ac:dyDescent="0.25">
      <c r="A1177">
        <v>3335</v>
      </c>
      <c r="B1177" s="3" t="s">
        <v>3335</v>
      </c>
      <c r="C1177" s="3" t="s">
        <v>7445</v>
      </c>
      <c r="D1177">
        <v>5000</v>
      </c>
      <c r="E1177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8271</v>
      </c>
      <c r="O1177" s="6">
        <f t="shared" si="108"/>
        <v>1.0032000000000001</v>
      </c>
      <c r="P1177" s="8">
        <f t="shared" si="109"/>
        <v>79.61904761904762</v>
      </c>
      <c r="Q1177" s="9" t="str">
        <f t="shared" si="110"/>
        <v>theater</v>
      </c>
      <c r="R1177" s="9" t="str">
        <f t="shared" si="111"/>
        <v>plays</v>
      </c>
      <c r="S1177" s="14">
        <f t="shared" si="112"/>
        <v>41827.674143518518</v>
      </c>
      <c r="T1177" s="14">
        <f t="shared" si="113"/>
        <v>41854.958333333336</v>
      </c>
    </row>
    <row r="1178" spans="1:20" ht="45" x14ac:dyDescent="0.25">
      <c r="A1178">
        <v>3687</v>
      </c>
      <c r="B1178" s="3" t="s">
        <v>3684</v>
      </c>
      <c r="C1178" s="3" t="s">
        <v>7797</v>
      </c>
      <c r="D1178">
        <v>5000</v>
      </c>
      <c r="E1178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8271</v>
      </c>
      <c r="O1178" s="6">
        <f t="shared" si="108"/>
        <v>1.0024500000000001</v>
      </c>
      <c r="P1178" s="8">
        <f t="shared" si="109"/>
        <v>200.49</v>
      </c>
      <c r="Q1178" s="9" t="str">
        <f t="shared" si="110"/>
        <v>theater</v>
      </c>
      <c r="R1178" s="9" t="str">
        <f t="shared" si="111"/>
        <v>plays</v>
      </c>
      <c r="S1178" s="14">
        <f t="shared" si="112"/>
        <v>41787.218229166669</v>
      </c>
      <c r="T1178" s="14">
        <f t="shared" si="113"/>
        <v>41817.218229166669</v>
      </c>
    </row>
    <row r="1179" spans="1:20" ht="45" x14ac:dyDescent="0.25">
      <c r="A1179">
        <v>667</v>
      </c>
      <c r="B1179" s="3" t="s">
        <v>668</v>
      </c>
      <c r="C1179" s="3" t="s">
        <v>4777</v>
      </c>
      <c r="D1179">
        <v>50000</v>
      </c>
      <c r="E1179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8273</v>
      </c>
      <c r="O1179" s="6">
        <f t="shared" si="108"/>
        <v>0.1002</v>
      </c>
      <c r="P1179" s="8">
        <f t="shared" si="109"/>
        <v>178.92857142857142</v>
      </c>
      <c r="Q1179" s="9" t="str">
        <f t="shared" si="110"/>
        <v>technology</v>
      </c>
      <c r="R1179" s="9" t="str">
        <f t="shared" si="111"/>
        <v>wearables</v>
      </c>
      <c r="S1179" s="14">
        <f t="shared" si="112"/>
        <v>42632.373414351852</v>
      </c>
      <c r="T1179" s="14">
        <f t="shared" si="113"/>
        <v>42672.373414351852</v>
      </c>
    </row>
    <row r="1180" spans="1:20" ht="45" x14ac:dyDescent="0.25">
      <c r="A1180">
        <v>3590</v>
      </c>
      <c r="B1180" s="3" t="s">
        <v>3589</v>
      </c>
      <c r="C1180" s="3" t="s">
        <v>7700</v>
      </c>
      <c r="D1180">
        <v>5000</v>
      </c>
      <c r="E1180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8271</v>
      </c>
      <c r="O1180" s="6">
        <f t="shared" si="108"/>
        <v>1.0005999999999999</v>
      </c>
      <c r="P1180" s="8">
        <f t="shared" si="109"/>
        <v>68.534246575342465</v>
      </c>
      <c r="Q1180" s="9" t="str">
        <f t="shared" si="110"/>
        <v>theater</v>
      </c>
      <c r="R1180" s="9" t="str">
        <f t="shared" si="111"/>
        <v>plays</v>
      </c>
      <c r="S1180" s="14">
        <f t="shared" si="112"/>
        <v>41902.333726851852</v>
      </c>
      <c r="T1180" s="14">
        <f t="shared" si="113"/>
        <v>41932.333726851852</v>
      </c>
    </row>
    <row r="1181" spans="1:20" ht="45" x14ac:dyDescent="0.25">
      <c r="A1181">
        <v>799</v>
      </c>
      <c r="B1181" s="3" t="s">
        <v>800</v>
      </c>
      <c r="C1181" s="3" t="s">
        <v>4909</v>
      </c>
      <c r="D1181">
        <v>5000</v>
      </c>
      <c r="E1181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8276</v>
      </c>
      <c r="O1181" s="6">
        <f t="shared" si="108"/>
        <v>1.0002</v>
      </c>
      <c r="P1181" s="8">
        <f t="shared" si="109"/>
        <v>178.60714285714286</v>
      </c>
      <c r="Q1181" s="9" t="str">
        <f t="shared" si="110"/>
        <v>music</v>
      </c>
      <c r="R1181" s="9" t="str">
        <f t="shared" si="111"/>
        <v>rock</v>
      </c>
      <c r="S1181" s="14">
        <f t="shared" si="112"/>
        <v>40996.667199074072</v>
      </c>
      <c r="T1181" s="14">
        <f t="shared" si="113"/>
        <v>41026.667199074072</v>
      </c>
    </row>
    <row r="1182" spans="1:20" ht="45" x14ac:dyDescent="0.25">
      <c r="A1182">
        <v>2474</v>
      </c>
      <c r="B1182" s="3" t="s">
        <v>2475</v>
      </c>
      <c r="C1182" s="3" t="s">
        <v>6584</v>
      </c>
      <c r="D1182">
        <v>5000</v>
      </c>
      <c r="E1182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8279</v>
      </c>
      <c r="O1182" s="6">
        <f t="shared" si="108"/>
        <v>1.0000360000000001</v>
      </c>
      <c r="P1182" s="8">
        <f t="shared" si="109"/>
        <v>131.58368421052631</v>
      </c>
      <c r="Q1182" s="9" t="str">
        <f t="shared" si="110"/>
        <v>music</v>
      </c>
      <c r="R1182" s="9" t="str">
        <f t="shared" si="111"/>
        <v>indie rock</v>
      </c>
      <c r="S1182" s="14">
        <f t="shared" si="112"/>
        <v>40417.011296296296</v>
      </c>
      <c r="T1182" s="14">
        <f t="shared" si="113"/>
        <v>40462.011296296296</v>
      </c>
    </row>
    <row r="1183" spans="1:20" ht="45" x14ac:dyDescent="0.25">
      <c r="A1183">
        <v>100</v>
      </c>
      <c r="B1183" s="3" t="s">
        <v>102</v>
      </c>
      <c r="C1183" s="3" t="s">
        <v>4211</v>
      </c>
      <c r="D1183">
        <v>5000</v>
      </c>
      <c r="E1183">
        <v>5000</v>
      </c>
      <c r="F1183" t="s">
        <v>8219</v>
      </c>
      <c r="G1183" t="s">
        <v>8224</v>
      </c>
      <c r="H1183" t="s">
        <v>8246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8266</v>
      </c>
      <c r="O1183" s="6">
        <f t="shared" si="108"/>
        <v>1</v>
      </c>
      <c r="P1183" s="8">
        <f t="shared" si="109"/>
        <v>192.30769230769232</v>
      </c>
      <c r="Q1183" s="9" t="str">
        <f t="shared" si="110"/>
        <v>film &amp; video</v>
      </c>
      <c r="R1183" s="9" t="str">
        <f t="shared" si="111"/>
        <v>shorts</v>
      </c>
      <c r="S1183" s="14">
        <f t="shared" si="112"/>
        <v>41197.753310185188</v>
      </c>
      <c r="T1183" s="14">
        <f t="shared" si="113"/>
        <v>41217.794976851852</v>
      </c>
    </row>
    <row r="1184" spans="1:20" ht="60" x14ac:dyDescent="0.25">
      <c r="A1184">
        <v>294</v>
      </c>
      <c r="B1184" s="3" t="s">
        <v>295</v>
      </c>
      <c r="C1184" s="3" t="s">
        <v>4404</v>
      </c>
      <c r="D1184">
        <v>5000</v>
      </c>
      <c r="E1184">
        <v>5000</v>
      </c>
      <c r="F1184" t="s">
        <v>8219</v>
      </c>
      <c r="G1184" t="s">
        <v>8224</v>
      </c>
      <c r="H1184" t="s">
        <v>8246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8269</v>
      </c>
      <c r="O1184" s="6">
        <f t="shared" si="108"/>
        <v>1</v>
      </c>
      <c r="P1184" s="8">
        <f t="shared" si="109"/>
        <v>100</v>
      </c>
      <c r="Q1184" s="9" t="str">
        <f t="shared" si="110"/>
        <v>film &amp; video</v>
      </c>
      <c r="R1184" s="9" t="str">
        <f t="shared" si="111"/>
        <v>documentary</v>
      </c>
      <c r="S1184" s="14">
        <f t="shared" si="112"/>
        <v>40343.084421296298</v>
      </c>
      <c r="T1184" s="14">
        <f t="shared" si="113"/>
        <v>40378.666666666664</v>
      </c>
    </row>
    <row r="1185" spans="1:20" ht="45" x14ac:dyDescent="0.25">
      <c r="A1185">
        <v>2522</v>
      </c>
      <c r="B1185" s="3" t="s">
        <v>2522</v>
      </c>
      <c r="C1185" s="3" t="s">
        <v>6632</v>
      </c>
      <c r="D1185">
        <v>5000</v>
      </c>
      <c r="E1185">
        <v>5000</v>
      </c>
      <c r="F1185" t="s">
        <v>8219</v>
      </c>
      <c r="G1185" t="s">
        <v>8224</v>
      </c>
      <c r="H1185" t="s">
        <v>8246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8300</v>
      </c>
      <c r="O1185" s="6">
        <f t="shared" si="108"/>
        <v>1</v>
      </c>
      <c r="P1185" s="8">
        <f t="shared" si="109"/>
        <v>185.18518518518519</v>
      </c>
      <c r="Q1185" s="9" t="str">
        <f t="shared" si="110"/>
        <v>music</v>
      </c>
      <c r="R1185" s="9" t="str">
        <f t="shared" si="111"/>
        <v>classical music</v>
      </c>
      <c r="S1185" s="14">
        <f t="shared" si="112"/>
        <v>42460.573611111111</v>
      </c>
      <c r="T1185" s="14">
        <f t="shared" si="113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>
        <v>5000</v>
      </c>
      <c r="E1186">
        <v>5000</v>
      </c>
      <c r="F1186" t="s">
        <v>8219</v>
      </c>
      <c r="G1186" t="s">
        <v>8224</v>
      </c>
      <c r="H1186" t="s">
        <v>8246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8305</v>
      </c>
      <c r="O1186" s="6">
        <f t="shared" si="108"/>
        <v>1</v>
      </c>
      <c r="P1186" s="8">
        <f t="shared" si="109"/>
        <v>64.935064935064929</v>
      </c>
      <c r="Q1186" s="9" t="str">
        <f t="shared" si="110"/>
        <v>theater</v>
      </c>
      <c r="R1186" s="9" t="str">
        <f t="shared" si="111"/>
        <v>musical</v>
      </c>
      <c r="S1186" s="14">
        <f t="shared" si="112"/>
        <v>42065.750300925924</v>
      </c>
      <c r="T1186" s="14">
        <f t="shared" si="113"/>
        <v>42095.708634259259</v>
      </c>
    </row>
    <row r="1187" spans="1:20" ht="45" x14ac:dyDescent="0.25">
      <c r="A1187">
        <v>3828</v>
      </c>
      <c r="B1187" s="3" t="s">
        <v>3825</v>
      </c>
      <c r="C1187" s="3" t="s">
        <v>7937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8271</v>
      </c>
      <c r="O1187" s="6">
        <f t="shared" si="108"/>
        <v>1</v>
      </c>
      <c r="P1187" s="8">
        <f t="shared" si="109"/>
        <v>178.57142857142858</v>
      </c>
      <c r="Q1187" s="9" t="str">
        <f t="shared" si="110"/>
        <v>theater</v>
      </c>
      <c r="R1187" s="9" t="str">
        <f t="shared" si="111"/>
        <v>plays</v>
      </c>
      <c r="S1187" s="14">
        <f t="shared" si="112"/>
        <v>41944.527627314819</v>
      </c>
      <c r="T1187" s="14">
        <f t="shared" si="113"/>
        <v>42004.569293981483</v>
      </c>
    </row>
    <row r="1188" spans="1:20" ht="45" x14ac:dyDescent="0.25">
      <c r="A1188">
        <v>1035</v>
      </c>
      <c r="B1188" s="3" t="s">
        <v>1036</v>
      </c>
      <c r="C1188" s="3" t="s">
        <v>5145</v>
      </c>
      <c r="D1188">
        <v>4600</v>
      </c>
      <c r="E1188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8280</v>
      </c>
      <c r="O1188" s="6">
        <f t="shared" si="108"/>
        <v>1.0765217391304347</v>
      </c>
      <c r="P1188" s="8">
        <f t="shared" si="109"/>
        <v>65.15789473684211</v>
      </c>
      <c r="Q1188" s="9" t="str">
        <f t="shared" si="110"/>
        <v>music</v>
      </c>
      <c r="R1188" s="9" t="str">
        <f t="shared" si="111"/>
        <v>electronic music</v>
      </c>
      <c r="S1188" s="14">
        <f t="shared" si="112"/>
        <v>42016.641435185185</v>
      </c>
      <c r="T1188" s="14">
        <f t="shared" si="113"/>
        <v>42046.641435185185</v>
      </c>
    </row>
    <row r="1189" spans="1:20" ht="45" x14ac:dyDescent="0.25">
      <c r="A1189">
        <v>1335</v>
      </c>
      <c r="B1189" s="3" t="s">
        <v>1336</v>
      </c>
      <c r="C1189" s="3" t="s">
        <v>5445</v>
      </c>
      <c r="D1189">
        <v>25000</v>
      </c>
      <c r="E1189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8273</v>
      </c>
      <c r="O1189" s="6">
        <f t="shared" si="108"/>
        <v>0.1976</v>
      </c>
      <c r="P1189" s="8">
        <f t="shared" si="109"/>
        <v>308.75</v>
      </c>
      <c r="Q1189" s="9" t="str">
        <f t="shared" si="110"/>
        <v>technology</v>
      </c>
      <c r="R1189" s="9" t="str">
        <f t="shared" si="111"/>
        <v>wearables</v>
      </c>
      <c r="S1189" s="14">
        <f t="shared" si="112"/>
        <v>42313.936365740738</v>
      </c>
      <c r="T1189" s="14">
        <f t="shared" si="113"/>
        <v>42343.936365740738</v>
      </c>
    </row>
    <row r="1190" spans="1:20" ht="45" x14ac:dyDescent="0.25">
      <c r="A1190">
        <v>1909</v>
      </c>
      <c r="B1190" s="3" t="s">
        <v>1910</v>
      </c>
      <c r="C1190" s="3" t="s">
        <v>6019</v>
      </c>
      <c r="D1190">
        <v>35000</v>
      </c>
      <c r="E1190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8294</v>
      </c>
      <c r="O1190" s="6">
        <f t="shared" si="108"/>
        <v>0.14111428571428572</v>
      </c>
      <c r="P1190" s="8">
        <f t="shared" si="109"/>
        <v>129.97368421052633</v>
      </c>
      <c r="Q1190" s="9" t="str">
        <f t="shared" si="110"/>
        <v>technology</v>
      </c>
      <c r="R1190" s="9" t="str">
        <f t="shared" si="111"/>
        <v>gadgets</v>
      </c>
      <c r="S1190" s="14">
        <f t="shared" si="112"/>
        <v>41905.429155092592</v>
      </c>
      <c r="T1190" s="14">
        <f t="shared" si="113"/>
        <v>41935.429155092592</v>
      </c>
    </row>
    <row r="1191" spans="1:20" ht="45" x14ac:dyDescent="0.25">
      <c r="A1191">
        <v>3781</v>
      </c>
      <c r="B1191" s="3" t="s">
        <v>3778</v>
      </c>
      <c r="C1191" s="3" t="s">
        <v>7891</v>
      </c>
      <c r="D1191">
        <v>4500</v>
      </c>
      <c r="E1191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8305</v>
      </c>
      <c r="O1191" s="6">
        <f t="shared" si="108"/>
        <v>1.0966666666666667</v>
      </c>
      <c r="P1191" s="8">
        <f t="shared" si="109"/>
        <v>94.90384615384616</v>
      </c>
      <c r="Q1191" s="9" t="str">
        <f t="shared" si="110"/>
        <v>theater</v>
      </c>
      <c r="R1191" s="9" t="str">
        <f t="shared" si="111"/>
        <v>musical</v>
      </c>
      <c r="S1191" s="14">
        <f t="shared" si="112"/>
        <v>41865.882928240739</v>
      </c>
      <c r="T1191" s="14">
        <f t="shared" si="113"/>
        <v>41890.882928240739</v>
      </c>
    </row>
    <row r="1192" spans="1:20" ht="45" x14ac:dyDescent="0.25">
      <c r="A1192">
        <v>1324</v>
      </c>
      <c r="B1192" s="3" t="s">
        <v>1325</v>
      </c>
      <c r="C1192" s="3" t="s">
        <v>5434</v>
      </c>
      <c r="D1192">
        <v>50000</v>
      </c>
      <c r="E1192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8273</v>
      </c>
      <c r="O1192" s="6">
        <f t="shared" si="108"/>
        <v>9.8400000000000001E-2</v>
      </c>
      <c r="P1192" s="8">
        <f t="shared" si="109"/>
        <v>54.666666666666664</v>
      </c>
      <c r="Q1192" s="9" t="str">
        <f t="shared" si="110"/>
        <v>technology</v>
      </c>
      <c r="R1192" s="9" t="str">
        <f t="shared" si="111"/>
        <v>wearables</v>
      </c>
      <c r="S1192" s="14">
        <f t="shared" si="112"/>
        <v>42626.633703703701</v>
      </c>
      <c r="T1192" s="14">
        <f t="shared" si="113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>
        <v>220000</v>
      </c>
      <c r="E1193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8270</v>
      </c>
      <c r="O1193" s="6">
        <f t="shared" si="108"/>
        <v>2.2302681818181819E-2</v>
      </c>
      <c r="P1193" s="8">
        <f t="shared" si="109"/>
        <v>39.569274193548388</v>
      </c>
      <c r="Q1193" s="9" t="str">
        <f t="shared" si="110"/>
        <v>film &amp; video</v>
      </c>
      <c r="R1193" s="9" t="str">
        <f t="shared" si="111"/>
        <v>animation</v>
      </c>
      <c r="S1193" s="14">
        <f t="shared" si="112"/>
        <v>41757.975011574075</v>
      </c>
      <c r="T1193" s="14">
        <f t="shared" si="113"/>
        <v>41793.165972222225</v>
      </c>
    </row>
    <row r="1194" spans="1:20" ht="45" x14ac:dyDescent="0.25">
      <c r="A1194">
        <v>3473</v>
      </c>
      <c r="B1194" s="3" t="s">
        <v>3472</v>
      </c>
      <c r="C1194" s="3" t="s">
        <v>7583</v>
      </c>
      <c r="D1194">
        <v>4900</v>
      </c>
      <c r="E1194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8271</v>
      </c>
      <c r="O1194" s="6">
        <f t="shared" si="108"/>
        <v>1</v>
      </c>
      <c r="P1194" s="8">
        <f t="shared" si="109"/>
        <v>148.4848484848485</v>
      </c>
      <c r="Q1194" s="9" t="str">
        <f t="shared" si="110"/>
        <v>theater</v>
      </c>
      <c r="R1194" s="9" t="str">
        <f t="shared" si="111"/>
        <v>plays</v>
      </c>
      <c r="S1194" s="14">
        <f t="shared" si="112"/>
        <v>42062.834444444445</v>
      </c>
      <c r="T1194" s="14">
        <f t="shared" si="113"/>
        <v>42083.852083333331</v>
      </c>
    </row>
    <row r="1195" spans="1:20" ht="45" x14ac:dyDescent="0.25">
      <c r="A1195">
        <v>2211</v>
      </c>
      <c r="B1195" s="3" t="s">
        <v>2212</v>
      </c>
      <c r="C1195" s="3" t="s">
        <v>6321</v>
      </c>
      <c r="D1195">
        <v>2500</v>
      </c>
      <c r="E1195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8280</v>
      </c>
      <c r="O1195" s="6">
        <f t="shared" si="108"/>
        <v>1.956</v>
      </c>
      <c r="P1195" s="8">
        <f t="shared" si="109"/>
        <v>40.75</v>
      </c>
      <c r="Q1195" s="9" t="str">
        <f t="shared" si="110"/>
        <v>music</v>
      </c>
      <c r="R1195" s="9" t="str">
        <f t="shared" si="111"/>
        <v>electronic music</v>
      </c>
      <c r="S1195" s="14">
        <f t="shared" si="112"/>
        <v>41716.785011574073</v>
      </c>
      <c r="T1195" s="14">
        <f t="shared" si="113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>
        <v>15000</v>
      </c>
      <c r="E1196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8270</v>
      </c>
      <c r="O1196" s="6">
        <f t="shared" si="108"/>
        <v>0.3256</v>
      </c>
      <c r="P1196" s="8">
        <f t="shared" si="109"/>
        <v>88.8</v>
      </c>
      <c r="Q1196" s="9" t="str">
        <f t="shared" si="110"/>
        <v>film &amp; video</v>
      </c>
      <c r="R1196" s="9" t="str">
        <f t="shared" si="111"/>
        <v>animation</v>
      </c>
      <c r="S1196" s="14">
        <f t="shared" si="112"/>
        <v>41904.407812500001</v>
      </c>
      <c r="T1196" s="14">
        <f t="shared" si="113"/>
        <v>41964.449479166666</v>
      </c>
    </row>
    <row r="1197" spans="1:20" ht="45" x14ac:dyDescent="0.25">
      <c r="A1197">
        <v>2276</v>
      </c>
      <c r="B1197" s="3" t="s">
        <v>2277</v>
      </c>
      <c r="C1197" s="3" t="s">
        <v>6386</v>
      </c>
      <c r="D1197">
        <v>4589</v>
      </c>
      <c r="E1197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8297</v>
      </c>
      <c r="O1197" s="6">
        <f t="shared" si="108"/>
        <v>1.0581826105905425</v>
      </c>
      <c r="P1197" s="8">
        <f t="shared" si="109"/>
        <v>64.74666666666667</v>
      </c>
      <c r="Q1197" s="9" t="str">
        <f t="shared" si="110"/>
        <v>games</v>
      </c>
      <c r="R1197" s="9" t="str">
        <f t="shared" si="111"/>
        <v>tabletop games</v>
      </c>
      <c r="S1197" s="14">
        <f t="shared" si="112"/>
        <v>41614.651493055557</v>
      </c>
      <c r="T1197" s="14">
        <f t="shared" si="113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>
        <v>24000</v>
      </c>
      <c r="E1198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8285</v>
      </c>
      <c r="O1198" s="6">
        <f t="shared" si="108"/>
        <v>0.20220833333333332</v>
      </c>
      <c r="P1198" s="8">
        <f t="shared" si="109"/>
        <v>44.935185185185183</v>
      </c>
      <c r="Q1198" s="9" t="str">
        <f t="shared" si="110"/>
        <v>photography</v>
      </c>
      <c r="R1198" s="9" t="str">
        <f t="shared" si="111"/>
        <v>photobooks</v>
      </c>
      <c r="S1198" s="14">
        <f t="shared" si="112"/>
        <v>41897.134895833333</v>
      </c>
      <c r="T1198" s="14">
        <f t="shared" si="113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>
        <v>4400</v>
      </c>
      <c r="E1199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8276</v>
      </c>
      <c r="O1199" s="6">
        <f t="shared" si="108"/>
        <v>1.0968181818181819</v>
      </c>
      <c r="P1199" s="8">
        <f t="shared" si="109"/>
        <v>74.246153846153845</v>
      </c>
      <c r="Q1199" s="9" t="str">
        <f t="shared" si="110"/>
        <v>music</v>
      </c>
      <c r="R1199" s="9" t="str">
        <f t="shared" si="111"/>
        <v>rock</v>
      </c>
      <c r="S1199" s="14">
        <f t="shared" si="112"/>
        <v>42526.874236111107</v>
      </c>
      <c r="T1199" s="14">
        <f t="shared" si="113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>
        <v>3500</v>
      </c>
      <c r="E1200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8276</v>
      </c>
      <c r="O1200" s="6">
        <f t="shared" si="108"/>
        <v>1.3765714285714286</v>
      </c>
      <c r="P1200" s="8">
        <f t="shared" si="109"/>
        <v>34.170212765957444</v>
      </c>
      <c r="Q1200" s="9" t="str">
        <f t="shared" si="110"/>
        <v>music</v>
      </c>
      <c r="R1200" s="9" t="str">
        <f t="shared" si="111"/>
        <v>rock</v>
      </c>
      <c r="S1200" s="14">
        <f t="shared" si="112"/>
        <v>41543.988067129627</v>
      </c>
      <c r="T1200" s="14">
        <f t="shared" si="113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>
        <v>1500</v>
      </c>
      <c r="E1201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8297</v>
      </c>
      <c r="O1201" s="6">
        <f t="shared" si="108"/>
        <v>3.2026666666666666</v>
      </c>
      <c r="P1201" s="8">
        <f t="shared" si="109"/>
        <v>24.762886597938145</v>
      </c>
      <c r="Q1201" s="9" t="str">
        <f t="shared" si="110"/>
        <v>games</v>
      </c>
      <c r="R1201" s="9" t="str">
        <f t="shared" si="111"/>
        <v>tabletop games</v>
      </c>
      <c r="S1201" s="14">
        <f t="shared" si="112"/>
        <v>42469.874907407408</v>
      </c>
      <c r="T1201" s="14">
        <f t="shared" si="113"/>
        <v>42487.083333333328</v>
      </c>
    </row>
    <row r="1202" spans="1:20" ht="30" x14ac:dyDescent="0.25">
      <c r="A1202">
        <v>290</v>
      </c>
      <c r="B1202" s="3" t="s">
        <v>291</v>
      </c>
      <c r="C1202" s="3" t="s">
        <v>4400</v>
      </c>
      <c r="D1202">
        <v>4500</v>
      </c>
      <c r="E1202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8269</v>
      </c>
      <c r="O1202" s="6">
        <f t="shared" si="108"/>
        <v>1.0668444444444445</v>
      </c>
      <c r="P1202" s="8">
        <f t="shared" si="109"/>
        <v>28.576190476190476</v>
      </c>
      <c r="Q1202" s="9" t="str">
        <f t="shared" si="110"/>
        <v>film &amp; video</v>
      </c>
      <c r="R1202" s="9" t="str">
        <f t="shared" si="111"/>
        <v>documentary</v>
      </c>
      <c r="S1202" s="14">
        <f t="shared" si="112"/>
        <v>40526.36917824074</v>
      </c>
      <c r="T1202" s="14">
        <f t="shared" si="113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>
        <v>4000</v>
      </c>
      <c r="E1203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8277</v>
      </c>
      <c r="O1203" s="6">
        <f t="shared" si="108"/>
        <v>1.1990000000000001</v>
      </c>
      <c r="P1203" s="8">
        <f t="shared" si="109"/>
        <v>41.704347826086959</v>
      </c>
      <c r="Q1203" s="9" t="str">
        <f t="shared" si="110"/>
        <v>music</v>
      </c>
      <c r="R1203" s="9" t="str">
        <f t="shared" si="111"/>
        <v>metal</v>
      </c>
      <c r="S1203" s="14">
        <f t="shared" si="112"/>
        <v>42051.148888888885</v>
      </c>
      <c r="T1203" s="14">
        <f t="shared" si="113"/>
        <v>42079.107222222221</v>
      </c>
    </row>
    <row r="1204" spans="1:20" ht="30" x14ac:dyDescent="0.25">
      <c r="A1204">
        <v>3179</v>
      </c>
      <c r="B1204" s="3" t="s">
        <v>3179</v>
      </c>
      <c r="C1204" s="3" t="s">
        <v>7289</v>
      </c>
      <c r="D1204">
        <v>4200</v>
      </c>
      <c r="E1204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8271</v>
      </c>
      <c r="O1204" s="6">
        <f t="shared" si="108"/>
        <v>1.1416238095238094</v>
      </c>
      <c r="P1204" s="8">
        <f t="shared" si="109"/>
        <v>77.335806451612896</v>
      </c>
      <c r="Q1204" s="9" t="str">
        <f t="shared" si="110"/>
        <v>theater</v>
      </c>
      <c r="R1204" s="9" t="str">
        <f t="shared" si="111"/>
        <v>plays</v>
      </c>
      <c r="S1204" s="14">
        <f t="shared" si="112"/>
        <v>41375.702210648145</v>
      </c>
      <c r="T1204" s="14">
        <f t="shared" si="113"/>
        <v>41400.702210648145</v>
      </c>
    </row>
    <row r="1205" spans="1:20" ht="45" x14ac:dyDescent="0.25">
      <c r="A1205">
        <v>3416</v>
      </c>
      <c r="B1205" s="3" t="s">
        <v>3415</v>
      </c>
      <c r="C1205" s="3" t="s">
        <v>7526</v>
      </c>
      <c r="D1205">
        <v>4000</v>
      </c>
      <c r="E1205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8271</v>
      </c>
      <c r="O1205" s="6">
        <f t="shared" si="108"/>
        <v>1.196</v>
      </c>
      <c r="P1205" s="8">
        <f t="shared" si="109"/>
        <v>159.46666666666667</v>
      </c>
      <c r="Q1205" s="9" t="str">
        <f t="shared" si="110"/>
        <v>theater</v>
      </c>
      <c r="R1205" s="9" t="str">
        <f t="shared" si="111"/>
        <v>plays</v>
      </c>
      <c r="S1205" s="14">
        <f t="shared" si="112"/>
        <v>42089.412557870368</v>
      </c>
      <c r="T1205" s="14">
        <f t="shared" si="113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>
        <v>2000</v>
      </c>
      <c r="E1206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8280</v>
      </c>
      <c r="O1206" s="6">
        <f t="shared" si="108"/>
        <v>2.3715000000000002</v>
      </c>
      <c r="P1206" s="8">
        <f t="shared" si="109"/>
        <v>36.206106870229007</v>
      </c>
      <c r="Q1206" s="9" t="str">
        <f t="shared" si="110"/>
        <v>music</v>
      </c>
      <c r="R1206" s="9" t="str">
        <f t="shared" si="111"/>
        <v>electronic music</v>
      </c>
      <c r="S1206" s="14">
        <f t="shared" si="112"/>
        <v>42145.919687500005</v>
      </c>
      <c r="T1206" s="14">
        <f t="shared" si="113"/>
        <v>42175.919687500005</v>
      </c>
    </row>
    <row r="1207" spans="1:20" ht="45" x14ac:dyDescent="0.25">
      <c r="A1207">
        <v>138</v>
      </c>
      <c r="B1207" s="3" t="s">
        <v>140</v>
      </c>
      <c r="C1207" s="3" t="s">
        <v>4248</v>
      </c>
      <c r="D1207">
        <v>150000</v>
      </c>
      <c r="E1207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8267</v>
      </c>
      <c r="O1207" s="6">
        <f t="shared" si="108"/>
        <v>3.1413333333333335E-2</v>
      </c>
      <c r="P1207" s="8">
        <f t="shared" si="109"/>
        <v>81.241379310344826</v>
      </c>
      <c r="Q1207" s="9" t="str">
        <f t="shared" si="110"/>
        <v>film &amp; video</v>
      </c>
      <c r="R1207" s="9" t="str">
        <f t="shared" si="111"/>
        <v>science fiction</v>
      </c>
      <c r="S1207" s="14">
        <f t="shared" si="112"/>
        <v>42186.257418981477</v>
      </c>
      <c r="T1207" s="14">
        <f t="shared" si="113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>
        <v>4000</v>
      </c>
      <c r="E1208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8303</v>
      </c>
      <c r="O1208" s="6">
        <f t="shared" si="108"/>
        <v>1.1712499999999999</v>
      </c>
      <c r="P1208" s="8">
        <f t="shared" si="109"/>
        <v>85.181818181818187</v>
      </c>
      <c r="Q1208" s="9" t="str">
        <f t="shared" si="110"/>
        <v>theater</v>
      </c>
      <c r="R1208" s="9" t="str">
        <f t="shared" si="111"/>
        <v>spaces</v>
      </c>
      <c r="S1208" s="14">
        <f t="shared" si="112"/>
        <v>42024.702893518523</v>
      </c>
      <c r="T1208" s="14">
        <f t="shared" si="113"/>
        <v>42045.702893518523</v>
      </c>
    </row>
    <row r="1209" spans="1:20" ht="45" x14ac:dyDescent="0.25">
      <c r="A1209">
        <v>2489</v>
      </c>
      <c r="B1209" s="3" t="s">
        <v>2489</v>
      </c>
      <c r="C1209" s="3" t="s">
        <v>6599</v>
      </c>
      <c r="D1209">
        <v>3500</v>
      </c>
      <c r="E1209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8279</v>
      </c>
      <c r="O1209" s="6">
        <f t="shared" si="108"/>
        <v>1.3367142857142857</v>
      </c>
      <c r="P1209" s="8">
        <f t="shared" si="109"/>
        <v>62.38</v>
      </c>
      <c r="Q1209" s="9" t="str">
        <f t="shared" si="110"/>
        <v>music</v>
      </c>
      <c r="R1209" s="9" t="str">
        <f t="shared" si="111"/>
        <v>indie rock</v>
      </c>
      <c r="S1209" s="14">
        <f t="shared" si="112"/>
        <v>41373.690266203703</v>
      </c>
      <c r="T1209" s="14">
        <f t="shared" si="113"/>
        <v>41403.690266203703</v>
      </c>
    </row>
    <row r="1210" spans="1:20" ht="45" x14ac:dyDescent="0.25">
      <c r="A1210">
        <v>1383</v>
      </c>
      <c r="B1210" s="3" t="s">
        <v>1384</v>
      </c>
      <c r="C1210" s="3" t="s">
        <v>5493</v>
      </c>
      <c r="D1210">
        <v>2200</v>
      </c>
      <c r="E1210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8276</v>
      </c>
      <c r="O1210" s="6">
        <f t="shared" si="108"/>
        <v>2.124090909090909</v>
      </c>
      <c r="P1210" s="8">
        <f t="shared" si="109"/>
        <v>50.247311827956992</v>
      </c>
      <c r="Q1210" s="9" t="str">
        <f t="shared" si="110"/>
        <v>music</v>
      </c>
      <c r="R1210" s="9" t="str">
        <f t="shared" si="111"/>
        <v>rock</v>
      </c>
      <c r="S1210" s="14">
        <f t="shared" si="112"/>
        <v>42707.074976851851</v>
      </c>
      <c r="T1210" s="14">
        <f t="shared" si="113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>
        <v>200000</v>
      </c>
      <c r="E1211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8273</v>
      </c>
      <c r="O1211" s="6">
        <f t="shared" si="108"/>
        <v>2.3345000000000001E-2</v>
      </c>
      <c r="P1211" s="8">
        <f t="shared" si="109"/>
        <v>424.45454545454544</v>
      </c>
      <c r="Q1211" s="9" t="str">
        <f t="shared" si="110"/>
        <v>technology</v>
      </c>
      <c r="R1211" s="9" t="str">
        <f t="shared" si="111"/>
        <v>wearables</v>
      </c>
      <c r="S1211" s="14">
        <f t="shared" si="112"/>
        <v>41921.263078703705</v>
      </c>
      <c r="T1211" s="14">
        <f t="shared" si="113"/>
        <v>41973.957638888889</v>
      </c>
    </row>
    <row r="1212" spans="1:20" ht="45" x14ac:dyDescent="0.25">
      <c r="A1212">
        <v>1871</v>
      </c>
      <c r="B1212" s="3" t="s">
        <v>1872</v>
      </c>
      <c r="C1212" s="3" t="s">
        <v>5981</v>
      </c>
      <c r="D1212">
        <v>6500</v>
      </c>
      <c r="E1212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8283</v>
      </c>
      <c r="O1212" s="6">
        <f t="shared" si="108"/>
        <v>0.7178461538461538</v>
      </c>
      <c r="P1212" s="8">
        <f t="shared" si="109"/>
        <v>49.11578947368421</v>
      </c>
      <c r="Q1212" s="9" t="str">
        <f t="shared" si="110"/>
        <v>games</v>
      </c>
      <c r="R1212" s="9" t="str">
        <f t="shared" si="111"/>
        <v>mobile games</v>
      </c>
      <c r="S1212" s="14">
        <f t="shared" si="112"/>
        <v>41923.783576388887</v>
      </c>
      <c r="T1212" s="14">
        <f t="shared" si="113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>
        <v>4500</v>
      </c>
      <c r="E1213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8276</v>
      </c>
      <c r="O1213" s="6">
        <f t="shared" si="108"/>
        <v>1.0355555555555556</v>
      </c>
      <c r="P1213" s="8">
        <f t="shared" si="109"/>
        <v>53.5632183908046</v>
      </c>
      <c r="Q1213" s="9" t="str">
        <f t="shared" si="110"/>
        <v>music</v>
      </c>
      <c r="R1213" s="9" t="str">
        <f t="shared" si="111"/>
        <v>rock</v>
      </c>
      <c r="S1213" s="14">
        <f t="shared" si="112"/>
        <v>40663.08666666667</v>
      </c>
      <c r="T1213" s="14">
        <f t="shared" si="113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>
        <v>3000</v>
      </c>
      <c r="E1214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8271</v>
      </c>
      <c r="O1214" s="6">
        <f t="shared" si="108"/>
        <v>1.552</v>
      </c>
      <c r="P1214" s="8">
        <f t="shared" si="109"/>
        <v>83.142857142857139</v>
      </c>
      <c r="Q1214" s="9" t="str">
        <f t="shared" si="110"/>
        <v>theater</v>
      </c>
      <c r="R1214" s="9" t="str">
        <f t="shared" si="111"/>
        <v>plays</v>
      </c>
      <c r="S1214" s="14">
        <f t="shared" si="112"/>
        <v>42126.87501157407</v>
      </c>
      <c r="T1214" s="14">
        <f t="shared" si="113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>
        <v>4500</v>
      </c>
      <c r="E1215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8266</v>
      </c>
      <c r="O1215" s="6">
        <f t="shared" si="108"/>
        <v>1.0329622222222221</v>
      </c>
      <c r="P1215" s="8">
        <f t="shared" si="109"/>
        <v>43.040092592592593</v>
      </c>
      <c r="Q1215" s="9" t="str">
        <f t="shared" si="110"/>
        <v>film &amp; video</v>
      </c>
      <c r="R1215" s="9" t="str">
        <f t="shared" si="111"/>
        <v>shorts</v>
      </c>
      <c r="S1215" s="14">
        <f t="shared" si="112"/>
        <v>41701.901817129627</v>
      </c>
      <c r="T1215" s="14">
        <f t="shared" si="113"/>
        <v>41721</v>
      </c>
    </row>
    <row r="1216" spans="1:20" ht="45" x14ac:dyDescent="0.25">
      <c r="A1216">
        <v>62</v>
      </c>
      <c r="B1216" s="3" t="s">
        <v>64</v>
      </c>
      <c r="C1216" s="3" t="s">
        <v>4173</v>
      </c>
      <c r="D1216">
        <v>3000</v>
      </c>
      <c r="E1216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8266</v>
      </c>
      <c r="O1216" s="6">
        <f t="shared" si="108"/>
        <v>1.5473333333333332</v>
      </c>
      <c r="P1216" s="8">
        <f t="shared" si="109"/>
        <v>96.708333333333329</v>
      </c>
      <c r="Q1216" s="9" t="str">
        <f t="shared" si="110"/>
        <v>film &amp; video</v>
      </c>
      <c r="R1216" s="9" t="str">
        <f t="shared" si="111"/>
        <v>shorts</v>
      </c>
      <c r="S1216" s="14">
        <f t="shared" si="112"/>
        <v>41311.799513888887</v>
      </c>
      <c r="T1216" s="14">
        <f t="shared" si="113"/>
        <v>41336.799513888887</v>
      </c>
    </row>
    <row r="1217" spans="1:20" ht="45" x14ac:dyDescent="0.25">
      <c r="A1217">
        <v>2453</v>
      </c>
      <c r="B1217" s="3" t="s">
        <v>2454</v>
      </c>
      <c r="C1217" s="3" t="s">
        <v>6563</v>
      </c>
      <c r="D1217">
        <v>3000</v>
      </c>
      <c r="E1217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8298</v>
      </c>
      <c r="O1217" s="6">
        <f t="shared" si="108"/>
        <v>1.5469999999999999</v>
      </c>
      <c r="P1217" s="8">
        <f t="shared" si="109"/>
        <v>69.268656716417908</v>
      </c>
      <c r="Q1217" s="9" t="str">
        <f t="shared" si="110"/>
        <v>food</v>
      </c>
      <c r="R1217" s="9" t="str">
        <f t="shared" si="111"/>
        <v>small batch</v>
      </c>
      <c r="S1217" s="14">
        <f t="shared" si="112"/>
        <v>42738.692233796297</v>
      </c>
      <c r="T1217" s="14">
        <f t="shared" si="113"/>
        <v>42768.692233796297</v>
      </c>
    </row>
    <row r="1218" spans="1:20" ht="45" x14ac:dyDescent="0.25">
      <c r="A1218">
        <v>921</v>
      </c>
      <c r="B1218" s="3" t="s">
        <v>922</v>
      </c>
      <c r="C1218" s="3" t="s">
        <v>5031</v>
      </c>
      <c r="D1218">
        <v>15000</v>
      </c>
      <c r="E1218">
        <v>4635</v>
      </c>
      <c r="F1218" t="s">
        <v>8221</v>
      </c>
      <c r="G1218" t="s">
        <v>8224</v>
      </c>
      <c r="H1218" t="s">
        <v>8246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8278</v>
      </c>
      <c r="O1218" s="6">
        <f t="shared" ref="O1218:O1281" si="114">E1218/D1218</f>
        <v>0.309</v>
      </c>
      <c r="P1218" s="8">
        <f t="shared" ref="P1218:P1281" si="115">E1218/L1218</f>
        <v>231.75</v>
      </c>
      <c r="Q1218" s="9" t="str">
        <f t="shared" si="110"/>
        <v>music</v>
      </c>
      <c r="R1218" s="9" t="str">
        <f t="shared" si="111"/>
        <v>jazz</v>
      </c>
      <c r="S1218" s="14">
        <f t="shared" si="112"/>
        <v>40847.171018518515</v>
      </c>
      <c r="T1218" s="14">
        <f t="shared" si="113"/>
        <v>40889.212685185186</v>
      </c>
    </row>
    <row r="1219" spans="1:20" ht="45" x14ac:dyDescent="0.25">
      <c r="A1219">
        <v>3113</v>
      </c>
      <c r="B1219" s="3" t="s">
        <v>3113</v>
      </c>
      <c r="C1219" s="3" t="s">
        <v>7223</v>
      </c>
      <c r="D1219">
        <v>109225</v>
      </c>
      <c r="E1219">
        <v>4635</v>
      </c>
      <c r="F1219" t="s">
        <v>8221</v>
      </c>
      <c r="G1219" t="s">
        <v>8224</v>
      </c>
      <c r="H1219" t="s">
        <v>8246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8303</v>
      </c>
      <c r="O1219" s="6">
        <f t="shared" si="114"/>
        <v>4.2435339894712751E-2</v>
      </c>
      <c r="P1219" s="8">
        <f t="shared" si="115"/>
        <v>125.27027027027027</v>
      </c>
      <c r="Q1219" s="9" t="str">
        <f t="shared" ref="Q1219:Q1282" si="116">LEFT(N1219, SEARCH("/",N1219,1)-1)</f>
        <v>theater</v>
      </c>
      <c r="R1219" s="9" t="str">
        <f t="shared" ref="R1219:R1282" si="117">RIGHT(N1219,LEN(N1219) - SEARCH("/", N1219))</f>
        <v>spaces</v>
      </c>
      <c r="S1219" s="14">
        <f t="shared" ref="S1219:S1282" si="118">(((J1219/60)/60)/24)+DATE(1970,1,1)</f>
        <v>42081.731273148151</v>
      </c>
      <c r="T1219" s="14">
        <f t="shared" ref="T1219:T1282" si="119">(((I1219/60)/60)/24)+DATE(1970,1,1)</f>
        <v>42111.731273148151</v>
      </c>
    </row>
    <row r="1220" spans="1:20" ht="45" x14ac:dyDescent="0.25">
      <c r="A1220">
        <v>702</v>
      </c>
      <c r="B1220" s="3" t="s">
        <v>703</v>
      </c>
      <c r="C1220" s="3" t="s">
        <v>4812</v>
      </c>
      <c r="D1220">
        <v>15000</v>
      </c>
      <c r="E1220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8273</v>
      </c>
      <c r="O1220" s="6">
        <f t="shared" si="114"/>
        <v>0.30813400000000002</v>
      </c>
      <c r="P1220" s="8">
        <f t="shared" si="115"/>
        <v>124.9191891891892</v>
      </c>
      <c r="Q1220" s="9" t="str">
        <f t="shared" si="116"/>
        <v>technology</v>
      </c>
      <c r="R1220" s="9" t="str">
        <f t="shared" si="117"/>
        <v>wearables</v>
      </c>
      <c r="S1220" s="14">
        <f t="shared" si="118"/>
        <v>42668.726701388892</v>
      </c>
      <c r="T1220" s="14">
        <f t="shared" si="11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>
        <v>4300</v>
      </c>
      <c r="E1221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8271</v>
      </c>
      <c r="O1221" s="6">
        <f t="shared" si="114"/>
        <v>1.0720930232558139</v>
      </c>
      <c r="P1221" s="8">
        <f t="shared" si="115"/>
        <v>100.21739130434783</v>
      </c>
      <c r="Q1221" s="9" t="str">
        <f t="shared" si="116"/>
        <v>theater</v>
      </c>
      <c r="R1221" s="9" t="str">
        <f t="shared" si="117"/>
        <v>plays</v>
      </c>
      <c r="S1221" s="14">
        <f t="shared" si="118"/>
        <v>41791.993414351848</v>
      </c>
      <c r="T1221" s="14">
        <f t="shared" si="11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>
        <v>4500</v>
      </c>
      <c r="E1222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8271</v>
      </c>
      <c r="O1222" s="6">
        <f t="shared" si="114"/>
        <v>1.0204444444444445</v>
      </c>
      <c r="P1222" s="8">
        <f t="shared" si="115"/>
        <v>72.888888888888886</v>
      </c>
      <c r="Q1222" s="9" t="str">
        <f t="shared" si="116"/>
        <v>theater</v>
      </c>
      <c r="R1222" s="9" t="str">
        <f t="shared" si="117"/>
        <v>plays</v>
      </c>
      <c r="S1222" s="14">
        <f t="shared" si="118"/>
        <v>41943.753032407411</v>
      </c>
      <c r="T1222" s="14">
        <f t="shared" si="11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>
        <v>3000</v>
      </c>
      <c r="E1223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8271</v>
      </c>
      <c r="O1223" s="6">
        <f t="shared" si="114"/>
        <v>1.5266666666666666</v>
      </c>
      <c r="P1223" s="8">
        <f t="shared" si="115"/>
        <v>70.461538461538467</v>
      </c>
      <c r="Q1223" s="9" t="str">
        <f t="shared" si="116"/>
        <v>theater</v>
      </c>
      <c r="R1223" s="9" t="str">
        <f t="shared" si="117"/>
        <v>plays</v>
      </c>
      <c r="S1223" s="14">
        <f t="shared" si="118"/>
        <v>42034.928252314814</v>
      </c>
      <c r="T1223" s="14">
        <f t="shared" si="11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>
        <v>4500</v>
      </c>
      <c r="E1224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8271</v>
      </c>
      <c r="O1224" s="6">
        <f t="shared" si="114"/>
        <v>1.0153333333333334</v>
      </c>
      <c r="P1224" s="8">
        <f t="shared" si="115"/>
        <v>80.15789473684211</v>
      </c>
      <c r="Q1224" s="9" t="str">
        <f t="shared" si="116"/>
        <v>theater</v>
      </c>
      <c r="R1224" s="9" t="str">
        <f t="shared" si="117"/>
        <v>plays</v>
      </c>
      <c r="S1224" s="14">
        <f t="shared" si="118"/>
        <v>41841.26489583333</v>
      </c>
      <c r="T1224" s="14">
        <f t="shared" si="119"/>
        <v>41864.207638888889</v>
      </c>
    </row>
    <row r="1225" spans="1:20" ht="45" x14ac:dyDescent="0.25">
      <c r="A1225">
        <v>2145</v>
      </c>
      <c r="B1225" s="3" t="s">
        <v>2146</v>
      </c>
      <c r="C1225" s="3" t="s">
        <v>6255</v>
      </c>
      <c r="D1225">
        <v>15000</v>
      </c>
      <c r="E1225">
        <v>4565</v>
      </c>
      <c r="F1225" t="s">
        <v>8221</v>
      </c>
      <c r="G1225" t="s">
        <v>8224</v>
      </c>
      <c r="H1225" t="s">
        <v>8246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8282</v>
      </c>
      <c r="O1225" s="6">
        <f t="shared" si="114"/>
        <v>0.30433333333333334</v>
      </c>
      <c r="P1225" s="8">
        <f t="shared" si="115"/>
        <v>51.292134831460672</v>
      </c>
      <c r="Q1225" s="9" t="str">
        <f t="shared" si="116"/>
        <v>games</v>
      </c>
      <c r="R1225" s="9" t="str">
        <f t="shared" si="117"/>
        <v>video games</v>
      </c>
      <c r="S1225" s="14">
        <f t="shared" si="118"/>
        <v>41575.237430555557</v>
      </c>
      <c r="T1225" s="14">
        <f t="shared" si="119"/>
        <v>41605.279097222221</v>
      </c>
    </row>
    <row r="1226" spans="1:20" ht="45" x14ac:dyDescent="0.25">
      <c r="A1226">
        <v>3344</v>
      </c>
      <c r="B1226" s="3" t="s">
        <v>3344</v>
      </c>
      <c r="C1226" s="3" t="s">
        <v>7454</v>
      </c>
      <c r="D1226">
        <v>4500</v>
      </c>
      <c r="E1226">
        <v>4565</v>
      </c>
      <c r="F1226" t="s">
        <v>8219</v>
      </c>
      <c r="G1226" t="s">
        <v>8224</v>
      </c>
      <c r="H1226" t="s">
        <v>8246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8271</v>
      </c>
      <c r="O1226" s="6">
        <f t="shared" si="114"/>
        <v>1.0144444444444445</v>
      </c>
      <c r="P1226" s="8">
        <f t="shared" si="115"/>
        <v>114.125</v>
      </c>
      <c r="Q1226" s="9" t="str">
        <f t="shared" si="116"/>
        <v>theater</v>
      </c>
      <c r="R1226" s="9" t="str">
        <f t="shared" si="117"/>
        <v>plays</v>
      </c>
      <c r="S1226" s="14">
        <f t="shared" si="118"/>
        <v>41851.200150462959</v>
      </c>
      <c r="T1226" s="14">
        <f t="shared" si="11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>
        <v>3500</v>
      </c>
      <c r="E1227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8271</v>
      </c>
      <c r="O1227" s="6">
        <f t="shared" si="114"/>
        <v>1.3026085714285716</v>
      </c>
      <c r="P1227" s="8">
        <f t="shared" si="115"/>
        <v>42.214166666666671</v>
      </c>
      <c r="Q1227" s="9" t="str">
        <f t="shared" si="116"/>
        <v>theater</v>
      </c>
      <c r="R1227" s="9" t="str">
        <f t="shared" si="117"/>
        <v>plays</v>
      </c>
      <c r="S1227" s="14">
        <f t="shared" si="118"/>
        <v>42566.441203703704</v>
      </c>
      <c r="T1227" s="14">
        <f t="shared" si="119"/>
        <v>42582.458333333328</v>
      </c>
    </row>
    <row r="1228" spans="1:20" ht="45" x14ac:dyDescent="0.25">
      <c r="A1228">
        <v>750</v>
      </c>
      <c r="B1228" s="3" t="s">
        <v>751</v>
      </c>
      <c r="C1228" s="3" t="s">
        <v>4860</v>
      </c>
      <c r="D1228">
        <v>4444</v>
      </c>
      <c r="E1228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8274</v>
      </c>
      <c r="O1228" s="6">
        <f t="shared" si="114"/>
        <v>1.0258775877587758</v>
      </c>
      <c r="P1228" s="8">
        <f t="shared" si="115"/>
        <v>77.271186440677965</v>
      </c>
      <c r="Q1228" s="9" t="str">
        <f t="shared" si="116"/>
        <v>publishing</v>
      </c>
      <c r="R1228" s="9" t="str">
        <f t="shared" si="117"/>
        <v>nonfiction</v>
      </c>
      <c r="S1228" s="14">
        <f t="shared" si="118"/>
        <v>41299.878148148149</v>
      </c>
      <c r="T1228" s="14">
        <f t="shared" si="119"/>
        <v>41329.878148148149</v>
      </c>
    </row>
    <row r="1229" spans="1:20" ht="45" x14ac:dyDescent="0.25">
      <c r="A1229">
        <v>3756</v>
      </c>
      <c r="B1229" s="3" t="s">
        <v>3753</v>
      </c>
      <c r="C1229" s="3" t="s">
        <v>7866</v>
      </c>
      <c r="D1229">
        <v>4500</v>
      </c>
      <c r="E1229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8305</v>
      </c>
      <c r="O1229" s="6">
        <f t="shared" si="114"/>
        <v>1.0111111111111111</v>
      </c>
      <c r="P1229" s="8">
        <f t="shared" si="115"/>
        <v>267.64705882352939</v>
      </c>
      <c r="Q1229" s="9" t="str">
        <f t="shared" si="116"/>
        <v>theater</v>
      </c>
      <c r="R1229" s="9" t="str">
        <f t="shared" si="117"/>
        <v>musical</v>
      </c>
      <c r="S1229" s="14">
        <f t="shared" si="118"/>
        <v>41771.814791666664</v>
      </c>
      <c r="T1229" s="14">
        <f t="shared" si="11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>
        <v>4000</v>
      </c>
      <c r="E1230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8271</v>
      </c>
      <c r="O1230" s="6">
        <f t="shared" si="114"/>
        <v>1.1365000000000001</v>
      </c>
      <c r="P1230" s="8">
        <f t="shared" si="115"/>
        <v>56.825000000000003</v>
      </c>
      <c r="Q1230" s="9" t="str">
        <f t="shared" si="116"/>
        <v>theater</v>
      </c>
      <c r="R1230" s="9" t="str">
        <f t="shared" si="117"/>
        <v>plays</v>
      </c>
      <c r="S1230" s="14">
        <f t="shared" si="118"/>
        <v>42581.397546296299</v>
      </c>
      <c r="T1230" s="14">
        <f t="shared" si="11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>
        <v>4000</v>
      </c>
      <c r="E1231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8271</v>
      </c>
      <c r="O1231" s="6">
        <f t="shared" si="114"/>
        <v>1.13625</v>
      </c>
      <c r="P1231" s="8">
        <f t="shared" si="115"/>
        <v>39.868421052631582</v>
      </c>
      <c r="Q1231" s="9" t="str">
        <f t="shared" si="116"/>
        <v>theater</v>
      </c>
      <c r="R1231" s="9" t="str">
        <f t="shared" si="117"/>
        <v>plays</v>
      </c>
      <c r="S1231" s="14">
        <f t="shared" si="118"/>
        <v>41914.295104166667</v>
      </c>
      <c r="T1231" s="14">
        <f t="shared" si="119"/>
        <v>41948.536111111112</v>
      </c>
    </row>
    <row r="1232" spans="1:20" ht="45" x14ac:dyDescent="0.25">
      <c r="A1232">
        <v>1652</v>
      </c>
      <c r="B1232" s="3" t="s">
        <v>1653</v>
      </c>
      <c r="C1232" s="3" t="s">
        <v>5762</v>
      </c>
      <c r="D1232">
        <v>4500</v>
      </c>
      <c r="E1232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8292</v>
      </c>
      <c r="O1232" s="6">
        <f t="shared" si="114"/>
        <v>1.0066666666666666</v>
      </c>
      <c r="P1232" s="8">
        <f t="shared" si="115"/>
        <v>64.714285714285708</v>
      </c>
      <c r="Q1232" s="9" t="str">
        <f t="shared" si="116"/>
        <v>music</v>
      </c>
      <c r="R1232" s="9" t="str">
        <f t="shared" si="117"/>
        <v>pop</v>
      </c>
      <c r="S1232" s="14">
        <f t="shared" si="118"/>
        <v>41572.492974537039</v>
      </c>
      <c r="T1232" s="14">
        <f t="shared" si="119"/>
        <v>41602.534641203703</v>
      </c>
    </row>
    <row r="1233" spans="1:20" ht="45" x14ac:dyDescent="0.25">
      <c r="A1233">
        <v>1525</v>
      </c>
      <c r="B1233" s="3" t="s">
        <v>1526</v>
      </c>
      <c r="C1233" s="3" t="s">
        <v>5635</v>
      </c>
      <c r="D1233">
        <v>2600</v>
      </c>
      <c r="E1233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8285</v>
      </c>
      <c r="O1233" s="6">
        <f t="shared" si="114"/>
        <v>1.7400576923076922</v>
      </c>
      <c r="P1233" s="8">
        <f t="shared" si="115"/>
        <v>32.315357142857138</v>
      </c>
      <c r="Q1233" s="9" t="str">
        <f t="shared" si="116"/>
        <v>photography</v>
      </c>
      <c r="R1233" s="9" t="str">
        <f t="shared" si="117"/>
        <v>photobooks</v>
      </c>
      <c r="S1233" s="14">
        <f t="shared" si="118"/>
        <v>42570.702986111108</v>
      </c>
      <c r="T1233" s="14">
        <f t="shared" si="119"/>
        <v>42600.702986111108</v>
      </c>
    </row>
    <row r="1234" spans="1:20" ht="45" x14ac:dyDescent="0.25">
      <c r="A1234">
        <v>117</v>
      </c>
      <c r="B1234" s="3" t="s">
        <v>119</v>
      </c>
      <c r="C1234" s="3" t="s">
        <v>4228</v>
      </c>
      <c r="D1234">
        <v>4500</v>
      </c>
      <c r="E1234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8266</v>
      </c>
      <c r="O1234" s="6">
        <f t="shared" si="114"/>
        <v>1.0049377777777779</v>
      </c>
      <c r="P1234" s="8">
        <f t="shared" si="115"/>
        <v>167.48962962962963</v>
      </c>
      <c r="Q1234" s="9" t="str">
        <f t="shared" si="116"/>
        <v>film &amp; video</v>
      </c>
      <c r="R1234" s="9" t="str">
        <f t="shared" si="117"/>
        <v>shorts</v>
      </c>
      <c r="S1234" s="14">
        <f t="shared" si="118"/>
        <v>40248.834999999999</v>
      </c>
      <c r="T1234" s="14">
        <f t="shared" si="119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>
        <v>4000</v>
      </c>
      <c r="E1235">
        <v>4518</v>
      </c>
      <c r="F1235" t="s">
        <v>8219</v>
      </c>
      <c r="G1235" t="s">
        <v>8224</v>
      </c>
      <c r="H1235" t="s">
        <v>8246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8300</v>
      </c>
      <c r="O1235" s="6">
        <f t="shared" si="114"/>
        <v>1.1294999999999999</v>
      </c>
      <c r="P1235" s="8">
        <f t="shared" si="115"/>
        <v>136.90909090909091</v>
      </c>
      <c r="Q1235" s="9" t="str">
        <f t="shared" si="116"/>
        <v>music</v>
      </c>
      <c r="R1235" s="9" t="str">
        <f t="shared" si="117"/>
        <v>classical music</v>
      </c>
      <c r="S1235" s="14">
        <f t="shared" si="118"/>
        <v>41953.091134259259</v>
      </c>
      <c r="T1235" s="14">
        <f t="shared" si="119"/>
        <v>41981.207638888889</v>
      </c>
    </row>
    <row r="1236" spans="1:20" ht="45" x14ac:dyDescent="0.25">
      <c r="A1236">
        <v>2531</v>
      </c>
      <c r="B1236" s="3" t="s">
        <v>2531</v>
      </c>
      <c r="C1236" s="3" t="s">
        <v>6641</v>
      </c>
      <c r="D1236">
        <v>4500</v>
      </c>
      <c r="E1236">
        <v>4518</v>
      </c>
      <c r="F1236" t="s">
        <v>8219</v>
      </c>
      <c r="G1236" t="s">
        <v>8224</v>
      </c>
      <c r="H1236" t="s">
        <v>8246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8300</v>
      </c>
      <c r="O1236" s="6">
        <f t="shared" si="114"/>
        <v>1.004</v>
      </c>
      <c r="P1236" s="8">
        <f t="shared" si="115"/>
        <v>74.06557377049181</v>
      </c>
      <c r="Q1236" s="9" t="str">
        <f t="shared" si="116"/>
        <v>music</v>
      </c>
      <c r="R1236" s="9" t="str">
        <f t="shared" si="117"/>
        <v>classical music</v>
      </c>
      <c r="S1236" s="14">
        <f t="shared" si="118"/>
        <v>42208.680023148147</v>
      </c>
      <c r="T1236" s="14">
        <f t="shared" si="119"/>
        <v>42231.165972222225</v>
      </c>
    </row>
    <row r="1237" spans="1:20" ht="45" x14ac:dyDescent="0.25">
      <c r="A1237">
        <v>2481</v>
      </c>
      <c r="B1237" s="3" t="s">
        <v>2481</v>
      </c>
      <c r="C1237" s="3" t="s">
        <v>6591</v>
      </c>
      <c r="D1237">
        <v>4000</v>
      </c>
      <c r="E1237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8279</v>
      </c>
      <c r="O1237" s="6">
        <f t="shared" si="114"/>
        <v>1.1291099999999998</v>
      </c>
      <c r="P1237" s="8">
        <f t="shared" si="115"/>
        <v>47.541473684210523</v>
      </c>
      <c r="Q1237" s="9" t="str">
        <f t="shared" si="116"/>
        <v>music</v>
      </c>
      <c r="R1237" s="9" t="str">
        <f t="shared" si="117"/>
        <v>indie rock</v>
      </c>
      <c r="S1237" s="14">
        <f t="shared" si="118"/>
        <v>40999.645925925928</v>
      </c>
      <c r="T1237" s="14">
        <f t="shared" si="119"/>
        <v>41029.645925925928</v>
      </c>
    </row>
    <row r="1238" spans="1:20" ht="45" x14ac:dyDescent="0.25">
      <c r="A1238">
        <v>2808</v>
      </c>
      <c r="B1238" s="3" t="s">
        <v>2808</v>
      </c>
      <c r="C1238" s="3" t="s">
        <v>6918</v>
      </c>
      <c r="D1238">
        <v>4500</v>
      </c>
      <c r="E1238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8271</v>
      </c>
      <c r="O1238" s="6">
        <f t="shared" si="114"/>
        <v>1.0024444444444445</v>
      </c>
      <c r="P1238" s="8">
        <f t="shared" si="115"/>
        <v>65.376811594202906</v>
      </c>
      <c r="Q1238" s="9" t="str">
        <f t="shared" si="116"/>
        <v>theater</v>
      </c>
      <c r="R1238" s="9" t="str">
        <f t="shared" si="117"/>
        <v>plays</v>
      </c>
      <c r="S1238" s="14">
        <f t="shared" si="118"/>
        <v>42208.84646990741</v>
      </c>
      <c r="T1238" s="14">
        <f t="shared" si="11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>
        <v>4000</v>
      </c>
      <c r="E1239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8279</v>
      </c>
      <c r="O1239" s="6">
        <f t="shared" si="114"/>
        <v>1.127715</v>
      </c>
      <c r="P1239" s="8">
        <f t="shared" si="115"/>
        <v>80.551071428571419</v>
      </c>
      <c r="Q1239" s="9" t="str">
        <f t="shared" si="116"/>
        <v>music</v>
      </c>
      <c r="R1239" s="9" t="str">
        <f t="shared" si="117"/>
        <v>indie rock</v>
      </c>
      <c r="S1239" s="14">
        <f t="shared" si="118"/>
        <v>40730.878912037035</v>
      </c>
      <c r="T1239" s="14">
        <f t="shared" si="119"/>
        <v>40760.878912037035</v>
      </c>
    </row>
    <row r="1240" spans="1:20" ht="45" x14ac:dyDescent="0.25">
      <c r="A1240">
        <v>808</v>
      </c>
      <c r="B1240" s="3" t="s">
        <v>809</v>
      </c>
      <c r="C1240" s="3" t="s">
        <v>4918</v>
      </c>
      <c r="D1240">
        <v>4500</v>
      </c>
      <c r="E1240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8276</v>
      </c>
      <c r="O1240" s="6">
        <f t="shared" si="114"/>
        <v>1</v>
      </c>
      <c r="P1240" s="8">
        <f t="shared" si="115"/>
        <v>104.65116279069767</v>
      </c>
      <c r="Q1240" s="9" t="str">
        <f t="shared" si="116"/>
        <v>music</v>
      </c>
      <c r="R1240" s="9" t="str">
        <f t="shared" si="117"/>
        <v>rock</v>
      </c>
      <c r="S1240" s="14">
        <f t="shared" si="118"/>
        <v>41962.100532407407</v>
      </c>
      <c r="T1240" s="14">
        <f t="shared" si="119"/>
        <v>41995.207638888889</v>
      </c>
    </row>
    <row r="1241" spans="1:20" ht="45" x14ac:dyDescent="0.25">
      <c r="A1241">
        <v>3674</v>
      </c>
      <c r="B1241" s="3" t="s">
        <v>3671</v>
      </c>
      <c r="C1241" s="3" t="s">
        <v>7784</v>
      </c>
      <c r="D1241">
        <v>4500</v>
      </c>
      <c r="E1241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8271</v>
      </c>
      <c r="O1241" s="6">
        <f t="shared" si="114"/>
        <v>1</v>
      </c>
      <c r="P1241" s="8">
        <f t="shared" si="115"/>
        <v>145.16129032258064</v>
      </c>
      <c r="Q1241" s="9" t="str">
        <f t="shared" si="116"/>
        <v>theater</v>
      </c>
      <c r="R1241" s="9" t="str">
        <f t="shared" si="117"/>
        <v>plays</v>
      </c>
      <c r="S1241" s="14">
        <f t="shared" si="118"/>
        <v>42556.873020833329</v>
      </c>
      <c r="T1241" s="14">
        <f t="shared" si="119"/>
        <v>42616.873020833329</v>
      </c>
    </row>
    <row r="1242" spans="1:20" ht="15.75" x14ac:dyDescent="0.25">
      <c r="A1242">
        <v>183</v>
      </c>
      <c r="B1242" s="3" t="s">
        <v>185</v>
      </c>
      <c r="C1242" s="3" t="s">
        <v>4293</v>
      </c>
      <c r="D1242">
        <v>12500</v>
      </c>
      <c r="E1242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8268</v>
      </c>
      <c r="O1242" s="6">
        <f t="shared" si="114"/>
        <v>0.35855999999999999</v>
      </c>
      <c r="P1242" s="8">
        <f t="shared" si="115"/>
        <v>373.5</v>
      </c>
      <c r="Q1242" s="9" t="str">
        <f t="shared" si="116"/>
        <v>film &amp; video</v>
      </c>
      <c r="R1242" s="9" t="str">
        <f t="shared" si="117"/>
        <v>drama</v>
      </c>
      <c r="S1242" s="14">
        <f t="shared" si="118"/>
        <v>41939.810300925928</v>
      </c>
      <c r="T1242" s="14">
        <f t="shared" si="119"/>
        <v>41969.851967592593</v>
      </c>
    </row>
    <row r="1243" spans="1:20" ht="45" x14ac:dyDescent="0.25">
      <c r="A1243">
        <v>2210</v>
      </c>
      <c r="B1243" s="3" t="s">
        <v>2211</v>
      </c>
      <c r="C1243" s="3" t="s">
        <v>6320</v>
      </c>
      <c r="D1243">
        <v>4000</v>
      </c>
      <c r="E1243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8280</v>
      </c>
      <c r="O1243" s="6">
        <f t="shared" si="114"/>
        <v>1.11425</v>
      </c>
      <c r="P1243" s="8">
        <f t="shared" si="115"/>
        <v>61.902777777777779</v>
      </c>
      <c r="Q1243" s="9" t="str">
        <f t="shared" si="116"/>
        <v>music</v>
      </c>
      <c r="R1243" s="9" t="str">
        <f t="shared" si="117"/>
        <v>electronic music</v>
      </c>
      <c r="S1243" s="14">
        <f t="shared" si="118"/>
        <v>40956.066087962965</v>
      </c>
      <c r="T1243" s="14">
        <f t="shared" si="119"/>
        <v>41013.73333333333</v>
      </c>
    </row>
    <row r="1244" spans="1:20" ht="30" x14ac:dyDescent="0.25">
      <c r="A1244">
        <v>3466</v>
      </c>
      <c r="B1244" s="3" t="s">
        <v>3465</v>
      </c>
      <c r="C1244" s="3" t="s">
        <v>7576</v>
      </c>
      <c r="D1244">
        <v>3500</v>
      </c>
      <c r="E1244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8271</v>
      </c>
      <c r="O1244" s="6">
        <f t="shared" si="114"/>
        <v>1.2714285714285714</v>
      </c>
      <c r="P1244" s="8">
        <f t="shared" si="115"/>
        <v>72.950819672131146</v>
      </c>
      <c r="Q1244" s="9" t="str">
        <f t="shared" si="116"/>
        <v>theater</v>
      </c>
      <c r="R1244" s="9" t="str">
        <f t="shared" si="117"/>
        <v>plays</v>
      </c>
      <c r="S1244" s="14">
        <f t="shared" si="118"/>
        <v>42420.019097222219</v>
      </c>
      <c r="T1244" s="14">
        <f t="shared" si="119"/>
        <v>42479.977430555555</v>
      </c>
    </row>
    <row r="1245" spans="1:20" ht="45" x14ac:dyDescent="0.25">
      <c r="A1245">
        <v>3398</v>
      </c>
      <c r="B1245" s="3" t="s">
        <v>3397</v>
      </c>
      <c r="C1245" s="3" t="s">
        <v>7508</v>
      </c>
      <c r="D1245">
        <v>4000</v>
      </c>
      <c r="E1245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8271</v>
      </c>
      <c r="O1245" s="6">
        <f t="shared" si="114"/>
        <v>1.1107499999999999</v>
      </c>
      <c r="P1245" s="8">
        <f t="shared" si="115"/>
        <v>68.353846153846149</v>
      </c>
      <c r="Q1245" s="9" t="str">
        <f t="shared" si="116"/>
        <v>theater</v>
      </c>
      <c r="R1245" s="9" t="str">
        <f t="shared" si="117"/>
        <v>plays</v>
      </c>
      <c r="S1245" s="14">
        <f t="shared" si="118"/>
        <v>41941.75203703704</v>
      </c>
      <c r="T1245" s="14">
        <f t="shared" si="11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>
        <v>2700</v>
      </c>
      <c r="E1246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8271</v>
      </c>
      <c r="O1246" s="6">
        <f t="shared" si="114"/>
        <v>1.64</v>
      </c>
      <c r="P1246" s="8">
        <f t="shared" si="115"/>
        <v>70.285714285714292</v>
      </c>
      <c r="Q1246" s="9" t="str">
        <f t="shared" si="116"/>
        <v>theater</v>
      </c>
      <c r="R1246" s="9" t="str">
        <f t="shared" si="117"/>
        <v>plays</v>
      </c>
      <c r="S1246" s="14">
        <f t="shared" si="118"/>
        <v>42311.711979166663</v>
      </c>
      <c r="T1246" s="14">
        <f t="shared" si="11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>
        <v>4000</v>
      </c>
      <c r="E1247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8305</v>
      </c>
      <c r="O1247" s="6">
        <f t="shared" si="114"/>
        <v>1.1024425000000002</v>
      </c>
      <c r="P1247" s="8">
        <f t="shared" si="115"/>
        <v>50.111022727272733</v>
      </c>
      <c r="Q1247" s="9" t="str">
        <f t="shared" si="116"/>
        <v>theater</v>
      </c>
      <c r="R1247" s="9" t="str">
        <f t="shared" si="117"/>
        <v>musical</v>
      </c>
      <c r="S1247" s="14">
        <f t="shared" si="118"/>
        <v>42182.108252314814</v>
      </c>
      <c r="T1247" s="14">
        <f t="shared" si="119"/>
        <v>42242.108252314814</v>
      </c>
    </row>
    <row r="1248" spans="1:20" ht="45" x14ac:dyDescent="0.25">
      <c r="A1248">
        <v>3724</v>
      </c>
      <c r="B1248" s="3" t="s">
        <v>3721</v>
      </c>
      <c r="C1248" s="3" t="s">
        <v>7834</v>
      </c>
      <c r="D1248">
        <v>4300</v>
      </c>
      <c r="E1248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8271</v>
      </c>
      <c r="O1248" s="6">
        <f t="shared" si="114"/>
        <v>1.0254767441860466</v>
      </c>
      <c r="P1248" s="8">
        <f t="shared" si="115"/>
        <v>49.545505617977533</v>
      </c>
      <c r="Q1248" s="9" t="str">
        <f t="shared" si="116"/>
        <v>theater</v>
      </c>
      <c r="R1248" s="9" t="str">
        <f t="shared" si="117"/>
        <v>plays</v>
      </c>
      <c r="S1248" s="14">
        <f t="shared" si="118"/>
        <v>42465.491435185191</v>
      </c>
      <c r="T1248" s="14">
        <f t="shared" si="11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>
        <v>4000</v>
      </c>
      <c r="E1249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8271</v>
      </c>
      <c r="O1249" s="6">
        <f t="shared" si="114"/>
        <v>1.1000000000000001</v>
      </c>
      <c r="P1249" s="8">
        <f t="shared" si="115"/>
        <v>49.438202247191015</v>
      </c>
      <c r="Q1249" s="9" t="str">
        <f t="shared" si="116"/>
        <v>theater</v>
      </c>
      <c r="R1249" s="9" t="str">
        <f t="shared" si="117"/>
        <v>plays</v>
      </c>
      <c r="S1249" s="14">
        <f t="shared" si="118"/>
        <v>42466.303715277783</v>
      </c>
      <c r="T1249" s="14">
        <f t="shared" si="11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>
        <v>3000</v>
      </c>
      <c r="E1250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8303</v>
      </c>
      <c r="O1250" s="6">
        <f t="shared" si="114"/>
        <v>1.4653333333333334</v>
      </c>
      <c r="P1250" s="8">
        <f t="shared" si="115"/>
        <v>191.13043478260869</v>
      </c>
      <c r="Q1250" s="9" t="str">
        <f t="shared" si="116"/>
        <v>theater</v>
      </c>
      <c r="R1250" s="9" t="str">
        <f t="shared" si="117"/>
        <v>spaces</v>
      </c>
      <c r="S1250" s="14">
        <f t="shared" si="118"/>
        <v>42570.110243055555</v>
      </c>
      <c r="T1250" s="14">
        <f t="shared" si="11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>
        <v>3500</v>
      </c>
      <c r="E1251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8269</v>
      </c>
      <c r="O1251" s="6">
        <f t="shared" si="114"/>
        <v>1.2557142857142858</v>
      </c>
      <c r="P1251" s="8">
        <f t="shared" si="115"/>
        <v>57.077922077922075</v>
      </c>
      <c r="Q1251" s="9" t="str">
        <f t="shared" si="116"/>
        <v>film &amp; video</v>
      </c>
      <c r="R1251" s="9" t="str">
        <f t="shared" si="117"/>
        <v>documentary</v>
      </c>
      <c r="S1251" s="14">
        <f t="shared" si="118"/>
        <v>41013.787569444445</v>
      </c>
      <c r="T1251" s="14">
        <f t="shared" si="11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>
        <v>3999</v>
      </c>
      <c r="E1252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8265</v>
      </c>
      <c r="O1252" s="6">
        <f t="shared" si="114"/>
        <v>1.0977744436109027</v>
      </c>
      <c r="P1252" s="8">
        <f t="shared" si="115"/>
        <v>93.40425531914893</v>
      </c>
      <c r="Q1252" s="9" t="str">
        <f t="shared" si="116"/>
        <v>film &amp; video</v>
      </c>
      <c r="R1252" s="9" t="str">
        <f t="shared" si="117"/>
        <v>television</v>
      </c>
      <c r="S1252" s="14">
        <f t="shared" si="118"/>
        <v>42563.932951388888</v>
      </c>
      <c r="T1252" s="14">
        <f t="shared" si="119"/>
        <v>42580.232638888891</v>
      </c>
    </row>
    <row r="1253" spans="1:20" ht="45" x14ac:dyDescent="0.25">
      <c r="A1253">
        <v>2617</v>
      </c>
      <c r="B1253" s="3" t="s">
        <v>2617</v>
      </c>
      <c r="C1253" s="3" t="s">
        <v>6727</v>
      </c>
      <c r="D1253">
        <v>500</v>
      </c>
      <c r="E1253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8301</v>
      </c>
      <c r="O1253" s="6">
        <f t="shared" si="114"/>
        <v>8.7759999999999998</v>
      </c>
      <c r="P1253" s="8">
        <f t="shared" si="115"/>
        <v>27.59748427672956</v>
      </c>
      <c r="Q1253" s="9" t="str">
        <f t="shared" si="116"/>
        <v>technology</v>
      </c>
      <c r="R1253" s="9" t="str">
        <f t="shared" si="117"/>
        <v>space exploration</v>
      </c>
      <c r="S1253" s="14">
        <f t="shared" si="118"/>
        <v>41902.874432870369</v>
      </c>
      <c r="T1253" s="14">
        <f t="shared" si="11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>
        <v>2000</v>
      </c>
      <c r="E1254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8295</v>
      </c>
      <c r="O1254" s="6">
        <f t="shared" si="114"/>
        <v>2.1859999999999999</v>
      </c>
      <c r="P1254" s="8">
        <f t="shared" si="115"/>
        <v>67.261538461538464</v>
      </c>
      <c r="Q1254" s="9" t="str">
        <f t="shared" si="116"/>
        <v>technology</v>
      </c>
      <c r="R1254" s="9" t="str">
        <f t="shared" si="117"/>
        <v>hardware</v>
      </c>
      <c r="S1254" s="14">
        <f t="shared" si="118"/>
        <v>41844.771793981483</v>
      </c>
      <c r="T1254" s="14">
        <f t="shared" si="119"/>
        <v>41874.771793981483</v>
      </c>
    </row>
    <row r="1255" spans="1:20" ht="45" x14ac:dyDescent="0.25">
      <c r="A1255">
        <v>1291</v>
      </c>
      <c r="B1255" s="3" t="s">
        <v>1292</v>
      </c>
      <c r="C1255" s="3" t="s">
        <v>5401</v>
      </c>
      <c r="D1255">
        <v>3000</v>
      </c>
      <c r="E1255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8271</v>
      </c>
      <c r="O1255" s="6">
        <f t="shared" si="114"/>
        <v>1.4570000000000001</v>
      </c>
      <c r="P1255" s="8">
        <f t="shared" si="115"/>
        <v>104.07142857142857</v>
      </c>
      <c r="Q1255" s="9" t="str">
        <f t="shared" si="116"/>
        <v>theater</v>
      </c>
      <c r="R1255" s="9" t="str">
        <f t="shared" si="117"/>
        <v>plays</v>
      </c>
      <c r="S1255" s="14">
        <f t="shared" si="118"/>
        <v>42064.652673611112</v>
      </c>
      <c r="T1255" s="14">
        <f t="shared" si="119"/>
        <v>42101.291666666672</v>
      </c>
    </row>
    <row r="1256" spans="1:20" ht="45" x14ac:dyDescent="0.25">
      <c r="A1256">
        <v>626</v>
      </c>
      <c r="B1256" s="3" t="s">
        <v>627</v>
      </c>
      <c r="C1256" s="3" t="s">
        <v>4736</v>
      </c>
      <c r="D1256">
        <v>25000</v>
      </c>
      <c r="E1256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s="6">
        <f t="shared" si="114"/>
        <v>0.17380000000000001</v>
      </c>
      <c r="P1256" s="8">
        <f t="shared" si="115"/>
        <v>111.41025641025641</v>
      </c>
      <c r="Q1256" s="9" t="str">
        <f t="shared" si="116"/>
        <v>technology</v>
      </c>
      <c r="R1256" s="9" t="str">
        <f t="shared" si="117"/>
        <v>web</v>
      </c>
      <c r="S1256" s="14">
        <f t="shared" si="118"/>
        <v>42198.559479166666</v>
      </c>
      <c r="T1256" s="14">
        <f t="shared" si="11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>
        <v>3500</v>
      </c>
      <c r="E1257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8276</v>
      </c>
      <c r="O1257" s="6">
        <f t="shared" si="114"/>
        <v>1.2408571428571429</v>
      </c>
      <c r="P1257" s="8">
        <f t="shared" si="115"/>
        <v>68.936507936507937</v>
      </c>
      <c r="Q1257" s="9" t="str">
        <f t="shared" si="116"/>
        <v>music</v>
      </c>
      <c r="R1257" s="9" t="str">
        <f t="shared" si="117"/>
        <v>rock</v>
      </c>
      <c r="S1257" s="14">
        <f t="shared" si="118"/>
        <v>42160.735208333332</v>
      </c>
      <c r="T1257" s="14">
        <f t="shared" si="11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>
        <v>4000</v>
      </c>
      <c r="E1258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8288</v>
      </c>
      <c r="O1258" s="6">
        <f t="shared" si="114"/>
        <v>1.085175</v>
      </c>
      <c r="P1258" s="8">
        <f t="shared" si="115"/>
        <v>28.937999999999999</v>
      </c>
      <c r="Q1258" s="9" t="str">
        <f t="shared" si="116"/>
        <v>publishing</v>
      </c>
      <c r="R1258" s="9" t="str">
        <f t="shared" si="117"/>
        <v>radio &amp; podcasts</v>
      </c>
      <c r="S1258" s="14">
        <f t="shared" si="118"/>
        <v>41344.662858796299</v>
      </c>
      <c r="T1258" s="14">
        <f t="shared" si="11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>
        <v>3500</v>
      </c>
      <c r="E1259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8271</v>
      </c>
      <c r="O1259" s="6">
        <f t="shared" si="114"/>
        <v>1.24</v>
      </c>
      <c r="P1259" s="8">
        <f t="shared" si="115"/>
        <v>135.625</v>
      </c>
      <c r="Q1259" s="9" t="str">
        <f t="shared" si="116"/>
        <v>theater</v>
      </c>
      <c r="R1259" s="9" t="str">
        <f t="shared" si="117"/>
        <v>plays</v>
      </c>
      <c r="S1259" s="14">
        <f t="shared" si="118"/>
        <v>42169.814340277779</v>
      </c>
      <c r="T1259" s="14">
        <f t="shared" si="119"/>
        <v>42199.814340277779</v>
      </c>
    </row>
    <row r="1260" spans="1:20" ht="45" x14ac:dyDescent="0.25">
      <c r="A1260">
        <v>2291</v>
      </c>
      <c r="B1260" s="3" t="s">
        <v>2292</v>
      </c>
      <c r="C1260" s="3" t="s">
        <v>6401</v>
      </c>
      <c r="D1260">
        <v>2500</v>
      </c>
      <c r="E1260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8276</v>
      </c>
      <c r="O1260" s="6">
        <f t="shared" si="114"/>
        <v>1.728</v>
      </c>
      <c r="P1260" s="8">
        <f t="shared" si="115"/>
        <v>100.46511627906976</v>
      </c>
      <c r="Q1260" s="9" t="str">
        <f t="shared" si="116"/>
        <v>music</v>
      </c>
      <c r="R1260" s="9" t="str">
        <f t="shared" si="117"/>
        <v>rock</v>
      </c>
      <c r="S1260" s="14">
        <f t="shared" si="118"/>
        <v>40987.977060185185</v>
      </c>
      <c r="T1260" s="14">
        <f t="shared" si="119"/>
        <v>41022.166666666664</v>
      </c>
    </row>
    <row r="1261" spans="1:20" ht="45" x14ac:dyDescent="0.25">
      <c r="A1261">
        <v>467</v>
      </c>
      <c r="B1261" s="3" t="s">
        <v>468</v>
      </c>
      <c r="C1261" s="3" t="s">
        <v>4577</v>
      </c>
      <c r="D1261">
        <v>20000</v>
      </c>
      <c r="E1261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8270</v>
      </c>
      <c r="O1261" s="6">
        <f t="shared" si="114"/>
        <v>0.21575</v>
      </c>
      <c r="P1261" s="8">
        <f t="shared" si="115"/>
        <v>110.64102564102564</v>
      </c>
      <c r="Q1261" s="9" t="str">
        <f t="shared" si="116"/>
        <v>film &amp; video</v>
      </c>
      <c r="R1261" s="9" t="str">
        <f t="shared" si="117"/>
        <v>animation</v>
      </c>
      <c r="S1261" s="14">
        <f t="shared" si="118"/>
        <v>41135.679791666669</v>
      </c>
      <c r="T1261" s="14">
        <f t="shared" si="11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>
        <v>3400</v>
      </c>
      <c r="E1262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8292</v>
      </c>
      <c r="O1262" s="6">
        <f t="shared" si="114"/>
        <v>1.2685294117647059</v>
      </c>
      <c r="P1262" s="8">
        <f t="shared" si="115"/>
        <v>52.597560975609753</v>
      </c>
      <c r="Q1262" s="9" t="str">
        <f t="shared" si="116"/>
        <v>music</v>
      </c>
      <c r="R1262" s="9" t="str">
        <f t="shared" si="117"/>
        <v>pop</v>
      </c>
      <c r="S1262" s="14">
        <f t="shared" si="118"/>
        <v>41682.0705787037</v>
      </c>
      <c r="T1262" s="14">
        <f t="shared" si="119"/>
        <v>41709.290972222225</v>
      </c>
    </row>
    <row r="1263" spans="1:20" ht="45" x14ac:dyDescent="0.25">
      <c r="A1263">
        <v>2665</v>
      </c>
      <c r="B1263" s="3" t="s">
        <v>2665</v>
      </c>
      <c r="C1263" s="3" t="s">
        <v>6775</v>
      </c>
      <c r="D1263">
        <v>3500</v>
      </c>
      <c r="E1263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8302</v>
      </c>
      <c r="O1263" s="6">
        <f t="shared" si="114"/>
        <v>1.2314285714285715</v>
      </c>
      <c r="P1263" s="8">
        <f t="shared" si="115"/>
        <v>93.695652173913047</v>
      </c>
      <c r="Q1263" s="9" t="str">
        <f t="shared" si="116"/>
        <v>technology</v>
      </c>
      <c r="R1263" s="9" t="str">
        <f t="shared" si="117"/>
        <v>makerspaces</v>
      </c>
      <c r="S1263" s="14">
        <f t="shared" si="118"/>
        <v>42083.895532407405</v>
      </c>
      <c r="T1263" s="14">
        <f t="shared" si="11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>
        <v>2560</v>
      </c>
      <c r="E1264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8295</v>
      </c>
      <c r="O1264" s="6">
        <f t="shared" si="114"/>
        <v>1.6828125</v>
      </c>
      <c r="P1264" s="8">
        <f t="shared" si="115"/>
        <v>10.507317073170732</v>
      </c>
      <c r="Q1264" s="9" t="str">
        <f t="shared" si="116"/>
        <v>technology</v>
      </c>
      <c r="R1264" s="9" t="str">
        <f t="shared" si="117"/>
        <v>hardware</v>
      </c>
      <c r="S1264" s="14">
        <f t="shared" si="118"/>
        <v>42026.370717592596</v>
      </c>
      <c r="T1264" s="14">
        <f t="shared" si="119"/>
        <v>42065.833333333328</v>
      </c>
    </row>
    <row r="1265" spans="1:20" ht="45" x14ac:dyDescent="0.25">
      <c r="A1265">
        <v>3768</v>
      </c>
      <c r="B1265" s="3" t="s">
        <v>3765</v>
      </c>
      <c r="C1265" s="3" t="s">
        <v>7878</v>
      </c>
      <c r="D1265">
        <v>4000</v>
      </c>
      <c r="E1265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8305</v>
      </c>
      <c r="O1265" s="6">
        <f t="shared" si="114"/>
        <v>1.0765274999999999</v>
      </c>
      <c r="P1265" s="8">
        <f t="shared" si="115"/>
        <v>74.243275862068955</v>
      </c>
      <c r="Q1265" s="9" t="str">
        <f t="shared" si="116"/>
        <v>theater</v>
      </c>
      <c r="R1265" s="9" t="str">
        <f t="shared" si="117"/>
        <v>musical</v>
      </c>
      <c r="S1265" s="14">
        <f t="shared" si="118"/>
        <v>41772.727893518517</v>
      </c>
      <c r="T1265" s="14">
        <f t="shared" si="119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>
        <v>10000</v>
      </c>
      <c r="E1266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8294</v>
      </c>
      <c r="O1266" s="6">
        <f t="shared" si="114"/>
        <v>0.43030000000000002</v>
      </c>
      <c r="P1266" s="8">
        <f t="shared" si="115"/>
        <v>40.980952380952381</v>
      </c>
      <c r="Q1266" s="9" t="str">
        <f t="shared" si="116"/>
        <v>technology</v>
      </c>
      <c r="R1266" s="9" t="str">
        <f t="shared" si="117"/>
        <v>gadgets</v>
      </c>
      <c r="S1266" s="14">
        <f t="shared" si="118"/>
        <v>42270.875706018516</v>
      </c>
      <c r="T1266" s="14">
        <f t="shared" si="119"/>
        <v>42298.958333333328</v>
      </c>
    </row>
    <row r="1267" spans="1:20" ht="45" x14ac:dyDescent="0.25">
      <c r="A1267">
        <v>3273</v>
      </c>
      <c r="B1267" s="3" t="s">
        <v>3273</v>
      </c>
      <c r="C1267" s="3" t="s">
        <v>7383</v>
      </c>
      <c r="D1267">
        <v>4000</v>
      </c>
      <c r="E1267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8271</v>
      </c>
      <c r="O1267" s="6">
        <f t="shared" si="114"/>
        <v>1.0740000000000001</v>
      </c>
      <c r="P1267" s="8">
        <f t="shared" si="115"/>
        <v>204.57142857142858</v>
      </c>
      <c r="Q1267" s="9" t="str">
        <f t="shared" si="116"/>
        <v>theater</v>
      </c>
      <c r="R1267" s="9" t="str">
        <f t="shared" si="117"/>
        <v>plays</v>
      </c>
      <c r="S1267" s="14">
        <f t="shared" si="118"/>
        <v>42611.801412037035</v>
      </c>
      <c r="T1267" s="14">
        <f t="shared" si="119"/>
        <v>42627.791666666672</v>
      </c>
    </row>
    <row r="1268" spans="1:20" ht="45" x14ac:dyDescent="0.25">
      <c r="A1268">
        <v>2528</v>
      </c>
      <c r="B1268" s="3" t="s">
        <v>2528</v>
      </c>
      <c r="C1268" s="3" t="s">
        <v>6638</v>
      </c>
      <c r="D1268">
        <v>4000</v>
      </c>
      <c r="E1268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8300</v>
      </c>
      <c r="O1268" s="6">
        <f t="shared" si="114"/>
        <v>1.0724974999999999</v>
      </c>
      <c r="P1268" s="8">
        <f t="shared" si="115"/>
        <v>52.962839506172834</v>
      </c>
      <c r="Q1268" s="9" t="str">
        <f t="shared" si="116"/>
        <v>music</v>
      </c>
      <c r="R1268" s="9" t="str">
        <f t="shared" si="117"/>
        <v>classical music</v>
      </c>
      <c r="S1268" s="14">
        <f t="shared" si="118"/>
        <v>42217.834525462968</v>
      </c>
      <c r="T1268" s="14">
        <f t="shared" si="11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>
        <v>4000</v>
      </c>
      <c r="E1269">
        <v>4280</v>
      </c>
      <c r="F1269" t="s">
        <v>8219</v>
      </c>
      <c r="G1269" t="s">
        <v>8224</v>
      </c>
      <c r="H1269" t="s">
        <v>8246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8276</v>
      </c>
      <c r="O1269" s="6">
        <f t="shared" si="114"/>
        <v>1.07</v>
      </c>
      <c r="P1269" s="8">
        <f t="shared" si="115"/>
        <v>99.534883720930239</v>
      </c>
      <c r="Q1269" s="9" t="str">
        <f t="shared" si="116"/>
        <v>music</v>
      </c>
      <c r="R1269" s="9" t="str">
        <f t="shared" si="117"/>
        <v>rock</v>
      </c>
      <c r="S1269" s="14">
        <f t="shared" si="118"/>
        <v>41914.917858796296</v>
      </c>
      <c r="T1269" s="14">
        <f t="shared" si="11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>
        <v>3500</v>
      </c>
      <c r="E1270">
        <v>4280</v>
      </c>
      <c r="F1270" t="s">
        <v>8219</v>
      </c>
      <c r="G1270" t="s">
        <v>8224</v>
      </c>
      <c r="H1270" t="s">
        <v>8246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8271</v>
      </c>
      <c r="O1270" s="6">
        <f t="shared" si="114"/>
        <v>1.2228571428571429</v>
      </c>
      <c r="P1270" s="8">
        <f t="shared" si="115"/>
        <v>75.087719298245617</v>
      </c>
      <c r="Q1270" s="9" t="str">
        <f t="shared" si="116"/>
        <v>theater</v>
      </c>
      <c r="R1270" s="9" t="str">
        <f t="shared" si="117"/>
        <v>plays</v>
      </c>
      <c r="S1270" s="14">
        <f t="shared" si="118"/>
        <v>42452.876909722225</v>
      </c>
      <c r="T1270" s="14">
        <f t="shared" si="11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>
        <v>3500</v>
      </c>
      <c r="E1271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8276</v>
      </c>
      <c r="O1271" s="6">
        <f t="shared" si="114"/>
        <v>1.2214285714285715</v>
      </c>
      <c r="P1271" s="8">
        <f t="shared" si="115"/>
        <v>85.5</v>
      </c>
      <c r="Q1271" s="9" t="str">
        <f t="shared" si="116"/>
        <v>music</v>
      </c>
      <c r="R1271" s="9" t="str">
        <f t="shared" si="117"/>
        <v>rock</v>
      </c>
      <c r="S1271" s="14">
        <f t="shared" si="118"/>
        <v>41370.292303240742</v>
      </c>
      <c r="T1271" s="14">
        <f t="shared" si="119"/>
        <v>41400.292303240742</v>
      </c>
    </row>
    <row r="1272" spans="1:20" ht="30" x14ac:dyDescent="0.25">
      <c r="A1272">
        <v>2109</v>
      </c>
      <c r="B1272" s="3" t="s">
        <v>2110</v>
      </c>
      <c r="C1272" s="3" t="s">
        <v>6219</v>
      </c>
      <c r="D1272">
        <v>4000</v>
      </c>
      <c r="E1272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8279</v>
      </c>
      <c r="O1272" s="6">
        <f t="shared" si="114"/>
        <v>1.06525</v>
      </c>
      <c r="P1272" s="8">
        <f t="shared" si="115"/>
        <v>106.52500000000001</v>
      </c>
      <c r="Q1272" s="9" t="str">
        <f t="shared" si="116"/>
        <v>music</v>
      </c>
      <c r="R1272" s="9" t="str">
        <f t="shared" si="117"/>
        <v>indie rock</v>
      </c>
      <c r="S1272" s="14">
        <f t="shared" si="118"/>
        <v>42160.708530092597</v>
      </c>
      <c r="T1272" s="14">
        <f t="shared" si="119"/>
        <v>42190.708530092597</v>
      </c>
    </row>
    <row r="1273" spans="1:20" ht="30" x14ac:dyDescent="0.25">
      <c r="A1273">
        <v>3359</v>
      </c>
      <c r="B1273" s="3" t="s">
        <v>3358</v>
      </c>
      <c r="C1273" s="3" t="s">
        <v>7469</v>
      </c>
      <c r="D1273">
        <v>4000</v>
      </c>
      <c r="E1273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8271</v>
      </c>
      <c r="O1273" s="6">
        <f t="shared" si="114"/>
        <v>1.0625</v>
      </c>
      <c r="P1273" s="8">
        <f t="shared" si="115"/>
        <v>184.78260869565219</v>
      </c>
      <c r="Q1273" s="9" t="str">
        <f t="shared" si="116"/>
        <v>theater</v>
      </c>
      <c r="R1273" s="9" t="str">
        <f t="shared" si="117"/>
        <v>plays</v>
      </c>
      <c r="S1273" s="14">
        <f t="shared" si="118"/>
        <v>42746.057106481487</v>
      </c>
      <c r="T1273" s="14">
        <f t="shared" si="11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>
        <v>3000</v>
      </c>
      <c r="E1274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8271</v>
      </c>
      <c r="O1274" s="6">
        <f t="shared" si="114"/>
        <v>1.4156666666666666</v>
      </c>
      <c r="P1274" s="8">
        <f t="shared" si="115"/>
        <v>25.130177514792898</v>
      </c>
      <c r="Q1274" s="9" t="str">
        <f t="shared" si="116"/>
        <v>theater</v>
      </c>
      <c r="R1274" s="9" t="str">
        <f t="shared" si="117"/>
        <v>plays</v>
      </c>
      <c r="S1274" s="14">
        <f t="shared" si="118"/>
        <v>42188.467499999999</v>
      </c>
      <c r="T1274" s="14">
        <f t="shared" si="11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>
        <v>4000</v>
      </c>
      <c r="E1275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8276</v>
      </c>
      <c r="O1275" s="6">
        <f t="shared" si="114"/>
        <v>1.0607500000000001</v>
      </c>
      <c r="P1275" s="8">
        <f t="shared" si="115"/>
        <v>90.276595744680847</v>
      </c>
      <c r="Q1275" s="9" t="str">
        <f t="shared" si="116"/>
        <v>music</v>
      </c>
      <c r="R1275" s="9" t="str">
        <f t="shared" si="117"/>
        <v>rock</v>
      </c>
      <c r="S1275" s="14">
        <f t="shared" si="118"/>
        <v>42141.95711805555</v>
      </c>
      <c r="T1275" s="14">
        <f t="shared" si="119"/>
        <v>42177.208333333328</v>
      </c>
    </row>
    <row r="1276" spans="1:20" ht="45" x14ac:dyDescent="0.25">
      <c r="A1276">
        <v>3018</v>
      </c>
      <c r="B1276" s="3" t="s">
        <v>3018</v>
      </c>
      <c r="C1276" s="3" t="s">
        <v>7128</v>
      </c>
      <c r="D1276">
        <v>4200</v>
      </c>
      <c r="E1276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8303</v>
      </c>
      <c r="O1276" s="6">
        <f t="shared" si="114"/>
        <v>1.0071428571428571</v>
      </c>
      <c r="P1276" s="8">
        <f t="shared" si="115"/>
        <v>103.17073170731707</v>
      </c>
      <c r="Q1276" s="9" t="str">
        <f t="shared" si="116"/>
        <v>theater</v>
      </c>
      <c r="R1276" s="9" t="str">
        <f t="shared" si="117"/>
        <v>spaces</v>
      </c>
      <c r="S1276" s="14">
        <f t="shared" si="118"/>
        <v>42163.29833333334</v>
      </c>
      <c r="T1276" s="14">
        <f t="shared" si="119"/>
        <v>42205.916666666672</v>
      </c>
    </row>
    <row r="1277" spans="1:20" ht="45" x14ac:dyDescent="0.25">
      <c r="A1277">
        <v>2739</v>
      </c>
      <c r="B1277" s="3" t="s">
        <v>2739</v>
      </c>
      <c r="C1277" s="3" t="s">
        <v>6849</v>
      </c>
      <c r="D1277">
        <v>1100</v>
      </c>
      <c r="E1277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8295</v>
      </c>
      <c r="O1277" s="6">
        <f t="shared" si="114"/>
        <v>3.8409090909090908</v>
      </c>
      <c r="P1277" s="8">
        <f t="shared" si="115"/>
        <v>22.120418848167539</v>
      </c>
      <c r="Q1277" s="9" t="str">
        <f t="shared" si="116"/>
        <v>technology</v>
      </c>
      <c r="R1277" s="9" t="str">
        <f t="shared" si="117"/>
        <v>hardware</v>
      </c>
      <c r="S1277" s="14">
        <f t="shared" si="118"/>
        <v>41719.887928240743</v>
      </c>
      <c r="T1277" s="14">
        <f t="shared" si="119"/>
        <v>41764.887928240743</v>
      </c>
    </row>
    <row r="1278" spans="1:20" ht="45" x14ac:dyDescent="0.25">
      <c r="A1278">
        <v>2094</v>
      </c>
      <c r="B1278" s="3" t="s">
        <v>2095</v>
      </c>
      <c r="C1278" s="3" t="s">
        <v>6204</v>
      </c>
      <c r="D1278">
        <v>3500</v>
      </c>
      <c r="E1278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8279</v>
      </c>
      <c r="O1278" s="6">
        <f t="shared" si="114"/>
        <v>1.2054285714285715</v>
      </c>
      <c r="P1278" s="8">
        <f t="shared" si="115"/>
        <v>58.597222222222221</v>
      </c>
      <c r="Q1278" s="9" t="str">
        <f t="shared" si="116"/>
        <v>music</v>
      </c>
      <c r="R1278" s="9" t="str">
        <f t="shared" si="117"/>
        <v>indie rock</v>
      </c>
      <c r="S1278" s="14">
        <f t="shared" si="118"/>
        <v>40939.02002314815</v>
      </c>
      <c r="T1278" s="14">
        <f t="shared" si="119"/>
        <v>40973.125</v>
      </c>
    </row>
    <row r="1279" spans="1:20" ht="45" x14ac:dyDescent="0.25">
      <c r="A1279">
        <v>3502</v>
      </c>
      <c r="B1279" s="3" t="s">
        <v>3501</v>
      </c>
      <c r="C1279" s="3" t="s">
        <v>7612</v>
      </c>
      <c r="D1279">
        <v>4000</v>
      </c>
      <c r="E1279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8271</v>
      </c>
      <c r="O1279" s="6">
        <f t="shared" si="114"/>
        <v>1.054</v>
      </c>
      <c r="P1279" s="8">
        <f t="shared" si="115"/>
        <v>136</v>
      </c>
      <c r="Q1279" s="9" t="str">
        <f t="shared" si="116"/>
        <v>theater</v>
      </c>
      <c r="R1279" s="9" t="str">
        <f t="shared" si="117"/>
        <v>plays</v>
      </c>
      <c r="S1279" s="14">
        <f t="shared" si="118"/>
        <v>42430.839398148149</v>
      </c>
      <c r="T1279" s="14">
        <f t="shared" si="11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>
        <v>4000</v>
      </c>
      <c r="E1280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8276</v>
      </c>
      <c r="O1280" s="6">
        <f t="shared" si="114"/>
        <v>1.05125</v>
      </c>
      <c r="P1280" s="8">
        <f t="shared" si="115"/>
        <v>73.771929824561397</v>
      </c>
      <c r="Q1280" s="9" t="str">
        <f t="shared" si="116"/>
        <v>music</v>
      </c>
      <c r="R1280" s="9" t="str">
        <f t="shared" si="117"/>
        <v>rock</v>
      </c>
      <c r="S1280" s="14">
        <f t="shared" si="118"/>
        <v>42759.628599537042</v>
      </c>
      <c r="T1280" s="14">
        <f t="shared" si="119"/>
        <v>42795.083333333328</v>
      </c>
    </row>
    <row r="1281" spans="1:20" ht="45" x14ac:dyDescent="0.25">
      <c r="A1281">
        <v>1796</v>
      </c>
      <c r="B1281" s="3" t="s">
        <v>1797</v>
      </c>
      <c r="C1281" s="3" t="s">
        <v>5906</v>
      </c>
      <c r="D1281">
        <v>19000</v>
      </c>
      <c r="E1281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8285</v>
      </c>
      <c r="O1281" s="6">
        <f t="shared" si="114"/>
        <v>0.22052631578947368</v>
      </c>
      <c r="P1281" s="8">
        <f t="shared" si="115"/>
        <v>48.720930232558139</v>
      </c>
      <c r="Q1281" s="9" t="str">
        <f t="shared" si="116"/>
        <v>photography</v>
      </c>
      <c r="R1281" s="9" t="str">
        <f t="shared" si="117"/>
        <v>photobooks</v>
      </c>
      <c r="S1281" s="14">
        <f t="shared" si="118"/>
        <v>42515.439421296294</v>
      </c>
      <c r="T1281" s="14">
        <f t="shared" si="119"/>
        <v>42575.439421296294</v>
      </c>
    </row>
    <row r="1282" spans="1:20" ht="30" x14ac:dyDescent="0.25">
      <c r="A1282">
        <v>859</v>
      </c>
      <c r="B1282" s="3" t="s">
        <v>860</v>
      </c>
      <c r="C1282" s="3" t="s">
        <v>4969</v>
      </c>
      <c r="D1282">
        <v>4000</v>
      </c>
      <c r="E1282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8277</v>
      </c>
      <c r="O1282" s="6">
        <f t="shared" ref="O1282:O1345" si="120">E1282/D1282</f>
        <v>1.0467500000000001</v>
      </c>
      <c r="P1282" s="8">
        <f t="shared" ref="P1282:P1345" si="121">E1282/L1282</f>
        <v>42.724489795918366</v>
      </c>
      <c r="Q1282" s="9" t="str">
        <f t="shared" si="116"/>
        <v>music</v>
      </c>
      <c r="R1282" s="9" t="str">
        <f t="shared" si="117"/>
        <v>metal</v>
      </c>
      <c r="S1282" s="14">
        <f t="shared" si="118"/>
        <v>42128.820231481484</v>
      </c>
      <c r="T1282" s="14">
        <f t="shared" si="119"/>
        <v>42159</v>
      </c>
    </row>
    <row r="1283" spans="1:20" ht="45" x14ac:dyDescent="0.25">
      <c r="A1283">
        <v>1665</v>
      </c>
      <c r="B1283" s="3" t="s">
        <v>1666</v>
      </c>
      <c r="C1283" s="3" t="s">
        <v>5775</v>
      </c>
      <c r="D1283">
        <v>3500</v>
      </c>
      <c r="E1283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8292</v>
      </c>
      <c r="O1283" s="6">
        <f t="shared" si="120"/>
        <v>1.1945714285714286</v>
      </c>
      <c r="P1283" s="8">
        <f t="shared" si="121"/>
        <v>44.956989247311824</v>
      </c>
      <c r="Q1283" s="9" t="str">
        <f t="shared" ref="Q1283:Q1346" si="122">LEFT(N1283, SEARCH("/",N1283,1)-1)</f>
        <v>music</v>
      </c>
      <c r="R1283" s="9" t="str">
        <f t="shared" ref="R1283:R1346" si="123">RIGHT(N1283,LEN(N1283) - SEARCH("/", N1283))</f>
        <v>pop</v>
      </c>
      <c r="S1283" s="14">
        <f t="shared" ref="S1283:S1346" si="124">(((J1283/60)/60)/24)+DATE(1970,1,1)</f>
        <v>40564.649456018517</v>
      </c>
      <c r="T1283" s="14">
        <f t="shared" ref="T1283:T1346" si="125">(((I1283/60)/60)/24)+DATE(1970,1,1)</f>
        <v>40596.125</v>
      </c>
    </row>
    <row r="1284" spans="1:20" ht="45" x14ac:dyDescent="0.25">
      <c r="A1284">
        <v>2484</v>
      </c>
      <c r="B1284" s="3" t="s">
        <v>2484</v>
      </c>
      <c r="C1284" s="3" t="s">
        <v>6594</v>
      </c>
      <c r="D1284">
        <v>3500</v>
      </c>
      <c r="E1284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8279</v>
      </c>
      <c r="O1284" s="6">
        <f t="shared" si="120"/>
        <v>1.1931742857142855</v>
      </c>
      <c r="P1284" s="8">
        <f t="shared" si="121"/>
        <v>46.401222222222216</v>
      </c>
      <c r="Q1284" s="9" t="str">
        <f t="shared" si="122"/>
        <v>music</v>
      </c>
      <c r="R1284" s="9" t="str">
        <f t="shared" si="123"/>
        <v>indie rock</v>
      </c>
      <c r="S1284" s="14">
        <f t="shared" si="124"/>
        <v>40771.916701388887</v>
      </c>
      <c r="T1284" s="14">
        <f t="shared" si="125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>
        <v>3000</v>
      </c>
      <c r="E1285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8271</v>
      </c>
      <c r="O1285" s="6">
        <f t="shared" si="120"/>
        <v>1.3919999999999999</v>
      </c>
      <c r="P1285" s="8">
        <f t="shared" si="121"/>
        <v>62.328358208955223</v>
      </c>
      <c r="Q1285" s="9" t="str">
        <f t="shared" si="122"/>
        <v>theater</v>
      </c>
      <c r="R1285" s="9" t="str">
        <f t="shared" si="123"/>
        <v>plays</v>
      </c>
      <c r="S1285" s="14">
        <f t="shared" si="124"/>
        <v>41772.685393518521</v>
      </c>
      <c r="T1285" s="14">
        <f t="shared" si="125"/>
        <v>41806.290972222225</v>
      </c>
    </row>
    <row r="1286" spans="1:20" ht="45" x14ac:dyDescent="0.25">
      <c r="A1286">
        <v>3793</v>
      </c>
      <c r="B1286" s="3" t="s">
        <v>3790</v>
      </c>
      <c r="C1286" s="3" t="s">
        <v>7903</v>
      </c>
      <c r="D1286">
        <v>7000</v>
      </c>
      <c r="E1286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8305</v>
      </c>
      <c r="O1286" s="6">
        <f t="shared" si="120"/>
        <v>0.59657142857142853</v>
      </c>
      <c r="P1286" s="8">
        <f t="shared" si="121"/>
        <v>174</v>
      </c>
      <c r="Q1286" s="9" t="str">
        <f t="shared" si="122"/>
        <v>theater</v>
      </c>
      <c r="R1286" s="9" t="str">
        <f t="shared" si="123"/>
        <v>musical</v>
      </c>
      <c r="S1286" s="14">
        <f t="shared" si="124"/>
        <v>41968.938993055555</v>
      </c>
      <c r="T1286" s="14">
        <f t="shared" si="125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>
        <v>3500</v>
      </c>
      <c r="E1287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8276</v>
      </c>
      <c r="O1287" s="6">
        <f t="shared" si="120"/>
        <v>1.1914771428571429</v>
      </c>
      <c r="P1287" s="8">
        <f t="shared" si="121"/>
        <v>63.184393939393942</v>
      </c>
      <c r="Q1287" s="9" t="str">
        <f t="shared" si="122"/>
        <v>music</v>
      </c>
      <c r="R1287" s="9" t="str">
        <f t="shared" si="123"/>
        <v>rock</v>
      </c>
      <c r="S1287" s="14">
        <f t="shared" si="124"/>
        <v>40465.655266203699</v>
      </c>
      <c r="T1287" s="14">
        <f t="shared" si="125"/>
        <v>40512.655266203699</v>
      </c>
    </row>
    <row r="1288" spans="1:20" ht="45" x14ac:dyDescent="0.25">
      <c r="A1288">
        <v>1888</v>
      </c>
      <c r="B1288" s="3" t="s">
        <v>1889</v>
      </c>
      <c r="C1288" s="3" t="s">
        <v>5998</v>
      </c>
      <c r="D1288">
        <v>2500</v>
      </c>
      <c r="E1288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8279</v>
      </c>
      <c r="O1288" s="6">
        <f t="shared" si="120"/>
        <v>1.6608000000000001</v>
      </c>
      <c r="P1288" s="8">
        <f t="shared" si="121"/>
        <v>46.651685393258425</v>
      </c>
      <c r="Q1288" s="9" t="str">
        <f t="shared" si="122"/>
        <v>music</v>
      </c>
      <c r="R1288" s="9" t="str">
        <f t="shared" si="123"/>
        <v>indie rock</v>
      </c>
      <c r="S1288" s="14">
        <f t="shared" si="124"/>
        <v>40299.239953703705</v>
      </c>
      <c r="T1288" s="14">
        <f t="shared" si="125"/>
        <v>40330.207638888889</v>
      </c>
    </row>
    <row r="1289" spans="1:20" ht="30" x14ac:dyDescent="0.25">
      <c r="A1289">
        <v>809</v>
      </c>
      <c r="B1289" s="3" t="s">
        <v>810</v>
      </c>
      <c r="C1289" s="3" t="s">
        <v>4919</v>
      </c>
      <c r="D1289">
        <v>4000</v>
      </c>
      <c r="E1289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8276</v>
      </c>
      <c r="O1289" s="6">
        <f t="shared" si="120"/>
        <v>1.03775</v>
      </c>
      <c r="P1289" s="8">
        <f t="shared" si="121"/>
        <v>79.82692307692308</v>
      </c>
      <c r="Q1289" s="9" t="str">
        <f t="shared" si="122"/>
        <v>music</v>
      </c>
      <c r="R1289" s="9" t="str">
        <f t="shared" si="123"/>
        <v>rock</v>
      </c>
      <c r="S1289" s="14">
        <f t="shared" si="124"/>
        <v>41628.833680555559</v>
      </c>
      <c r="T1289" s="14">
        <f t="shared" si="125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>
        <v>3000</v>
      </c>
      <c r="E1290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8271</v>
      </c>
      <c r="O1290" s="6">
        <f t="shared" si="120"/>
        <v>1.3833333333333333</v>
      </c>
      <c r="P1290" s="8">
        <f t="shared" si="121"/>
        <v>51.875</v>
      </c>
      <c r="Q1290" s="9" t="str">
        <f t="shared" si="122"/>
        <v>theater</v>
      </c>
      <c r="R1290" s="9" t="str">
        <f t="shared" si="123"/>
        <v>plays</v>
      </c>
      <c r="S1290" s="14">
        <f t="shared" si="124"/>
        <v>41796.771597222221</v>
      </c>
      <c r="T1290" s="14">
        <f t="shared" si="125"/>
        <v>41826.771597222221</v>
      </c>
    </row>
    <row r="1291" spans="1:20" ht="45" x14ac:dyDescent="0.25">
      <c r="A1291">
        <v>3340</v>
      </c>
      <c r="B1291" s="3" t="s">
        <v>3340</v>
      </c>
      <c r="C1291" s="3" t="s">
        <v>7450</v>
      </c>
      <c r="D1291">
        <v>3000</v>
      </c>
      <c r="E1291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8271</v>
      </c>
      <c r="O1291" s="6">
        <f t="shared" si="120"/>
        <v>1.3816666666666666</v>
      </c>
      <c r="P1291" s="8">
        <f t="shared" si="121"/>
        <v>109.07894736842105</v>
      </c>
      <c r="Q1291" s="9" t="str">
        <f t="shared" si="122"/>
        <v>theater</v>
      </c>
      <c r="R1291" s="9" t="str">
        <f t="shared" si="123"/>
        <v>plays</v>
      </c>
      <c r="S1291" s="14">
        <f t="shared" si="124"/>
        <v>42685.974004629628</v>
      </c>
      <c r="T1291" s="14">
        <f t="shared" si="125"/>
        <v>42710.974004629628</v>
      </c>
    </row>
    <row r="1292" spans="1:20" ht="30" x14ac:dyDescent="0.25">
      <c r="A1292">
        <v>1273</v>
      </c>
      <c r="B1292" s="3" t="s">
        <v>1274</v>
      </c>
      <c r="C1292" s="3" t="s">
        <v>5383</v>
      </c>
      <c r="D1292">
        <v>4000</v>
      </c>
      <c r="E1292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8276</v>
      </c>
      <c r="O1292" s="6">
        <f t="shared" si="120"/>
        <v>1.0349999999999999</v>
      </c>
      <c r="P1292" s="8">
        <f t="shared" si="121"/>
        <v>76.666666666666671</v>
      </c>
      <c r="Q1292" s="9" t="str">
        <f t="shared" si="122"/>
        <v>music</v>
      </c>
      <c r="R1292" s="9" t="str">
        <f t="shared" si="123"/>
        <v>rock</v>
      </c>
      <c r="S1292" s="14">
        <f t="shared" si="124"/>
        <v>41852.730219907404</v>
      </c>
      <c r="T1292" s="14">
        <f t="shared" si="125"/>
        <v>41882.730219907404</v>
      </c>
    </row>
    <row r="1293" spans="1:20" ht="45" x14ac:dyDescent="0.25">
      <c r="A1293">
        <v>3221</v>
      </c>
      <c r="B1293" s="3" t="s">
        <v>3221</v>
      </c>
      <c r="C1293" s="3" t="s">
        <v>7331</v>
      </c>
      <c r="D1293">
        <v>4000</v>
      </c>
      <c r="E1293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8271</v>
      </c>
      <c r="O1293" s="6">
        <f t="shared" si="120"/>
        <v>1.0342499999999999</v>
      </c>
      <c r="P1293" s="8">
        <f t="shared" si="121"/>
        <v>36.610619469026545</v>
      </c>
      <c r="Q1293" s="9" t="str">
        <f t="shared" si="122"/>
        <v>theater</v>
      </c>
      <c r="R1293" s="9" t="str">
        <f t="shared" si="123"/>
        <v>plays</v>
      </c>
      <c r="S1293" s="14">
        <f t="shared" si="124"/>
        <v>42155.696793981479</v>
      </c>
      <c r="T1293" s="14">
        <f t="shared" si="125"/>
        <v>42190.696793981479</v>
      </c>
    </row>
    <row r="1294" spans="1:20" ht="45" x14ac:dyDescent="0.25">
      <c r="A1294">
        <v>1531</v>
      </c>
      <c r="B1294" s="3" t="s">
        <v>1532</v>
      </c>
      <c r="C1294" s="3" t="s">
        <v>5641</v>
      </c>
      <c r="D1294">
        <v>2350</v>
      </c>
      <c r="E1294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8285</v>
      </c>
      <c r="O1294" s="6">
        <f t="shared" si="120"/>
        <v>1.7595744680851064</v>
      </c>
      <c r="P1294" s="8">
        <f t="shared" si="121"/>
        <v>56.643835616438359</v>
      </c>
      <c r="Q1294" s="9" t="str">
        <f t="shared" si="122"/>
        <v>photography</v>
      </c>
      <c r="R1294" s="9" t="str">
        <f t="shared" si="123"/>
        <v>photobooks</v>
      </c>
      <c r="S1294" s="14">
        <f t="shared" si="124"/>
        <v>41941.802384259259</v>
      </c>
      <c r="T1294" s="14">
        <f t="shared" si="125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>
        <v>10557</v>
      </c>
      <c r="E1295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8298</v>
      </c>
      <c r="O1295" s="6">
        <f t="shared" si="120"/>
        <v>0.39120962394619685</v>
      </c>
      <c r="P1295" s="8">
        <f t="shared" si="121"/>
        <v>64.53125</v>
      </c>
      <c r="Q1295" s="9" t="str">
        <f t="shared" si="122"/>
        <v>food</v>
      </c>
      <c r="R1295" s="9" t="str">
        <f t="shared" si="123"/>
        <v>small batch</v>
      </c>
      <c r="S1295" s="14">
        <f t="shared" si="124"/>
        <v>42799.260428240741</v>
      </c>
      <c r="T1295" s="14">
        <f t="shared" si="125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>
        <v>3000</v>
      </c>
      <c r="E1296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8269</v>
      </c>
      <c r="O1296" s="6">
        <f t="shared" si="120"/>
        <v>1.3746666666666667</v>
      </c>
      <c r="P1296" s="8">
        <f t="shared" si="121"/>
        <v>50.292682926829265</v>
      </c>
      <c r="Q1296" s="9" t="str">
        <f t="shared" si="122"/>
        <v>film &amp; video</v>
      </c>
      <c r="R1296" s="9" t="str">
        <f t="shared" si="123"/>
        <v>documentary</v>
      </c>
      <c r="S1296" s="14">
        <f t="shared" si="124"/>
        <v>41032.071134259262</v>
      </c>
      <c r="T1296" s="14">
        <f t="shared" si="125"/>
        <v>41062.071134259262</v>
      </c>
    </row>
    <row r="1297" spans="1:20" ht="45" x14ac:dyDescent="0.25">
      <c r="A1297">
        <v>2174</v>
      </c>
      <c r="B1297" s="3" t="s">
        <v>2175</v>
      </c>
      <c r="C1297" s="3" t="s">
        <v>6284</v>
      </c>
      <c r="D1297">
        <v>4000</v>
      </c>
      <c r="E1297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8276</v>
      </c>
      <c r="O1297" s="6">
        <f t="shared" si="120"/>
        <v>1.0297499999999999</v>
      </c>
      <c r="P1297" s="8">
        <f t="shared" si="121"/>
        <v>65.38095238095238</v>
      </c>
      <c r="Q1297" s="9" t="str">
        <f t="shared" si="122"/>
        <v>music</v>
      </c>
      <c r="R1297" s="9" t="str">
        <f t="shared" si="123"/>
        <v>rock</v>
      </c>
      <c r="S1297" s="14">
        <f t="shared" si="124"/>
        <v>42465.542905092589</v>
      </c>
      <c r="T1297" s="14">
        <f t="shared" si="125"/>
        <v>42495.542905092589</v>
      </c>
    </row>
    <row r="1298" spans="1:20" ht="45" x14ac:dyDescent="0.25">
      <c r="A1298">
        <v>1403</v>
      </c>
      <c r="B1298" s="3" t="s">
        <v>1404</v>
      </c>
      <c r="C1298" s="3" t="s">
        <v>5513</v>
      </c>
      <c r="D1298">
        <v>4000</v>
      </c>
      <c r="E1298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8276</v>
      </c>
      <c r="O1298" s="6">
        <f t="shared" si="120"/>
        <v>1.0257499999999999</v>
      </c>
      <c r="P1298" s="8">
        <f t="shared" si="121"/>
        <v>62.166666666666664</v>
      </c>
      <c r="Q1298" s="9" t="str">
        <f t="shared" si="122"/>
        <v>music</v>
      </c>
      <c r="R1298" s="9" t="str">
        <f t="shared" si="123"/>
        <v>rock</v>
      </c>
      <c r="S1298" s="14">
        <f t="shared" si="124"/>
        <v>41451.062905092593</v>
      </c>
      <c r="T1298" s="14">
        <f t="shared" si="125"/>
        <v>41481.062905092593</v>
      </c>
    </row>
    <row r="1299" spans="1:20" ht="45" x14ac:dyDescent="0.25">
      <c r="A1299">
        <v>1591</v>
      </c>
      <c r="B1299" s="3" t="s">
        <v>1592</v>
      </c>
      <c r="C1299" s="3" t="s">
        <v>5701</v>
      </c>
      <c r="D1299">
        <v>14000</v>
      </c>
      <c r="E1299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s="6">
        <f t="shared" si="120"/>
        <v>0.29228571428571426</v>
      </c>
      <c r="P1299" s="8">
        <f t="shared" si="121"/>
        <v>44.478260869565219</v>
      </c>
      <c r="Q1299" s="9" t="str">
        <f t="shared" si="122"/>
        <v>photography</v>
      </c>
      <c r="R1299" s="9" t="str">
        <f t="shared" si="123"/>
        <v>places</v>
      </c>
      <c r="S1299" s="14">
        <f t="shared" si="124"/>
        <v>42433.726168981477</v>
      </c>
      <c r="T1299" s="14">
        <f t="shared" si="125"/>
        <v>42463.68450231482</v>
      </c>
    </row>
    <row r="1300" spans="1:20" ht="45" x14ac:dyDescent="0.25">
      <c r="A1300">
        <v>3381</v>
      </c>
      <c r="B1300" s="3" t="s">
        <v>3380</v>
      </c>
      <c r="C1300" s="3" t="s">
        <v>7491</v>
      </c>
      <c r="D1300">
        <v>4000</v>
      </c>
      <c r="E1300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8271</v>
      </c>
      <c r="O1300" s="6">
        <f t="shared" si="120"/>
        <v>1.0225</v>
      </c>
      <c r="P1300" s="8">
        <f t="shared" si="121"/>
        <v>85.208333333333329</v>
      </c>
      <c r="Q1300" s="9" t="str">
        <f t="shared" si="122"/>
        <v>theater</v>
      </c>
      <c r="R1300" s="9" t="str">
        <f t="shared" si="123"/>
        <v>plays</v>
      </c>
      <c r="S1300" s="14">
        <f t="shared" si="124"/>
        <v>42044.184988425928</v>
      </c>
      <c r="T1300" s="14">
        <f t="shared" si="125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>
        <v>4000</v>
      </c>
      <c r="E1301">
        <v>4085</v>
      </c>
      <c r="F1301" t="s">
        <v>8219</v>
      </c>
      <c r="G1301" t="s">
        <v>8224</v>
      </c>
      <c r="H1301" t="s">
        <v>8246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8300</v>
      </c>
      <c r="O1301" s="6">
        <f t="shared" si="120"/>
        <v>1.02125</v>
      </c>
      <c r="P1301" s="8">
        <f t="shared" si="121"/>
        <v>57.535211267605632</v>
      </c>
      <c r="Q1301" s="9" t="str">
        <f t="shared" si="122"/>
        <v>music</v>
      </c>
      <c r="R1301" s="9" t="str">
        <f t="shared" si="123"/>
        <v>classical music</v>
      </c>
      <c r="S1301" s="14">
        <f t="shared" si="124"/>
        <v>41546.75105324074</v>
      </c>
      <c r="T1301" s="14">
        <f t="shared" si="125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>
        <v>3000</v>
      </c>
      <c r="E1302">
        <v>4085</v>
      </c>
      <c r="F1302" t="s">
        <v>8219</v>
      </c>
      <c r="G1302" t="s">
        <v>8224</v>
      </c>
      <c r="H1302" t="s">
        <v>8246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8271</v>
      </c>
      <c r="O1302" s="6">
        <f t="shared" si="120"/>
        <v>1.3616666666666666</v>
      </c>
      <c r="P1302" s="8">
        <f t="shared" si="121"/>
        <v>46.420454545454547</v>
      </c>
      <c r="Q1302" s="9" t="str">
        <f t="shared" si="122"/>
        <v>theater</v>
      </c>
      <c r="R1302" s="9" t="str">
        <f t="shared" si="123"/>
        <v>plays</v>
      </c>
      <c r="S1302" s="14">
        <f t="shared" si="124"/>
        <v>42102.743773148148</v>
      </c>
      <c r="T1302" s="14">
        <f t="shared" si="125"/>
        <v>42123.743773148148</v>
      </c>
    </row>
    <row r="1303" spans="1:20" ht="45" x14ac:dyDescent="0.25">
      <c r="A1303">
        <v>3305</v>
      </c>
      <c r="B1303" s="3" t="s">
        <v>3305</v>
      </c>
      <c r="C1303" s="3" t="s">
        <v>7415</v>
      </c>
      <c r="D1303">
        <v>4000</v>
      </c>
      <c r="E1303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8271</v>
      </c>
      <c r="O1303" s="6">
        <f t="shared" si="120"/>
        <v>1.0202500000000001</v>
      </c>
      <c r="P1303" s="8">
        <f t="shared" si="121"/>
        <v>204.05</v>
      </c>
      <c r="Q1303" s="9" t="str">
        <f t="shared" si="122"/>
        <v>theater</v>
      </c>
      <c r="R1303" s="9" t="str">
        <f t="shared" si="123"/>
        <v>plays</v>
      </c>
      <c r="S1303" s="14">
        <f t="shared" si="124"/>
        <v>42186.855879629627</v>
      </c>
      <c r="T1303" s="14">
        <f t="shared" si="125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>
        <v>4000</v>
      </c>
      <c r="E1304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8298</v>
      </c>
      <c r="O1304" s="6">
        <f t="shared" si="120"/>
        <v>1.0195000000000001</v>
      </c>
      <c r="P1304" s="8">
        <f t="shared" si="121"/>
        <v>60.865671641791046</v>
      </c>
      <c r="Q1304" s="9" t="str">
        <f t="shared" si="122"/>
        <v>food</v>
      </c>
      <c r="R1304" s="9" t="str">
        <f t="shared" si="123"/>
        <v>small batch</v>
      </c>
      <c r="S1304" s="14">
        <f t="shared" si="124"/>
        <v>41918.670115740737</v>
      </c>
      <c r="T1304" s="14">
        <f t="shared" si="125"/>
        <v>41948.731944444444</v>
      </c>
    </row>
    <row r="1305" spans="1:20" ht="45" x14ac:dyDescent="0.25">
      <c r="A1305">
        <v>3626</v>
      </c>
      <c r="B1305" s="3" t="s">
        <v>3624</v>
      </c>
      <c r="C1305" s="3" t="s">
        <v>7736</v>
      </c>
      <c r="D1305">
        <v>4000</v>
      </c>
      <c r="E1305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8271</v>
      </c>
      <c r="O1305" s="6">
        <f t="shared" si="120"/>
        <v>1.0182500000000001</v>
      </c>
      <c r="P1305" s="8">
        <f t="shared" si="121"/>
        <v>84.854166666666671</v>
      </c>
      <c r="Q1305" s="9" t="str">
        <f t="shared" si="122"/>
        <v>theater</v>
      </c>
      <c r="R1305" s="9" t="str">
        <f t="shared" si="123"/>
        <v>plays</v>
      </c>
      <c r="S1305" s="14">
        <f t="shared" si="124"/>
        <v>41846.667326388888</v>
      </c>
      <c r="T1305" s="14">
        <f t="shared" si="125"/>
        <v>41867.667326388888</v>
      </c>
    </row>
    <row r="1306" spans="1:20" ht="15.75" x14ac:dyDescent="0.25">
      <c r="A1306">
        <v>1378</v>
      </c>
      <c r="B1306" s="3" t="s">
        <v>1379</v>
      </c>
      <c r="C1306" s="3" t="s">
        <v>5488</v>
      </c>
      <c r="D1306">
        <v>2000</v>
      </c>
      <c r="E1306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8276</v>
      </c>
      <c r="O1306" s="6">
        <f t="shared" si="120"/>
        <v>2.0335000000000001</v>
      </c>
      <c r="P1306" s="8">
        <f t="shared" si="121"/>
        <v>30.578947368421051</v>
      </c>
      <c r="Q1306" s="9" t="str">
        <f t="shared" si="122"/>
        <v>music</v>
      </c>
      <c r="R1306" s="9" t="str">
        <f t="shared" si="123"/>
        <v>rock</v>
      </c>
      <c r="S1306" s="14">
        <f t="shared" si="124"/>
        <v>42568.759374999994</v>
      </c>
      <c r="T1306" s="14">
        <f t="shared" si="125"/>
        <v>42583.759374999994</v>
      </c>
    </row>
    <row r="1307" spans="1:20" ht="45" x14ac:dyDescent="0.25">
      <c r="A1307">
        <v>3844</v>
      </c>
      <c r="B1307" s="3" t="s">
        <v>3841</v>
      </c>
      <c r="C1307" s="3" t="s">
        <v>7953</v>
      </c>
      <c r="D1307">
        <v>9800</v>
      </c>
      <c r="E1307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8271</v>
      </c>
      <c r="O1307" s="6">
        <f t="shared" si="120"/>
        <v>0.41489795918367345</v>
      </c>
      <c r="P1307" s="8">
        <f t="shared" si="121"/>
        <v>81.319999999999993</v>
      </c>
      <c r="Q1307" s="9" t="str">
        <f t="shared" si="122"/>
        <v>theater</v>
      </c>
      <c r="R1307" s="9" t="str">
        <f t="shared" si="123"/>
        <v>plays</v>
      </c>
      <c r="S1307" s="14">
        <f t="shared" si="124"/>
        <v>41766.617291666669</v>
      </c>
      <c r="T1307" s="14">
        <f t="shared" si="125"/>
        <v>41793.290972222225</v>
      </c>
    </row>
    <row r="1308" spans="1:20" ht="45" x14ac:dyDescent="0.25">
      <c r="A1308">
        <v>1632</v>
      </c>
      <c r="B1308" s="3" t="s">
        <v>1633</v>
      </c>
      <c r="C1308" s="3" t="s">
        <v>5742</v>
      </c>
      <c r="D1308">
        <v>4000</v>
      </c>
      <c r="E1308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8276</v>
      </c>
      <c r="O1308" s="6">
        <f t="shared" si="120"/>
        <v>1.0162500000000001</v>
      </c>
      <c r="P1308" s="8">
        <f t="shared" si="121"/>
        <v>86.489361702127653</v>
      </c>
      <c r="Q1308" s="9" t="str">
        <f t="shared" si="122"/>
        <v>music</v>
      </c>
      <c r="R1308" s="9" t="str">
        <f t="shared" si="123"/>
        <v>rock</v>
      </c>
      <c r="S1308" s="14">
        <f t="shared" si="124"/>
        <v>40750.340902777774</v>
      </c>
      <c r="T1308" s="14">
        <f t="shared" si="125"/>
        <v>40810.340902777774</v>
      </c>
    </row>
    <row r="1309" spans="1:20" ht="45" x14ac:dyDescent="0.25">
      <c r="A1309">
        <v>2938</v>
      </c>
      <c r="B1309" s="3" t="s">
        <v>2938</v>
      </c>
      <c r="C1309" s="3" t="s">
        <v>7048</v>
      </c>
      <c r="D1309">
        <v>4000</v>
      </c>
      <c r="E1309">
        <v>4055</v>
      </c>
      <c r="F1309" t="s">
        <v>8219</v>
      </c>
      <c r="G1309" t="s">
        <v>8224</v>
      </c>
      <c r="H1309" t="s">
        <v>8246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8305</v>
      </c>
      <c r="O1309" s="6">
        <f t="shared" si="120"/>
        <v>1.0137499999999999</v>
      </c>
      <c r="P1309" s="8">
        <f t="shared" si="121"/>
        <v>126.71875</v>
      </c>
      <c r="Q1309" s="9" t="str">
        <f t="shared" si="122"/>
        <v>theater</v>
      </c>
      <c r="R1309" s="9" t="str">
        <f t="shared" si="123"/>
        <v>musical</v>
      </c>
      <c r="S1309" s="14">
        <f t="shared" si="124"/>
        <v>42004.703865740739</v>
      </c>
      <c r="T1309" s="14">
        <f t="shared" si="125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>
        <v>3750</v>
      </c>
      <c r="E1310">
        <v>4055</v>
      </c>
      <c r="F1310" t="s">
        <v>8219</v>
      </c>
      <c r="G1310" t="s">
        <v>8224</v>
      </c>
      <c r="H1310" t="s">
        <v>8246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8271</v>
      </c>
      <c r="O1310" s="6">
        <f t="shared" si="120"/>
        <v>1.0813333333333333</v>
      </c>
      <c r="P1310" s="8">
        <f t="shared" si="121"/>
        <v>46.609195402298852</v>
      </c>
      <c r="Q1310" s="9" t="str">
        <f t="shared" si="122"/>
        <v>theater</v>
      </c>
      <c r="R1310" s="9" t="str">
        <f t="shared" si="123"/>
        <v>plays</v>
      </c>
      <c r="S1310" s="14">
        <f t="shared" si="124"/>
        <v>41884.056747685187</v>
      </c>
      <c r="T1310" s="14">
        <f t="shared" si="125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>
        <v>4000</v>
      </c>
      <c r="E1311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8265</v>
      </c>
      <c r="O1311" s="6">
        <f t="shared" si="120"/>
        <v>1.0129975</v>
      </c>
      <c r="P1311" s="8">
        <f t="shared" si="121"/>
        <v>76.45264150943396</v>
      </c>
      <c r="Q1311" s="9" t="str">
        <f t="shared" si="122"/>
        <v>film &amp; video</v>
      </c>
      <c r="R1311" s="9" t="str">
        <f t="shared" si="123"/>
        <v>television</v>
      </c>
      <c r="S1311" s="14">
        <f t="shared" si="124"/>
        <v>41842.292997685188</v>
      </c>
      <c r="T1311" s="14">
        <f t="shared" si="125"/>
        <v>41872.292997685188</v>
      </c>
    </row>
    <row r="1312" spans="1:20" ht="45" x14ac:dyDescent="0.25">
      <c r="A1312">
        <v>1300</v>
      </c>
      <c r="B1312" s="3" t="s">
        <v>1301</v>
      </c>
      <c r="C1312" s="3" t="s">
        <v>5410</v>
      </c>
      <c r="D1312">
        <v>3000</v>
      </c>
      <c r="E1312">
        <v>4050</v>
      </c>
      <c r="F1312" t="s">
        <v>8219</v>
      </c>
      <c r="G1312" t="s">
        <v>8224</v>
      </c>
      <c r="H1312" t="s">
        <v>8246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8271</v>
      </c>
      <c r="O1312" s="6">
        <f t="shared" si="120"/>
        <v>1.35</v>
      </c>
      <c r="P1312" s="8">
        <f t="shared" si="121"/>
        <v>168.75</v>
      </c>
      <c r="Q1312" s="9" t="str">
        <f t="shared" si="122"/>
        <v>theater</v>
      </c>
      <c r="R1312" s="9" t="str">
        <f t="shared" si="123"/>
        <v>plays</v>
      </c>
      <c r="S1312" s="14">
        <f t="shared" si="124"/>
        <v>42483.675208333334</v>
      </c>
      <c r="T1312" s="14">
        <f t="shared" si="125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>
        <v>3400</v>
      </c>
      <c r="E1313">
        <v>4050</v>
      </c>
      <c r="F1313" t="s">
        <v>8219</v>
      </c>
      <c r="G1313" t="s">
        <v>8224</v>
      </c>
      <c r="H1313" t="s">
        <v>8246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8271</v>
      </c>
      <c r="O1313" s="6">
        <f t="shared" si="120"/>
        <v>1.1911764705882353</v>
      </c>
      <c r="P1313" s="8">
        <f t="shared" si="121"/>
        <v>176.08695652173913</v>
      </c>
      <c r="Q1313" s="9" t="str">
        <f t="shared" si="122"/>
        <v>theater</v>
      </c>
      <c r="R1313" s="9" t="str">
        <f t="shared" si="123"/>
        <v>plays</v>
      </c>
      <c r="S1313" s="14">
        <f t="shared" si="124"/>
        <v>41964.716319444444</v>
      </c>
      <c r="T1313" s="14">
        <f t="shared" si="125"/>
        <v>41994.716319444444</v>
      </c>
    </row>
    <row r="1314" spans="1:20" ht="45" x14ac:dyDescent="0.25">
      <c r="A1314">
        <v>1503</v>
      </c>
      <c r="B1314" s="3" t="s">
        <v>1504</v>
      </c>
      <c r="C1314" s="3" t="s">
        <v>5613</v>
      </c>
      <c r="D1314">
        <v>3750</v>
      </c>
      <c r="E1314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8285</v>
      </c>
      <c r="O1314" s="6">
        <f t="shared" si="120"/>
        <v>1.0789146666666667</v>
      </c>
      <c r="P1314" s="8">
        <f t="shared" si="121"/>
        <v>56.98492957746479</v>
      </c>
      <c r="Q1314" s="9" t="str">
        <f t="shared" si="122"/>
        <v>photography</v>
      </c>
      <c r="R1314" s="9" t="str">
        <f t="shared" si="123"/>
        <v>photobooks</v>
      </c>
      <c r="S1314" s="14">
        <f t="shared" si="124"/>
        <v>42606.347233796296</v>
      </c>
      <c r="T1314" s="14">
        <f t="shared" si="125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>
        <v>3500</v>
      </c>
      <c r="E1315">
        <v>4040</v>
      </c>
      <c r="F1315" t="s">
        <v>8219</v>
      </c>
      <c r="G1315" t="s">
        <v>8224</v>
      </c>
      <c r="H1315" t="s">
        <v>8246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8266</v>
      </c>
      <c r="O1315" s="6">
        <f t="shared" si="120"/>
        <v>1.1542857142857144</v>
      </c>
      <c r="P1315" s="8">
        <f t="shared" si="121"/>
        <v>85.957446808510639</v>
      </c>
      <c r="Q1315" s="9" t="str">
        <f t="shared" si="122"/>
        <v>film &amp; video</v>
      </c>
      <c r="R1315" s="9" t="str">
        <f t="shared" si="123"/>
        <v>shorts</v>
      </c>
      <c r="S1315" s="14">
        <f t="shared" si="124"/>
        <v>41357.209166666667</v>
      </c>
      <c r="T1315" s="14">
        <f t="shared" si="125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6">
        <f t="shared" si="120"/>
        <v>1.01</v>
      </c>
      <c r="P1316" s="8">
        <f t="shared" si="121"/>
        <v>98.536585365853654</v>
      </c>
      <c r="Q1316" s="9" t="str">
        <f t="shared" si="122"/>
        <v>theater</v>
      </c>
      <c r="R1316" s="9" t="str">
        <f t="shared" si="123"/>
        <v>plays</v>
      </c>
      <c r="S1316" s="14">
        <f t="shared" si="124"/>
        <v>41829.788252314815</v>
      </c>
      <c r="T1316" s="14">
        <f t="shared" si="125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>
        <v>4000</v>
      </c>
      <c r="E1317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8276</v>
      </c>
      <c r="O1317" s="6">
        <f t="shared" si="120"/>
        <v>1.00925</v>
      </c>
      <c r="P1317" s="8">
        <f t="shared" si="121"/>
        <v>45.875</v>
      </c>
      <c r="Q1317" s="9" t="str">
        <f t="shared" si="122"/>
        <v>music</v>
      </c>
      <c r="R1317" s="9" t="str">
        <f t="shared" si="123"/>
        <v>rock</v>
      </c>
      <c r="S1317" s="14">
        <f t="shared" si="124"/>
        <v>41774.737060185187</v>
      </c>
      <c r="T1317" s="14">
        <f t="shared" si="125"/>
        <v>41807.737060185187</v>
      </c>
    </row>
    <row r="1318" spans="1:20" ht="45" x14ac:dyDescent="0.25">
      <c r="A1318">
        <v>3418</v>
      </c>
      <c r="B1318" s="3" t="s">
        <v>3417</v>
      </c>
      <c r="C1318" s="3" t="s">
        <v>7528</v>
      </c>
      <c r="D1318">
        <v>4000</v>
      </c>
      <c r="E1318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8271</v>
      </c>
      <c r="O1318" s="6">
        <f t="shared" si="120"/>
        <v>1.00875</v>
      </c>
      <c r="P1318" s="8">
        <f t="shared" si="121"/>
        <v>72.053571428571431</v>
      </c>
      <c r="Q1318" s="9" t="str">
        <f t="shared" si="122"/>
        <v>theater</v>
      </c>
      <c r="R1318" s="9" t="str">
        <f t="shared" si="123"/>
        <v>plays</v>
      </c>
      <c r="S1318" s="14">
        <f t="shared" si="124"/>
        <v>41752.83457175926</v>
      </c>
      <c r="T1318" s="14">
        <f t="shared" si="125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>
        <v>4000</v>
      </c>
      <c r="E1319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8271</v>
      </c>
      <c r="O1319" s="6">
        <f t="shared" si="120"/>
        <v>1.0075000000000001</v>
      </c>
      <c r="P1319" s="8">
        <f t="shared" si="121"/>
        <v>310</v>
      </c>
      <c r="Q1319" s="9" t="str">
        <f t="shared" si="122"/>
        <v>theater</v>
      </c>
      <c r="R1319" s="9" t="str">
        <f t="shared" si="123"/>
        <v>plays</v>
      </c>
      <c r="S1319" s="14">
        <f t="shared" si="124"/>
        <v>42102.866307870368</v>
      </c>
      <c r="T1319" s="14">
        <f t="shared" si="125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>
        <v>4000</v>
      </c>
      <c r="E1320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8279</v>
      </c>
      <c r="O1320" s="6">
        <f t="shared" si="120"/>
        <v>1.0069999999999999</v>
      </c>
      <c r="P1320" s="8">
        <f t="shared" si="121"/>
        <v>115.08571428571429</v>
      </c>
      <c r="Q1320" s="9" t="str">
        <f t="shared" si="122"/>
        <v>music</v>
      </c>
      <c r="R1320" s="9" t="str">
        <f t="shared" si="123"/>
        <v>indie rock</v>
      </c>
      <c r="S1320" s="14">
        <f t="shared" si="124"/>
        <v>40860.67050925926</v>
      </c>
      <c r="T1320" s="14">
        <f t="shared" si="125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>
        <v>2500</v>
      </c>
      <c r="E1321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8292</v>
      </c>
      <c r="O1321" s="6">
        <f t="shared" si="120"/>
        <v>1.6088</v>
      </c>
      <c r="P1321" s="8">
        <f t="shared" si="121"/>
        <v>41.04081632653061</v>
      </c>
      <c r="Q1321" s="9" t="str">
        <f t="shared" si="122"/>
        <v>music</v>
      </c>
      <c r="R1321" s="9" t="str">
        <f t="shared" si="123"/>
        <v>pop</v>
      </c>
      <c r="S1321" s="14">
        <f t="shared" si="124"/>
        <v>41331.253159722226</v>
      </c>
      <c r="T1321" s="14">
        <f t="shared" si="125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>
        <v>3500</v>
      </c>
      <c r="E1322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8276</v>
      </c>
      <c r="O1322" s="6">
        <f t="shared" si="120"/>
        <v>1.1488571428571428</v>
      </c>
      <c r="P1322" s="8">
        <f t="shared" si="121"/>
        <v>46.218390804597703</v>
      </c>
      <c r="Q1322" s="9" t="str">
        <f t="shared" si="122"/>
        <v>music</v>
      </c>
      <c r="R1322" s="9" t="str">
        <f t="shared" si="123"/>
        <v>rock</v>
      </c>
      <c r="S1322" s="14">
        <f t="shared" si="124"/>
        <v>41882.590127314819</v>
      </c>
      <c r="T1322" s="14">
        <f t="shared" si="125"/>
        <v>41912.590127314819</v>
      </c>
    </row>
    <row r="1323" spans="1:20" ht="45" x14ac:dyDescent="0.25">
      <c r="A1323">
        <v>1288</v>
      </c>
      <c r="B1323" s="3" t="s">
        <v>1289</v>
      </c>
      <c r="C1323" s="3" t="s">
        <v>5398</v>
      </c>
      <c r="D1323">
        <v>4000</v>
      </c>
      <c r="E1323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8271</v>
      </c>
      <c r="O1323" s="6">
        <f t="shared" si="120"/>
        <v>1.0044999999999999</v>
      </c>
      <c r="P1323" s="8">
        <f t="shared" si="121"/>
        <v>65.868852459016395</v>
      </c>
      <c r="Q1323" s="9" t="str">
        <f t="shared" si="122"/>
        <v>theater</v>
      </c>
      <c r="R1323" s="9" t="str">
        <f t="shared" si="123"/>
        <v>plays</v>
      </c>
      <c r="S1323" s="14">
        <f t="shared" si="124"/>
        <v>42561.154664351852</v>
      </c>
      <c r="T1323" s="14">
        <f t="shared" si="125"/>
        <v>42592.166666666672</v>
      </c>
    </row>
    <row r="1324" spans="1:20" ht="45" x14ac:dyDescent="0.25">
      <c r="A1324">
        <v>3234</v>
      </c>
      <c r="B1324" s="3" t="s">
        <v>3234</v>
      </c>
      <c r="C1324" s="3" t="s">
        <v>7344</v>
      </c>
      <c r="D1324">
        <v>4000</v>
      </c>
      <c r="E1324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8271</v>
      </c>
      <c r="O1324" s="6">
        <f t="shared" si="120"/>
        <v>1.0039275000000001</v>
      </c>
      <c r="P1324" s="8">
        <f t="shared" si="121"/>
        <v>34.91921739130435</v>
      </c>
      <c r="Q1324" s="9" t="str">
        <f t="shared" si="122"/>
        <v>theater</v>
      </c>
      <c r="R1324" s="9" t="str">
        <f t="shared" si="123"/>
        <v>plays</v>
      </c>
      <c r="S1324" s="14">
        <f t="shared" si="124"/>
        <v>42734.789444444439</v>
      </c>
      <c r="T1324" s="14">
        <f t="shared" si="125"/>
        <v>42767.979861111111</v>
      </c>
    </row>
    <row r="1325" spans="1:20" ht="45" x14ac:dyDescent="0.25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8279</v>
      </c>
      <c r="O1325" s="6">
        <f t="shared" si="120"/>
        <v>1.1457142857142857</v>
      </c>
      <c r="P1325" s="8">
        <f t="shared" si="121"/>
        <v>72.909090909090907</v>
      </c>
      <c r="Q1325" s="9" t="str">
        <f t="shared" si="122"/>
        <v>music</v>
      </c>
      <c r="R1325" s="9" t="str">
        <f t="shared" si="123"/>
        <v>indie rock</v>
      </c>
      <c r="S1325" s="14">
        <f t="shared" si="124"/>
        <v>41004.156886574077</v>
      </c>
      <c r="T1325" s="14">
        <f t="shared" si="125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>
        <v>4000</v>
      </c>
      <c r="E1326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8271</v>
      </c>
      <c r="O1326" s="6">
        <f t="shared" si="120"/>
        <v>1.00125</v>
      </c>
      <c r="P1326" s="8">
        <f t="shared" si="121"/>
        <v>121.36363636363636</v>
      </c>
      <c r="Q1326" s="9" t="str">
        <f t="shared" si="122"/>
        <v>theater</v>
      </c>
      <c r="R1326" s="9" t="str">
        <f t="shared" si="123"/>
        <v>plays</v>
      </c>
      <c r="S1326" s="14">
        <f t="shared" si="124"/>
        <v>41995.870486111111</v>
      </c>
      <c r="T1326" s="14">
        <f t="shared" si="125"/>
        <v>42015.870486111111</v>
      </c>
    </row>
    <row r="1327" spans="1:20" ht="45" x14ac:dyDescent="0.25">
      <c r="A1327">
        <v>3301</v>
      </c>
      <c r="B1327" s="3" t="s">
        <v>3301</v>
      </c>
      <c r="C1327" s="3" t="s">
        <v>7411</v>
      </c>
      <c r="D1327">
        <v>3000</v>
      </c>
      <c r="E1327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120"/>
        <v>1.3346666666666667</v>
      </c>
      <c r="P1327" s="8">
        <f t="shared" si="121"/>
        <v>57.2</v>
      </c>
      <c r="Q1327" s="9" t="str">
        <f t="shared" si="122"/>
        <v>theater</v>
      </c>
      <c r="R1327" s="9" t="str">
        <f t="shared" si="123"/>
        <v>plays</v>
      </c>
      <c r="S1327" s="14">
        <f t="shared" si="124"/>
        <v>42538.73583333334</v>
      </c>
      <c r="T1327" s="14">
        <f t="shared" si="125"/>
        <v>42583.290972222225</v>
      </c>
    </row>
    <row r="1328" spans="1:20" ht="45" x14ac:dyDescent="0.25">
      <c r="A1328">
        <v>3602</v>
      </c>
      <c r="B1328" s="3" t="s">
        <v>3601</v>
      </c>
      <c r="C1328" s="3" t="s">
        <v>7712</v>
      </c>
      <c r="D1328">
        <v>4000</v>
      </c>
      <c r="E1328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8271</v>
      </c>
      <c r="O1328" s="6">
        <f t="shared" si="120"/>
        <v>1.0004999999999999</v>
      </c>
      <c r="P1328" s="8">
        <f t="shared" si="121"/>
        <v>81.673469387755105</v>
      </c>
      <c r="Q1328" s="9" t="str">
        <f t="shared" si="122"/>
        <v>theater</v>
      </c>
      <c r="R1328" s="9" t="str">
        <f t="shared" si="123"/>
        <v>plays</v>
      </c>
      <c r="S1328" s="14">
        <f t="shared" si="124"/>
        <v>42447.894432870366</v>
      </c>
      <c r="T1328" s="14">
        <f t="shared" si="125"/>
        <v>42507.894432870366</v>
      </c>
    </row>
    <row r="1329" spans="1:20" ht="45" x14ac:dyDescent="0.25">
      <c r="A1329">
        <v>82</v>
      </c>
      <c r="B1329" s="3" t="s">
        <v>84</v>
      </c>
      <c r="C1329" s="3" t="s">
        <v>4193</v>
      </c>
      <c r="D1329">
        <v>4000</v>
      </c>
      <c r="E1329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8266</v>
      </c>
      <c r="O1329" s="6">
        <f t="shared" si="120"/>
        <v>1.0001249999999999</v>
      </c>
      <c r="P1329" s="8">
        <f t="shared" si="121"/>
        <v>40.005000000000003</v>
      </c>
      <c r="Q1329" s="9" t="str">
        <f t="shared" si="122"/>
        <v>film &amp; video</v>
      </c>
      <c r="R1329" s="9" t="str">
        <f t="shared" si="123"/>
        <v>shorts</v>
      </c>
      <c r="S1329" s="14">
        <f t="shared" si="124"/>
        <v>40795.820150462961</v>
      </c>
      <c r="T1329" s="14">
        <f t="shared" si="125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>
        <v>3800</v>
      </c>
      <c r="E1330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8271</v>
      </c>
      <c r="O1330" s="6">
        <f t="shared" si="120"/>
        <v>1.0526894736842105</v>
      </c>
      <c r="P1330" s="8">
        <f t="shared" si="121"/>
        <v>114.29199999999999</v>
      </c>
      <c r="Q1330" s="9" t="str">
        <f t="shared" si="122"/>
        <v>theater</v>
      </c>
      <c r="R1330" s="9" t="str">
        <f t="shared" si="123"/>
        <v>plays</v>
      </c>
      <c r="S1330" s="14">
        <f t="shared" si="124"/>
        <v>42268.009224537032</v>
      </c>
      <c r="T1330" s="14">
        <f t="shared" si="125"/>
        <v>42303.009224537032</v>
      </c>
    </row>
    <row r="1331" spans="1:20" ht="45" x14ac:dyDescent="0.25">
      <c r="A1331">
        <v>531</v>
      </c>
      <c r="B1331" s="3" t="s">
        <v>532</v>
      </c>
      <c r="C1331" s="3" t="s">
        <v>4641</v>
      </c>
      <c r="D1331">
        <v>4000</v>
      </c>
      <c r="E1331">
        <v>4000</v>
      </c>
      <c r="F1331" t="s">
        <v>8219</v>
      </c>
      <c r="G1331" t="s">
        <v>8224</v>
      </c>
      <c r="H1331" t="s">
        <v>8246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8271</v>
      </c>
      <c r="O1331" s="6">
        <f t="shared" si="120"/>
        <v>1</v>
      </c>
      <c r="P1331" s="8">
        <f t="shared" si="121"/>
        <v>129.03225806451613</v>
      </c>
      <c r="Q1331" s="9" t="str">
        <f t="shared" si="122"/>
        <v>theater</v>
      </c>
      <c r="R1331" s="9" t="str">
        <f t="shared" si="123"/>
        <v>plays</v>
      </c>
      <c r="S1331" s="14">
        <f t="shared" si="124"/>
        <v>42676.065150462964</v>
      </c>
      <c r="T1331" s="14">
        <f t="shared" si="125"/>
        <v>42721.290972222225</v>
      </c>
    </row>
    <row r="1332" spans="1:20" ht="45" x14ac:dyDescent="0.25">
      <c r="A1332">
        <v>3049</v>
      </c>
      <c r="B1332" s="3" t="s">
        <v>3049</v>
      </c>
      <c r="C1332" s="3" t="s">
        <v>7159</v>
      </c>
      <c r="D1332">
        <v>3750</v>
      </c>
      <c r="E1332">
        <v>4000</v>
      </c>
      <c r="F1332" t="s">
        <v>8219</v>
      </c>
      <c r="G1332" t="s">
        <v>8224</v>
      </c>
      <c r="H1332" t="s">
        <v>8246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8303</v>
      </c>
      <c r="O1332" s="6">
        <f t="shared" si="120"/>
        <v>1.0666666666666667</v>
      </c>
      <c r="P1332" s="8">
        <f t="shared" si="121"/>
        <v>74.074074074074076</v>
      </c>
      <c r="Q1332" s="9" t="str">
        <f t="shared" si="122"/>
        <v>theater</v>
      </c>
      <c r="R1332" s="9" t="str">
        <f t="shared" si="123"/>
        <v>spaces</v>
      </c>
      <c r="S1332" s="14">
        <f t="shared" si="124"/>
        <v>42139.014525462961</v>
      </c>
      <c r="T1332" s="14">
        <f t="shared" si="125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>
        <v>4000</v>
      </c>
      <c r="E1333">
        <v>4000</v>
      </c>
      <c r="F1333" t="s">
        <v>8219</v>
      </c>
      <c r="G1333" t="s">
        <v>8225</v>
      </c>
      <c r="H1333" t="s">
        <v>8247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8271</v>
      </c>
      <c r="O1333" s="6">
        <f t="shared" si="120"/>
        <v>1</v>
      </c>
      <c r="P1333" s="8">
        <f t="shared" si="121"/>
        <v>307.69230769230768</v>
      </c>
      <c r="Q1333" s="9" t="str">
        <f t="shared" si="122"/>
        <v>theater</v>
      </c>
      <c r="R1333" s="9" t="str">
        <f t="shared" si="123"/>
        <v>plays</v>
      </c>
      <c r="S1333" s="14">
        <f t="shared" si="124"/>
        <v>41794.817523148151</v>
      </c>
      <c r="T1333" s="14">
        <f t="shared" si="125"/>
        <v>41824.458333333336</v>
      </c>
    </row>
    <row r="1334" spans="1:20" ht="45" x14ac:dyDescent="0.25">
      <c r="A1334">
        <v>1779</v>
      </c>
      <c r="B1334" s="3" t="s">
        <v>1780</v>
      </c>
      <c r="C1334" s="3" t="s">
        <v>5889</v>
      </c>
      <c r="D1334">
        <v>11000</v>
      </c>
      <c r="E1334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8285</v>
      </c>
      <c r="O1334" s="6">
        <f t="shared" si="120"/>
        <v>0.36236363636363639</v>
      </c>
      <c r="P1334" s="8">
        <f t="shared" si="121"/>
        <v>104.89473684210526</v>
      </c>
      <c r="Q1334" s="9" t="str">
        <f t="shared" si="122"/>
        <v>photography</v>
      </c>
      <c r="R1334" s="9" t="str">
        <f t="shared" si="123"/>
        <v>photobooks</v>
      </c>
      <c r="S1334" s="14">
        <f t="shared" si="124"/>
        <v>42585.691898148143</v>
      </c>
      <c r="T1334" s="14">
        <f t="shared" si="125"/>
        <v>42615.691898148143</v>
      </c>
    </row>
    <row r="1335" spans="1:20" ht="45" x14ac:dyDescent="0.25">
      <c r="A1335">
        <v>244</v>
      </c>
      <c r="B1335" s="4">
        <v>39756</v>
      </c>
      <c r="C1335" s="3" t="s">
        <v>4354</v>
      </c>
      <c r="D1335">
        <v>3500</v>
      </c>
      <c r="E1335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8269</v>
      </c>
      <c r="O1335" s="6">
        <f t="shared" si="120"/>
        <v>1.1375714285714287</v>
      </c>
      <c r="P1335" s="8">
        <f t="shared" si="121"/>
        <v>47.398809523809526</v>
      </c>
      <c r="Q1335" s="9" t="str">
        <f t="shared" si="122"/>
        <v>film &amp; video</v>
      </c>
      <c r="R1335" s="9" t="str">
        <f t="shared" si="123"/>
        <v>documentary</v>
      </c>
      <c r="S1335" s="14">
        <f t="shared" si="124"/>
        <v>40213.323599537034</v>
      </c>
      <c r="T1335" s="14">
        <f t="shared" si="125"/>
        <v>40253.29583333333</v>
      </c>
    </row>
    <row r="1336" spans="1:20" ht="45" x14ac:dyDescent="0.25">
      <c r="A1336">
        <v>116</v>
      </c>
      <c r="B1336" s="3" t="s">
        <v>118</v>
      </c>
      <c r="C1336" s="3" t="s">
        <v>4227</v>
      </c>
      <c r="D1336">
        <v>3500</v>
      </c>
      <c r="E1336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8266</v>
      </c>
      <c r="O1336" s="6">
        <f t="shared" si="120"/>
        <v>1.1365714285714286</v>
      </c>
      <c r="P1336" s="8">
        <f t="shared" si="121"/>
        <v>69.78947368421052</v>
      </c>
      <c r="Q1336" s="9" t="str">
        <f t="shared" si="122"/>
        <v>film &amp; video</v>
      </c>
      <c r="R1336" s="9" t="str">
        <f t="shared" si="123"/>
        <v>shorts</v>
      </c>
      <c r="S1336" s="14">
        <f t="shared" si="124"/>
        <v>40595.497164351851</v>
      </c>
      <c r="T1336" s="14">
        <f t="shared" si="125"/>
        <v>40641.455497685187</v>
      </c>
    </row>
    <row r="1337" spans="1:20" ht="45" x14ac:dyDescent="0.25">
      <c r="A1337">
        <v>745</v>
      </c>
      <c r="B1337" s="3" t="s">
        <v>746</v>
      </c>
      <c r="C1337" s="3" t="s">
        <v>4855</v>
      </c>
      <c r="D1337">
        <v>2220</v>
      </c>
      <c r="E1337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8274</v>
      </c>
      <c r="O1337" s="6">
        <f t="shared" si="120"/>
        <v>1.7909909909909909</v>
      </c>
      <c r="P1337" s="8">
        <f t="shared" si="121"/>
        <v>53.729729729729726</v>
      </c>
      <c r="Q1337" s="9" t="str">
        <f t="shared" si="122"/>
        <v>publishing</v>
      </c>
      <c r="R1337" s="9" t="str">
        <f t="shared" si="123"/>
        <v>nonfiction</v>
      </c>
      <c r="S1337" s="14">
        <f t="shared" si="124"/>
        <v>41367.572280092594</v>
      </c>
      <c r="T1337" s="14">
        <f t="shared" si="125"/>
        <v>41397.572280092594</v>
      </c>
    </row>
    <row r="1338" spans="1:20" ht="15.75" x14ac:dyDescent="0.25">
      <c r="A1338">
        <v>2099</v>
      </c>
      <c r="B1338" s="3" t="s">
        <v>2100</v>
      </c>
      <c r="C1338" s="3" t="s">
        <v>6209</v>
      </c>
      <c r="D1338">
        <v>3000</v>
      </c>
      <c r="E1338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8279</v>
      </c>
      <c r="O1338" s="6">
        <f t="shared" si="120"/>
        <v>1.3236666666666668</v>
      </c>
      <c r="P1338" s="8">
        <f t="shared" si="121"/>
        <v>63.031746031746032</v>
      </c>
      <c r="Q1338" s="9" t="str">
        <f t="shared" si="122"/>
        <v>music</v>
      </c>
      <c r="R1338" s="9" t="str">
        <f t="shared" si="123"/>
        <v>indie rock</v>
      </c>
      <c r="S1338" s="14">
        <f t="shared" si="124"/>
        <v>42173.746342592596</v>
      </c>
      <c r="T1338" s="14">
        <f t="shared" si="125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>
        <v>3000</v>
      </c>
      <c r="E1339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8276</v>
      </c>
      <c r="O1339" s="6">
        <f t="shared" si="120"/>
        <v>1.3183333333333334</v>
      </c>
      <c r="P1339" s="8">
        <f t="shared" si="121"/>
        <v>70.625</v>
      </c>
      <c r="Q1339" s="9" t="str">
        <f t="shared" si="122"/>
        <v>music</v>
      </c>
      <c r="R1339" s="9" t="str">
        <f t="shared" si="123"/>
        <v>rock</v>
      </c>
      <c r="S1339" s="14">
        <f t="shared" si="124"/>
        <v>40778.770011574074</v>
      </c>
      <c r="T1339" s="14">
        <f t="shared" si="125"/>
        <v>40808.770011574074</v>
      </c>
    </row>
    <row r="1340" spans="1:20" ht="45" x14ac:dyDescent="0.25">
      <c r="A1340">
        <v>2711</v>
      </c>
      <c r="B1340" s="3" t="s">
        <v>2711</v>
      </c>
      <c r="C1340" s="3" t="s">
        <v>6821</v>
      </c>
      <c r="D1340">
        <v>3910</v>
      </c>
      <c r="E1340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8303</v>
      </c>
      <c r="O1340" s="6">
        <f t="shared" si="120"/>
        <v>1.007161125319693</v>
      </c>
      <c r="P1340" s="8">
        <f t="shared" si="121"/>
        <v>53.945205479452056</v>
      </c>
      <c r="Q1340" s="9" t="str">
        <f t="shared" si="122"/>
        <v>theater</v>
      </c>
      <c r="R1340" s="9" t="str">
        <f t="shared" si="123"/>
        <v>spaces</v>
      </c>
      <c r="S1340" s="14">
        <f t="shared" si="124"/>
        <v>41780.745254629634</v>
      </c>
      <c r="T1340" s="14">
        <f t="shared" si="125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>
        <v>2300</v>
      </c>
      <c r="E1341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8279</v>
      </c>
      <c r="O1341" s="6">
        <f t="shared" si="120"/>
        <v>1.7065217391304348</v>
      </c>
      <c r="P1341" s="8">
        <f t="shared" si="121"/>
        <v>46.176470588235297</v>
      </c>
      <c r="Q1341" s="9" t="str">
        <f t="shared" si="122"/>
        <v>music</v>
      </c>
      <c r="R1341" s="9" t="str">
        <f t="shared" si="123"/>
        <v>indie rock</v>
      </c>
      <c r="S1341" s="14">
        <f t="shared" si="124"/>
        <v>41605.868449074071</v>
      </c>
      <c r="T1341" s="14">
        <f t="shared" si="125"/>
        <v>41639.291666666664</v>
      </c>
    </row>
    <row r="1342" spans="1:20" ht="15.75" x14ac:dyDescent="0.25">
      <c r="A1342">
        <v>1395</v>
      </c>
      <c r="B1342" s="3" t="s">
        <v>1396</v>
      </c>
      <c r="C1342" s="3" t="s">
        <v>5505</v>
      </c>
      <c r="D1342">
        <v>3500</v>
      </c>
      <c r="E1342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8276</v>
      </c>
      <c r="O1342" s="6">
        <f t="shared" si="120"/>
        <v>1.1188571428571428</v>
      </c>
      <c r="P1342" s="8">
        <f t="shared" si="121"/>
        <v>47.756097560975611</v>
      </c>
      <c r="Q1342" s="9" t="str">
        <f t="shared" si="122"/>
        <v>music</v>
      </c>
      <c r="R1342" s="9" t="str">
        <f t="shared" si="123"/>
        <v>rock</v>
      </c>
      <c r="S1342" s="14">
        <f t="shared" si="124"/>
        <v>42719.90834490741</v>
      </c>
      <c r="T1342" s="14">
        <f t="shared" si="125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>
        <v>3500</v>
      </c>
      <c r="E1343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8300</v>
      </c>
      <c r="O1343" s="6">
        <f t="shared" si="120"/>
        <v>1.1171428571428572</v>
      </c>
      <c r="P1343" s="8">
        <f t="shared" si="121"/>
        <v>60.153846153846153</v>
      </c>
      <c r="Q1343" s="9" t="str">
        <f t="shared" si="122"/>
        <v>music</v>
      </c>
      <c r="R1343" s="9" t="str">
        <f t="shared" si="123"/>
        <v>classical music</v>
      </c>
      <c r="S1343" s="14">
        <f t="shared" si="124"/>
        <v>41524.858553240738</v>
      </c>
      <c r="T1343" s="14">
        <f t="shared" si="125"/>
        <v>41552.208333333336</v>
      </c>
    </row>
    <row r="1344" spans="1:20" ht="45" x14ac:dyDescent="0.25">
      <c r="A1344">
        <v>3606</v>
      </c>
      <c r="B1344" s="3" t="s">
        <v>3605</v>
      </c>
      <c r="C1344" s="3" t="s">
        <v>7716</v>
      </c>
      <c r="D1344">
        <v>3000</v>
      </c>
      <c r="E1344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8271</v>
      </c>
      <c r="O1344" s="6">
        <f t="shared" si="120"/>
        <v>1.3026666666666666</v>
      </c>
      <c r="P1344" s="8">
        <f t="shared" si="121"/>
        <v>61.0625</v>
      </c>
      <c r="Q1344" s="9" t="str">
        <f t="shared" si="122"/>
        <v>theater</v>
      </c>
      <c r="R1344" s="9" t="str">
        <f t="shared" si="123"/>
        <v>plays</v>
      </c>
      <c r="S1344" s="14">
        <f t="shared" si="124"/>
        <v>42566.604826388888</v>
      </c>
      <c r="T1344" s="14">
        <f t="shared" si="125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>
        <v>2000</v>
      </c>
      <c r="E1345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8300</v>
      </c>
      <c r="O1345" s="6">
        <f t="shared" si="120"/>
        <v>1.9530000000000001</v>
      </c>
      <c r="P1345" s="8">
        <f t="shared" si="121"/>
        <v>64.032786885245898</v>
      </c>
      <c r="Q1345" s="9" t="str">
        <f t="shared" si="122"/>
        <v>music</v>
      </c>
      <c r="R1345" s="9" t="str">
        <f t="shared" si="123"/>
        <v>classical music</v>
      </c>
      <c r="S1345" s="14">
        <f t="shared" si="124"/>
        <v>42027.13817129629</v>
      </c>
      <c r="T1345" s="14">
        <f t="shared" si="125"/>
        <v>42062.020833333328</v>
      </c>
    </row>
    <row r="1346" spans="1:20" ht="45" x14ac:dyDescent="0.25">
      <c r="A1346">
        <v>3973</v>
      </c>
      <c r="B1346" s="3" t="s">
        <v>3970</v>
      </c>
      <c r="C1346" s="3" t="s">
        <v>8080</v>
      </c>
      <c r="D1346">
        <v>5000</v>
      </c>
      <c r="E1346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8271</v>
      </c>
      <c r="O1346" s="6">
        <f t="shared" ref="O1346:O1409" si="126">E1346/D1346</f>
        <v>0.78100000000000003</v>
      </c>
      <c r="P1346" s="8">
        <f t="shared" ref="P1346:P1409" si="127">E1346/L1346</f>
        <v>105.54054054054055</v>
      </c>
      <c r="Q1346" s="9" t="str">
        <f t="shared" si="122"/>
        <v>theater</v>
      </c>
      <c r="R1346" s="9" t="str">
        <f t="shared" si="123"/>
        <v>plays</v>
      </c>
      <c r="S1346" s="14">
        <f t="shared" si="124"/>
        <v>42469.68414351852</v>
      </c>
      <c r="T1346" s="14">
        <f t="shared" si="125"/>
        <v>42499.166666666672</v>
      </c>
    </row>
    <row r="1347" spans="1:20" ht="45" x14ac:dyDescent="0.25">
      <c r="A1347">
        <v>536</v>
      </c>
      <c r="B1347" s="3" t="s">
        <v>537</v>
      </c>
      <c r="C1347" s="3" t="s">
        <v>4646</v>
      </c>
      <c r="D1347">
        <v>3300</v>
      </c>
      <c r="E1347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8271</v>
      </c>
      <c r="O1347" s="6">
        <f t="shared" si="126"/>
        <v>1.1825757575757576</v>
      </c>
      <c r="P1347" s="8">
        <f t="shared" si="127"/>
        <v>100.06410256410257</v>
      </c>
      <c r="Q1347" s="9" t="str">
        <f t="shared" ref="Q1347:Q1410" si="128">LEFT(N1347, SEARCH("/",N1347,1)-1)</f>
        <v>theater</v>
      </c>
      <c r="R1347" s="9" t="str">
        <f t="shared" ref="R1347:R1410" si="129">RIGHT(N1347,LEN(N1347) - SEARCH("/", N1347))</f>
        <v>plays</v>
      </c>
      <c r="S1347" s="14">
        <f t="shared" ref="S1347:S1410" si="130">(((J1347/60)/60)/24)+DATE(1970,1,1)</f>
        <v>42179.344988425932</v>
      </c>
      <c r="T1347" s="14">
        <f t="shared" ref="T1347:T1410" si="131">(((I1347/60)/60)/24)+DATE(1970,1,1)</f>
        <v>42219.75</v>
      </c>
    </row>
    <row r="1348" spans="1:20" ht="45" x14ac:dyDescent="0.25">
      <c r="A1348">
        <v>2839</v>
      </c>
      <c r="B1348" s="3" t="s">
        <v>2839</v>
      </c>
      <c r="C1348" s="3" t="s">
        <v>6949</v>
      </c>
      <c r="D1348">
        <v>3500</v>
      </c>
      <c r="E1348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8271</v>
      </c>
      <c r="O1348" s="6">
        <f t="shared" si="126"/>
        <v>1.1142857142857143</v>
      </c>
      <c r="P1348" s="8">
        <f t="shared" si="127"/>
        <v>125.80645161290323</v>
      </c>
      <c r="Q1348" s="9" t="str">
        <f t="shared" si="128"/>
        <v>theater</v>
      </c>
      <c r="R1348" s="9" t="str">
        <f t="shared" si="129"/>
        <v>plays</v>
      </c>
      <c r="S1348" s="14">
        <f t="shared" si="130"/>
        <v>41853.240208333329</v>
      </c>
      <c r="T1348" s="14">
        <f t="shared" si="131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>
        <v>3500</v>
      </c>
      <c r="E1349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8271</v>
      </c>
      <c r="O1349" s="6">
        <f t="shared" si="126"/>
        <v>1.1085714285714285</v>
      </c>
      <c r="P1349" s="8">
        <f t="shared" si="127"/>
        <v>58.787878787878789</v>
      </c>
      <c r="Q1349" s="9" t="str">
        <f t="shared" si="128"/>
        <v>theater</v>
      </c>
      <c r="R1349" s="9" t="str">
        <f t="shared" si="129"/>
        <v>plays</v>
      </c>
      <c r="S1349" s="14">
        <f t="shared" si="130"/>
        <v>42633.116851851853</v>
      </c>
      <c r="T1349" s="14">
        <f t="shared" si="131"/>
        <v>42663.116851851853</v>
      </c>
    </row>
    <row r="1350" spans="1:20" ht="45" x14ac:dyDescent="0.25">
      <c r="A1350">
        <v>3983</v>
      </c>
      <c r="B1350" s="3" t="s">
        <v>3979</v>
      </c>
      <c r="C1350" s="3" t="s">
        <v>8089</v>
      </c>
      <c r="D1350">
        <v>11140</v>
      </c>
      <c r="E1350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8271</v>
      </c>
      <c r="O1350" s="6">
        <f t="shared" si="126"/>
        <v>0.34802513464991025</v>
      </c>
      <c r="P1350" s="8">
        <f t="shared" si="127"/>
        <v>84.282608695652172</v>
      </c>
      <c r="Q1350" s="9" t="str">
        <f t="shared" si="128"/>
        <v>theater</v>
      </c>
      <c r="R1350" s="9" t="str">
        <f t="shared" si="129"/>
        <v>plays</v>
      </c>
      <c r="S1350" s="14">
        <f t="shared" si="130"/>
        <v>41747.86986111111</v>
      </c>
      <c r="T1350" s="14">
        <f t="shared" si="131"/>
        <v>41779.290972222225</v>
      </c>
    </row>
    <row r="1351" spans="1:20" ht="30" x14ac:dyDescent="0.25">
      <c r="A1351">
        <v>1527</v>
      </c>
      <c r="B1351" s="3" t="s">
        <v>1528</v>
      </c>
      <c r="C1351" s="3" t="s">
        <v>5637</v>
      </c>
      <c r="D1351">
        <v>3500</v>
      </c>
      <c r="E1351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8285</v>
      </c>
      <c r="O1351" s="6">
        <f t="shared" si="126"/>
        <v>1.1044428571428573</v>
      </c>
      <c r="P1351" s="8">
        <f t="shared" si="127"/>
        <v>55.222142857142863</v>
      </c>
      <c r="Q1351" s="9" t="str">
        <f t="shared" si="128"/>
        <v>photography</v>
      </c>
      <c r="R1351" s="9" t="str">
        <f t="shared" si="129"/>
        <v>photobooks</v>
      </c>
      <c r="S1351" s="14">
        <f t="shared" si="130"/>
        <v>42780.600532407407</v>
      </c>
      <c r="T1351" s="14">
        <f t="shared" si="131"/>
        <v>42808.558865740735</v>
      </c>
    </row>
    <row r="1352" spans="1:20" ht="45" x14ac:dyDescent="0.25">
      <c r="A1352">
        <v>314</v>
      </c>
      <c r="B1352" s="3" t="s">
        <v>315</v>
      </c>
      <c r="C1352" s="3" t="s">
        <v>4424</v>
      </c>
      <c r="D1352">
        <v>1000</v>
      </c>
      <c r="E1352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8269</v>
      </c>
      <c r="O1352" s="6">
        <f t="shared" si="126"/>
        <v>3.8515000000000001</v>
      </c>
      <c r="P1352" s="8">
        <f t="shared" si="127"/>
        <v>32.095833333333331</v>
      </c>
      <c r="Q1352" s="9" t="str">
        <f t="shared" si="128"/>
        <v>film &amp; video</v>
      </c>
      <c r="R1352" s="9" t="str">
        <f t="shared" si="129"/>
        <v>documentary</v>
      </c>
      <c r="S1352" s="14">
        <f t="shared" si="130"/>
        <v>41304.833194444444</v>
      </c>
      <c r="T1352" s="14">
        <f t="shared" si="131"/>
        <v>41334.833194444444</v>
      </c>
    </row>
    <row r="1353" spans="1:20" ht="45" x14ac:dyDescent="0.25">
      <c r="A1353">
        <v>1649</v>
      </c>
      <c r="B1353" s="3" t="s">
        <v>1650</v>
      </c>
      <c r="C1353" s="3" t="s">
        <v>5759</v>
      </c>
      <c r="D1353">
        <v>3800</v>
      </c>
      <c r="E1353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8292</v>
      </c>
      <c r="O1353" s="6">
        <f t="shared" si="126"/>
        <v>1.0058763157894737</v>
      </c>
      <c r="P1353" s="8">
        <f t="shared" si="127"/>
        <v>47.189259259259259</v>
      </c>
      <c r="Q1353" s="9" t="str">
        <f t="shared" si="128"/>
        <v>music</v>
      </c>
      <c r="R1353" s="9" t="str">
        <f t="shared" si="129"/>
        <v>pop</v>
      </c>
      <c r="S1353" s="14">
        <f t="shared" si="130"/>
        <v>41737.684664351851</v>
      </c>
      <c r="T1353" s="14">
        <f t="shared" si="131"/>
        <v>41782.684664351851</v>
      </c>
    </row>
    <row r="1354" spans="1:20" ht="45" x14ac:dyDescent="0.25">
      <c r="A1354">
        <v>524</v>
      </c>
      <c r="B1354" s="3" t="s">
        <v>525</v>
      </c>
      <c r="C1354" s="3" t="s">
        <v>4634</v>
      </c>
      <c r="D1354">
        <v>3500</v>
      </c>
      <c r="E1354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8271</v>
      </c>
      <c r="O1354" s="6">
        <f t="shared" si="126"/>
        <v>1.0867285714285715</v>
      </c>
      <c r="P1354" s="8">
        <f t="shared" si="127"/>
        <v>29.258076923076924</v>
      </c>
      <c r="Q1354" s="9" t="str">
        <f t="shared" si="128"/>
        <v>theater</v>
      </c>
      <c r="R1354" s="9" t="str">
        <f t="shared" si="129"/>
        <v>plays</v>
      </c>
      <c r="S1354" s="14">
        <f t="shared" si="130"/>
        <v>42492.717233796298</v>
      </c>
      <c r="T1354" s="14">
        <f t="shared" si="131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>
        <v>3500</v>
      </c>
      <c r="E1355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8271</v>
      </c>
      <c r="O1355" s="6">
        <f t="shared" si="126"/>
        <v>1.0857142857142856</v>
      </c>
      <c r="P1355" s="8">
        <f t="shared" si="127"/>
        <v>44.186046511627907</v>
      </c>
      <c r="Q1355" s="9" t="str">
        <f t="shared" si="128"/>
        <v>theater</v>
      </c>
      <c r="R1355" s="9" t="str">
        <f t="shared" si="129"/>
        <v>plays</v>
      </c>
      <c r="S1355" s="14">
        <f t="shared" si="130"/>
        <v>42086.614942129629</v>
      </c>
      <c r="T1355" s="14">
        <f t="shared" si="131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>
        <v>3500</v>
      </c>
      <c r="E1356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8305</v>
      </c>
      <c r="O1356" s="6">
        <f t="shared" si="126"/>
        <v>1.0851428571428572</v>
      </c>
      <c r="P1356" s="8">
        <f t="shared" si="127"/>
        <v>75.959999999999994</v>
      </c>
      <c r="Q1356" s="9" t="str">
        <f t="shared" si="128"/>
        <v>theater</v>
      </c>
      <c r="R1356" s="9" t="str">
        <f t="shared" si="129"/>
        <v>musical</v>
      </c>
      <c r="S1356" s="14">
        <f t="shared" si="130"/>
        <v>41954.850868055553</v>
      </c>
      <c r="T1356" s="14">
        <f t="shared" si="131"/>
        <v>41974.850868055553</v>
      </c>
    </row>
    <row r="1357" spans="1:20" ht="30" x14ac:dyDescent="0.25">
      <c r="A1357">
        <v>1248</v>
      </c>
      <c r="B1357" s="3" t="s">
        <v>1249</v>
      </c>
      <c r="C1357" s="3" t="s">
        <v>5358</v>
      </c>
      <c r="D1357">
        <v>2500</v>
      </c>
      <c r="E1357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8276</v>
      </c>
      <c r="O1357" s="6">
        <f t="shared" si="126"/>
        <v>1.5164</v>
      </c>
      <c r="P1357" s="8">
        <f t="shared" si="127"/>
        <v>64.254237288135599</v>
      </c>
      <c r="Q1357" s="9" t="str">
        <f t="shared" si="128"/>
        <v>music</v>
      </c>
      <c r="R1357" s="9" t="str">
        <f t="shared" si="129"/>
        <v>rock</v>
      </c>
      <c r="S1357" s="14">
        <f t="shared" si="130"/>
        <v>41767.656863425924</v>
      </c>
      <c r="T1357" s="14">
        <f t="shared" si="131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>
        <v>3000</v>
      </c>
      <c r="E1358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8295</v>
      </c>
      <c r="O1358" s="6">
        <f t="shared" si="126"/>
        <v>1.2616666666666667</v>
      </c>
      <c r="P1358" s="8">
        <f t="shared" si="127"/>
        <v>47.911392405063289</v>
      </c>
      <c r="Q1358" s="9" t="str">
        <f t="shared" si="128"/>
        <v>technology</v>
      </c>
      <c r="R1358" s="9" t="str">
        <f t="shared" si="129"/>
        <v>hardware</v>
      </c>
      <c r="S1358" s="14">
        <f t="shared" si="130"/>
        <v>40215.919050925928</v>
      </c>
      <c r="T1358" s="14">
        <f t="shared" si="131"/>
        <v>40252.913194444445</v>
      </c>
    </row>
    <row r="1359" spans="1:20" ht="45" x14ac:dyDescent="0.25">
      <c r="A1359">
        <v>551</v>
      </c>
      <c r="B1359" s="3" t="s">
        <v>552</v>
      </c>
      <c r="C1359" s="3" t="s">
        <v>4661</v>
      </c>
      <c r="D1359">
        <v>75000</v>
      </c>
      <c r="E1359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s="6">
        <f t="shared" si="126"/>
        <v>5.0413333333333331E-2</v>
      </c>
      <c r="P1359" s="8">
        <f t="shared" si="127"/>
        <v>135.03571428571428</v>
      </c>
      <c r="Q1359" s="9" t="str">
        <f t="shared" si="128"/>
        <v>technology</v>
      </c>
      <c r="R1359" s="9" t="str">
        <f t="shared" si="129"/>
        <v>web</v>
      </c>
      <c r="S1359" s="14">
        <f t="shared" si="130"/>
        <v>42173.275740740741</v>
      </c>
      <c r="T1359" s="14">
        <f t="shared" si="131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>
        <v>3675</v>
      </c>
      <c r="E1360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8300</v>
      </c>
      <c r="O1360" s="6">
        <f t="shared" si="126"/>
        <v>1.0273469387755103</v>
      </c>
      <c r="P1360" s="8">
        <f t="shared" si="127"/>
        <v>67.419642857142861</v>
      </c>
      <c r="Q1360" s="9" t="str">
        <f t="shared" si="128"/>
        <v>music</v>
      </c>
      <c r="R1360" s="9" t="str">
        <f t="shared" si="129"/>
        <v>classical music</v>
      </c>
      <c r="S1360" s="14">
        <f t="shared" si="130"/>
        <v>40961.252141203702</v>
      </c>
      <c r="T1360" s="14">
        <f t="shared" si="131"/>
        <v>40989.866666666669</v>
      </c>
    </row>
    <row r="1361" spans="1:20" ht="45" x14ac:dyDescent="0.25">
      <c r="A1361">
        <v>3210</v>
      </c>
      <c r="B1361" s="3" t="s">
        <v>3210</v>
      </c>
      <c r="C1361" s="3" t="s">
        <v>7320</v>
      </c>
      <c r="D1361">
        <v>3000</v>
      </c>
      <c r="E1361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8271</v>
      </c>
      <c r="O1361" s="6">
        <f t="shared" si="126"/>
        <v>1.2576666666666667</v>
      </c>
      <c r="P1361" s="8">
        <f t="shared" si="127"/>
        <v>62.883333333333333</v>
      </c>
      <c r="Q1361" s="9" t="str">
        <f t="shared" si="128"/>
        <v>theater</v>
      </c>
      <c r="R1361" s="9" t="str">
        <f t="shared" si="129"/>
        <v>plays</v>
      </c>
      <c r="S1361" s="14">
        <f t="shared" si="130"/>
        <v>41013.936562499999</v>
      </c>
      <c r="T1361" s="14">
        <f t="shared" si="131"/>
        <v>41061.165972222225</v>
      </c>
    </row>
    <row r="1362" spans="1:20" ht="45" x14ac:dyDescent="0.25">
      <c r="A1362">
        <v>3694</v>
      </c>
      <c r="B1362" s="3" t="s">
        <v>3691</v>
      </c>
      <c r="C1362" s="3" t="s">
        <v>7804</v>
      </c>
      <c r="D1362">
        <v>3500</v>
      </c>
      <c r="E1362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8271</v>
      </c>
      <c r="O1362" s="6">
        <f t="shared" si="126"/>
        <v>1.0742857142857143</v>
      </c>
      <c r="P1362" s="8">
        <f t="shared" si="127"/>
        <v>62.666666666666664</v>
      </c>
      <c r="Q1362" s="9" t="str">
        <f t="shared" si="128"/>
        <v>theater</v>
      </c>
      <c r="R1362" s="9" t="str">
        <f t="shared" si="129"/>
        <v>plays</v>
      </c>
      <c r="S1362" s="14">
        <f t="shared" si="130"/>
        <v>42490.133877314816</v>
      </c>
      <c r="T1362" s="14">
        <f t="shared" si="131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>
        <v>3300</v>
      </c>
      <c r="E1363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8276</v>
      </c>
      <c r="O1363" s="6">
        <f t="shared" si="126"/>
        <v>1.1366666666666667</v>
      </c>
      <c r="P1363" s="8">
        <f t="shared" si="127"/>
        <v>50.689189189189186</v>
      </c>
      <c r="Q1363" s="9" t="str">
        <f t="shared" si="128"/>
        <v>music</v>
      </c>
      <c r="R1363" s="9" t="str">
        <f t="shared" si="129"/>
        <v>rock</v>
      </c>
      <c r="S1363" s="14">
        <f t="shared" si="130"/>
        <v>41666.842824074076</v>
      </c>
      <c r="T1363" s="14">
        <f t="shared" si="131"/>
        <v>41696.842824074076</v>
      </c>
    </row>
    <row r="1364" spans="1:20" ht="45" x14ac:dyDescent="0.25">
      <c r="A1364">
        <v>2926</v>
      </c>
      <c r="B1364" s="3" t="s">
        <v>2926</v>
      </c>
      <c r="C1364" s="3" t="s">
        <v>7036</v>
      </c>
      <c r="D1364">
        <v>3000</v>
      </c>
      <c r="E1364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8305</v>
      </c>
      <c r="O1364" s="6">
        <f t="shared" si="126"/>
        <v>1.25</v>
      </c>
      <c r="P1364" s="8">
        <f t="shared" si="127"/>
        <v>75</v>
      </c>
      <c r="Q1364" s="9" t="str">
        <f t="shared" si="128"/>
        <v>theater</v>
      </c>
      <c r="R1364" s="9" t="str">
        <f t="shared" si="129"/>
        <v>musical</v>
      </c>
      <c r="S1364" s="14">
        <f t="shared" si="130"/>
        <v>42044.765960648147</v>
      </c>
      <c r="T1364" s="14">
        <f t="shared" si="131"/>
        <v>42058.765960648147</v>
      </c>
    </row>
    <row r="1365" spans="1:20" ht="45" x14ac:dyDescent="0.25">
      <c r="A1365">
        <v>2541</v>
      </c>
      <c r="B1365" s="3" t="s">
        <v>2541</v>
      </c>
      <c r="C1365" s="3" t="s">
        <v>6651</v>
      </c>
      <c r="D1365">
        <v>3500</v>
      </c>
      <c r="E1365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8300</v>
      </c>
      <c r="O1365" s="6">
        <f t="shared" si="126"/>
        <v>1.0702857142857143</v>
      </c>
      <c r="P1365" s="8">
        <f t="shared" si="127"/>
        <v>59.460317460317462</v>
      </c>
      <c r="Q1365" s="9" t="str">
        <f t="shared" si="128"/>
        <v>music</v>
      </c>
      <c r="R1365" s="9" t="str">
        <f t="shared" si="129"/>
        <v>classical music</v>
      </c>
      <c r="S1365" s="14">
        <f t="shared" si="130"/>
        <v>41483.449282407404</v>
      </c>
      <c r="T1365" s="14">
        <f t="shared" si="131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>
        <v>3500</v>
      </c>
      <c r="E1366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8279</v>
      </c>
      <c r="O1366" s="6">
        <f t="shared" si="126"/>
        <v>1.0675857142857144</v>
      </c>
      <c r="P1366" s="8">
        <f t="shared" si="127"/>
        <v>51.185616438356163</v>
      </c>
      <c r="Q1366" s="9" t="str">
        <f t="shared" si="128"/>
        <v>music</v>
      </c>
      <c r="R1366" s="9" t="str">
        <f t="shared" si="129"/>
        <v>indie rock</v>
      </c>
      <c r="S1366" s="14">
        <f t="shared" si="130"/>
        <v>40948.16815972222</v>
      </c>
      <c r="T1366" s="14">
        <f t="shared" si="131"/>
        <v>40978.16815972222</v>
      </c>
    </row>
    <row r="1367" spans="1:20" ht="45" x14ac:dyDescent="0.25">
      <c r="A1367">
        <v>341</v>
      </c>
      <c r="B1367" s="3" t="s">
        <v>342</v>
      </c>
      <c r="C1367" s="3" t="s">
        <v>4451</v>
      </c>
      <c r="D1367">
        <v>3500</v>
      </c>
      <c r="E1367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8269</v>
      </c>
      <c r="O1367" s="6">
        <f t="shared" si="126"/>
        <v>1.0671428571428572</v>
      </c>
      <c r="P1367" s="8">
        <f t="shared" si="127"/>
        <v>67.909090909090907</v>
      </c>
      <c r="Q1367" s="9" t="str">
        <f t="shared" si="128"/>
        <v>film &amp; video</v>
      </c>
      <c r="R1367" s="9" t="str">
        <f t="shared" si="129"/>
        <v>documentary</v>
      </c>
      <c r="S1367" s="14">
        <f t="shared" si="130"/>
        <v>41894.879606481481</v>
      </c>
      <c r="T1367" s="14">
        <f t="shared" si="131"/>
        <v>41913.165972222225</v>
      </c>
    </row>
    <row r="1368" spans="1:20" ht="45" x14ac:dyDescent="0.25">
      <c r="A1368">
        <v>3496</v>
      </c>
      <c r="B1368" s="3" t="s">
        <v>3495</v>
      </c>
      <c r="C1368" s="3" t="s">
        <v>7606</v>
      </c>
      <c r="D1368">
        <v>3000</v>
      </c>
      <c r="E1368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8271</v>
      </c>
      <c r="O1368" s="6">
        <f t="shared" si="126"/>
        <v>1.244</v>
      </c>
      <c r="P1368" s="8">
        <f t="shared" si="127"/>
        <v>47.846153846153847</v>
      </c>
      <c r="Q1368" s="9" t="str">
        <f t="shared" si="128"/>
        <v>theater</v>
      </c>
      <c r="R1368" s="9" t="str">
        <f t="shared" si="129"/>
        <v>plays</v>
      </c>
      <c r="S1368" s="14">
        <f t="shared" si="130"/>
        <v>42584.846828703703</v>
      </c>
      <c r="T1368" s="14">
        <f t="shared" si="131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>
        <v>3500</v>
      </c>
      <c r="E1369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8271</v>
      </c>
      <c r="O1369" s="6">
        <f t="shared" si="126"/>
        <v>1.0657142857142856</v>
      </c>
      <c r="P1369" s="8">
        <f t="shared" si="127"/>
        <v>71.730769230769226</v>
      </c>
      <c r="Q1369" s="9" t="str">
        <f t="shared" si="128"/>
        <v>theater</v>
      </c>
      <c r="R1369" s="9" t="str">
        <f t="shared" si="129"/>
        <v>plays</v>
      </c>
      <c r="S1369" s="14">
        <f t="shared" si="130"/>
        <v>42275.731666666667</v>
      </c>
      <c r="T1369" s="14">
        <f t="shared" si="131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>
        <v>3500</v>
      </c>
      <c r="E1370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8271</v>
      </c>
      <c r="O1370" s="6">
        <f t="shared" si="126"/>
        <v>1.06</v>
      </c>
      <c r="P1370" s="8">
        <f t="shared" si="127"/>
        <v>78.936170212765958</v>
      </c>
      <c r="Q1370" s="9" t="str">
        <f t="shared" si="128"/>
        <v>theater</v>
      </c>
      <c r="R1370" s="9" t="str">
        <f t="shared" si="129"/>
        <v>plays</v>
      </c>
      <c r="S1370" s="14">
        <f t="shared" si="130"/>
        <v>42585.523842592593</v>
      </c>
      <c r="T1370" s="14">
        <f t="shared" si="131"/>
        <v>42599.165972222225</v>
      </c>
    </row>
    <row r="1371" spans="1:20" ht="45" x14ac:dyDescent="0.25">
      <c r="A1371">
        <v>29</v>
      </c>
      <c r="B1371" s="3" t="s">
        <v>31</v>
      </c>
      <c r="C1371" s="3" t="s">
        <v>4140</v>
      </c>
      <c r="D1371">
        <v>3000</v>
      </c>
      <c r="E1371">
        <v>3700</v>
      </c>
      <c r="F1371" t="s">
        <v>8219</v>
      </c>
      <c r="G1371" t="s">
        <v>8225</v>
      </c>
      <c r="H1371" t="s">
        <v>8247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8265</v>
      </c>
      <c r="O1371" s="6">
        <f t="shared" si="126"/>
        <v>1.2333333333333334</v>
      </c>
      <c r="P1371" s="8">
        <f t="shared" si="127"/>
        <v>31.623931623931625</v>
      </c>
      <c r="Q1371" s="9" t="str">
        <f t="shared" si="128"/>
        <v>film &amp; video</v>
      </c>
      <c r="R1371" s="9" t="str">
        <f t="shared" si="129"/>
        <v>television</v>
      </c>
      <c r="S1371" s="14">
        <f t="shared" si="130"/>
        <v>41812.67324074074</v>
      </c>
      <c r="T1371" s="14">
        <f t="shared" si="131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>
        <v>1500</v>
      </c>
      <c r="E1372">
        <v>3700</v>
      </c>
      <c r="F1372" t="s">
        <v>8219</v>
      </c>
      <c r="G1372" t="s">
        <v>8224</v>
      </c>
      <c r="H1372" t="s">
        <v>8246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8266</v>
      </c>
      <c r="O1372" s="6">
        <f t="shared" si="126"/>
        <v>2.4666666666666668</v>
      </c>
      <c r="P1372" s="8">
        <f t="shared" si="127"/>
        <v>78.723404255319153</v>
      </c>
      <c r="Q1372" s="9" t="str">
        <f t="shared" si="128"/>
        <v>film &amp; video</v>
      </c>
      <c r="R1372" s="9" t="str">
        <f t="shared" si="129"/>
        <v>shorts</v>
      </c>
      <c r="S1372" s="14">
        <f t="shared" si="130"/>
        <v>41365.613078703704</v>
      </c>
      <c r="T1372" s="14">
        <f t="shared" si="131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>
        <v>10000</v>
      </c>
      <c r="E1373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8271</v>
      </c>
      <c r="O1373" s="6">
        <f t="shared" si="126"/>
        <v>0.36849999999999999</v>
      </c>
      <c r="P1373" s="8">
        <f t="shared" si="127"/>
        <v>147.4</v>
      </c>
      <c r="Q1373" s="9" t="str">
        <f t="shared" si="128"/>
        <v>theater</v>
      </c>
      <c r="R1373" s="9" t="str">
        <f t="shared" si="129"/>
        <v>plays</v>
      </c>
      <c r="S1373" s="14">
        <f t="shared" si="130"/>
        <v>41903.882951388885</v>
      </c>
      <c r="T1373" s="14">
        <f t="shared" si="131"/>
        <v>41933.882951388885</v>
      </c>
    </row>
    <row r="1374" spans="1:20" ht="45" x14ac:dyDescent="0.25">
      <c r="A1374">
        <v>2554</v>
      </c>
      <c r="B1374" s="3" t="s">
        <v>2554</v>
      </c>
      <c r="C1374" s="3" t="s">
        <v>6664</v>
      </c>
      <c r="D1374">
        <v>3000</v>
      </c>
      <c r="E1374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8300</v>
      </c>
      <c r="O1374" s="6">
        <f t="shared" si="126"/>
        <v>1.228</v>
      </c>
      <c r="P1374" s="8">
        <f t="shared" si="127"/>
        <v>54.985074626865675</v>
      </c>
      <c r="Q1374" s="9" t="str">
        <f t="shared" si="128"/>
        <v>music</v>
      </c>
      <c r="R1374" s="9" t="str">
        <f t="shared" si="129"/>
        <v>classical music</v>
      </c>
      <c r="S1374" s="14">
        <f t="shared" si="130"/>
        <v>42125.078275462962</v>
      </c>
      <c r="T1374" s="14">
        <f t="shared" si="131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>
        <v>3500</v>
      </c>
      <c r="E1375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8277</v>
      </c>
      <c r="O1375" s="6">
        <f t="shared" si="126"/>
        <v>1.0497142857142858</v>
      </c>
      <c r="P1375" s="8">
        <f t="shared" si="127"/>
        <v>59.258064516129032</v>
      </c>
      <c r="Q1375" s="9" t="str">
        <f t="shared" si="128"/>
        <v>music</v>
      </c>
      <c r="R1375" s="9" t="str">
        <f t="shared" si="129"/>
        <v>metal</v>
      </c>
      <c r="S1375" s="14">
        <f t="shared" si="130"/>
        <v>42656.805497685185</v>
      </c>
      <c r="T1375" s="14">
        <f t="shared" si="131"/>
        <v>42667.875</v>
      </c>
    </row>
    <row r="1376" spans="1:20" ht="45" x14ac:dyDescent="0.25">
      <c r="A1376">
        <v>530</v>
      </c>
      <c r="B1376" s="3" t="s">
        <v>531</v>
      </c>
      <c r="C1376" s="3" t="s">
        <v>4640</v>
      </c>
      <c r="D1376">
        <v>3405</v>
      </c>
      <c r="E1376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8271</v>
      </c>
      <c r="O1376" s="6">
        <f t="shared" si="126"/>
        <v>1.0778267254038179</v>
      </c>
      <c r="P1376" s="8">
        <f t="shared" si="127"/>
        <v>126.55172413793103</v>
      </c>
      <c r="Q1376" s="9" t="str">
        <f t="shared" si="128"/>
        <v>theater</v>
      </c>
      <c r="R1376" s="9" t="str">
        <f t="shared" si="129"/>
        <v>plays</v>
      </c>
      <c r="S1376" s="14">
        <f t="shared" si="130"/>
        <v>42157.591064814813</v>
      </c>
      <c r="T1376" s="14">
        <f t="shared" si="131"/>
        <v>42179.083333333328</v>
      </c>
    </row>
    <row r="1377" spans="1:20" ht="45" x14ac:dyDescent="0.25">
      <c r="A1377">
        <v>3333</v>
      </c>
      <c r="B1377" s="3" t="s">
        <v>3333</v>
      </c>
      <c r="C1377" s="3" t="s">
        <v>7443</v>
      </c>
      <c r="D1377">
        <v>3500</v>
      </c>
      <c r="E1377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8271</v>
      </c>
      <c r="O1377" s="6">
        <f t="shared" si="126"/>
        <v>1.0457142857142858</v>
      </c>
      <c r="P1377" s="8">
        <f t="shared" si="127"/>
        <v>32.972972972972975</v>
      </c>
      <c r="Q1377" s="9" t="str">
        <f t="shared" si="128"/>
        <v>theater</v>
      </c>
      <c r="R1377" s="9" t="str">
        <f t="shared" si="129"/>
        <v>plays</v>
      </c>
      <c r="S1377" s="14">
        <f t="shared" si="130"/>
        <v>42148.676851851851</v>
      </c>
      <c r="T1377" s="14">
        <f t="shared" si="131"/>
        <v>42170.676851851851</v>
      </c>
    </row>
    <row r="1378" spans="1:20" ht="45" x14ac:dyDescent="0.25">
      <c r="A1378">
        <v>3821</v>
      </c>
      <c r="B1378" s="3" t="s">
        <v>3818</v>
      </c>
      <c r="C1378" s="3" t="s">
        <v>7930</v>
      </c>
      <c r="D1378">
        <v>3500</v>
      </c>
      <c r="E1378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8271</v>
      </c>
      <c r="O1378" s="6">
        <f t="shared" si="126"/>
        <v>1.0454285714285714</v>
      </c>
      <c r="P1378" s="8">
        <f t="shared" si="127"/>
        <v>79.543478260869563</v>
      </c>
      <c r="Q1378" s="9" t="str">
        <f t="shared" si="128"/>
        <v>theater</v>
      </c>
      <c r="R1378" s="9" t="str">
        <f t="shared" si="129"/>
        <v>plays</v>
      </c>
      <c r="S1378" s="14">
        <f t="shared" si="130"/>
        <v>42341.180636574078</v>
      </c>
      <c r="T1378" s="14">
        <f t="shared" si="131"/>
        <v>42373.180636574078</v>
      </c>
    </row>
    <row r="1379" spans="1:20" ht="45" x14ac:dyDescent="0.25">
      <c r="A1379">
        <v>3350</v>
      </c>
      <c r="B1379" s="3" t="s">
        <v>3349</v>
      </c>
      <c r="C1379" s="3" t="s">
        <v>7460</v>
      </c>
      <c r="D1379">
        <v>3500</v>
      </c>
      <c r="E1379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8271</v>
      </c>
      <c r="O1379" s="6">
        <f t="shared" si="126"/>
        <v>1.0442857142857143</v>
      </c>
      <c r="P1379" s="8">
        <f t="shared" si="127"/>
        <v>71.666666666666671</v>
      </c>
      <c r="Q1379" s="9" t="str">
        <f t="shared" si="128"/>
        <v>theater</v>
      </c>
      <c r="R1379" s="9" t="str">
        <f t="shared" si="129"/>
        <v>plays</v>
      </c>
      <c r="S1379" s="14">
        <f t="shared" si="130"/>
        <v>42302.701516203699</v>
      </c>
      <c r="T1379" s="14">
        <f t="shared" si="131"/>
        <v>42337.958333333328</v>
      </c>
    </row>
    <row r="1380" spans="1:20" ht="45" x14ac:dyDescent="0.25">
      <c r="A1380">
        <v>2285</v>
      </c>
      <c r="B1380" s="3" t="s">
        <v>2286</v>
      </c>
      <c r="C1380" s="3" t="s">
        <v>6395</v>
      </c>
      <c r="D1380">
        <v>3000</v>
      </c>
      <c r="E1380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8276</v>
      </c>
      <c r="O1380" s="6">
        <f t="shared" si="126"/>
        <v>1.2136666666666667</v>
      </c>
      <c r="P1380" s="8">
        <f t="shared" si="127"/>
        <v>46.088607594936711</v>
      </c>
      <c r="Q1380" s="9" t="str">
        <f t="shared" si="128"/>
        <v>music</v>
      </c>
      <c r="R1380" s="9" t="str">
        <f t="shared" si="129"/>
        <v>rock</v>
      </c>
      <c r="S1380" s="14">
        <f t="shared" si="130"/>
        <v>41059.185682870368</v>
      </c>
      <c r="T1380" s="14">
        <f t="shared" si="131"/>
        <v>41089.185682870368</v>
      </c>
    </row>
    <row r="1381" spans="1:20" ht="45" x14ac:dyDescent="0.25">
      <c r="A1381">
        <v>354</v>
      </c>
      <c r="B1381" s="3" t="s">
        <v>355</v>
      </c>
      <c r="C1381" s="3" t="s">
        <v>4464</v>
      </c>
      <c r="D1381">
        <v>3500</v>
      </c>
      <c r="E1381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8269</v>
      </c>
      <c r="O1381" s="6">
        <f t="shared" si="126"/>
        <v>1.0394285714285714</v>
      </c>
      <c r="P1381" s="8">
        <f t="shared" si="127"/>
        <v>125.44827586206897</v>
      </c>
      <c r="Q1381" s="9" t="str">
        <f t="shared" si="128"/>
        <v>film &amp; video</v>
      </c>
      <c r="R1381" s="9" t="str">
        <f t="shared" si="129"/>
        <v>documentary</v>
      </c>
      <c r="S1381" s="14">
        <f t="shared" si="130"/>
        <v>42438.827789351853</v>
      </c>
      <c r="T1381" s="14">
        <f t="shared" si="131"/>
        <v>42468.786122685182</v>
      </c>
    </row>
    <row r="1382" spans="1:20" ht="45" x14ac:dyDescent="0.25">
      <c r="A1382">
        <v>3488</v>
      </c>
      <c r="B1382" s="3" t="s">
        <v>3487</v>
      </c>
      <c r="C1382" s="3" t="s">
        <v>7598</v>
      </c>
      <c r="D1382">
        <v>3000</v>
      </c>
      <c r="E1382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8271</v>
      </c>
      <c r="O1382" s="6">
        <f t="shared" si="126"/>
        <v>1.212</v>
      </c>
      <c r="P1382" s="8">
        <f t="shared" si="127"/>
        <v>125.37931034482759</v>
      </c>
      <c r="Q1382" s="9" t="str">
        <f t="shared" si="128"/>
        <v>theater</v>
      </c>
      <c r="R1382" s="9" t="str">
        <f t="shared" si="129"/>
        <v>plays</v>
      </c>
      <c r="S1382" s="14">
        <f t="shared" si="130"/>
        <v>42087.768055555556</v>
      </c>
      <c r="T1382" s="14">
        <f t="shared" si="131"/>
        <v>42111.666666666672</v>
      </c>
    </row>
    <row r="1383" spans="1:20" ht="45" x14ac:dyDescent="0.25">
      <c r="A1383">
        <v>88</v>
      </c>
      <c r="B1383" s="3" t="s">
        <v>90</v>
      </c>
      <c r="C1383" s="3" t="s">
        <v>4199</v>
      </c>
      <c r="D1383">
        <v>3500</v>
      </c>
      <c r="E1383">
        <v>3600</v>
      </c>
      <c r="F1383" t="s">
        <v>8219</v>
      </c>
      <c r="G1383" t="s">
        <v>8224</v>
      </c>
      <c r="H1383" t="s">
        <v>8246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8266</v>
      </c>
      <c r="O1383" s="6">
        <f t="shared" si="126"/>
        <v>1.0285714285714285</v>
      </c>
      <c r="P1383" s="8">
        <f t="shared" si="127"/>
        <v>60</v>
      </c>
      <c r="Q1383" s="9" t="str">
        <f t="shared" si="128"/>
        <v>film &amp; video</v>
      </c>
      <c r="R1383" s="9" t="str">
        <f t="shared" si="129"/>
        <v>shorts</v>
      </c>
      <c r="S1383" s="14">
        <f t="shared" si="130"/>
        <v>41786.65892361111</v>
      </c>
      <c r="T1383" s="14">
        <f t="shared" si="131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>
        <v>3000</v>
      </c>
      <c r="E1384">
        <v>3600</v>
      </c>
      <c r="F1384" t="s">
        <v>8219</v>
      </c>
      <c r="G1384" t="s">
        <v>8224</v>
      </c>
      <c r="H1384" t="s">
        <v>8246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8266</v>
      </c>
      <c r="O1384" s="6">
        <f t="shared" si="126"/>
        <v>1.2</v>
      </c>
      <c r="P1384" s="8">
        <f t="shared" si="127"/>
        <v>78.260869565217391</v>
      </c>
      <c r="Q1384" s="9" t="str">
        <f t="shared" si="128"/>
        <v>film &amp; video</v>
      </c>
      <c r="R1384" s="9" t="str">
        <f t="shared" si="129"/>
        <v>shorts</v>
      </c>
      <c r="S1384" s="14">
        <f t="shared" si="130"/>
        <v>40619.402361111112</v>
      </c>
      <c r="T1384" s="14">
        <f t="shared" si="131"/>
        <v>40680.402361111112</v>
      </c>
    </row>
    <row r="1385" spans="1:20" ht="45" x14ac:dyDescent="0.25">
      <c r="A1385">
        <v>776</v>
      </c>
      <c r="B1385" s="3" t="s">
        <v>777</v>
      </c>
      <c r="C1385" s="3" t="s">
        <v>4886</v>
      </c>
      <c r="D1385">
        <v>7000</v>
      </c>
      <c r="E1385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s="6">
        <f t="shared" si="126"/>
        <v>0.51400000000000001</v>
      </c>
      <c r="P1385" s="8">
        <f t="shared" si="127"/>
        <v>63.122807017543863</v>
      </c>
      <c r="Q1385" s="9" t="str">
        <f t="shared" si="128"/>
        <v>publishing</v>
      </c>
      <c r="R1385" s="9" t="str">
        <f t="shared" si="129"/>
        <v>fiction</v>
      </c>
      <c r="S1385" s="14">
        <f t="shared" si="130"/>
        <v>42250.685706018514</v>
      </c>
      <c r="T1385" s="14">
        <f t="shared" si="131"/>
        <v>42288.208333333328</v>
      </c>
    </row>
    <row r="1386" spans="1:20" ht="45" x14ac:dyDescent="0.25">
      <c r="A1386">
        <v>3715</v>
      </c>
      <c r="B1386" s="3" t="s">
        <v>3712</v>
      </c>
      <c r="C1386" s="3" t="s">
        <v>7825</v>
      </c>
      <c r="D1386">
        <v>3500</v>
      </c>
      <c r="E1386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8271</v>
      </c>
      <c r="O1386" s="6">
        <f t="shared" si="126"/>
        <v>1.0257142857142858</v>
      </c>
      <c r="P1386" s="8">
        <f t="shared" si="127"/>
        <v>132.96296296296296</v>
      </c>
      <c r="Q1386" s="9" t="str">
        <f t="shared" si="128"/>
        <v>theater</v>
      </c>
      <c r="R1386" s="9" t="str">
        <f t="shared" si="129"/>
        <v>plays</v>
      </c>
      <c r="S1386" s="14">
        <f t="shared" si="130"/>
        <v>42036.995590277773</v>
      </c>
      <c r="T1386" s="14">
        <f t="shared" si="131"/>
        <v>42094.536111111112</v>
      </c>
    </row>
    <row r="1387" spans="1:20" ht="30" x14ac:dyDescent="0.25">
      <c r="A1387">
        <v>822</v>
      </c>
      <c r="B1387" s="3" t="s">
        <v>823</v>
      </c>
      <c r="C1387" s="3" t="s">
        <v>4932</v>
      </c>
      <c r="D1387">
        <v>3000</v>
      </c>
      <c r="E1387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8276</v>
      </c>
      <c r="O1387" s="6">
        <f t="shared" si="126"/>
        <v>1.1916666666666667</v>
      </c>
      <c r="P1387" s="8">
        <f t="shared" si="127"/>
        <v>51.811594202898547</v>
      </c>
      <c r="Q1387" s="9" t="str">
        <f t="shared" si="128"/>
        <v>music</v>
      </c>
      <c r="R1387" s="9" t="str">
        <f t="shared" si="129"/>
        <v>rock</v>
      </c>
      <c r="S1387" s="14">
        <f t="shared" si="130"/>
        <v>41157.947337962964</v>
      </c>
      <c r="T1387" s="14">
        <f t="shared" si="131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>
        <v>2800</v>
      </c>
      <c r="E1388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8271</v>
      </c>
      <c r="O1388" s="6">
        <f t="shared" si="126"/>
        <v>1.2757571428571428</v>
      </c>
      <c r="P1388" s="8">
        <f t="shared" si="127"/>
        <v>37.209583333333335</v>
      </c>
      <c r="Q1388" s="9" t="str">
        <f t="shared" si="128"/>
        <v>theater</v>
      </c>
      <c r="R1388" s="9" t="str">
        <f t="shared" si="129"/>
        <v>plays</v>
      </c>
      <c r="S1388" s="14">
        <f t="shared" si="130"/>
        <v>42693.742604166662</v>
      </c>
      <c r="T1388" s="14">
        <f t="shared" si="131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>
        <v>20000</v>
      </c>
      <c r="E1389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8273</v>
      </c>
      <c r="O1389" s="6">
        <f t="shared" si="126"/>
        <v>0.17810000000000001</v>
      </c>
      <c r="P1389" s="8">
        <f t="shared" si="127"/>
        <v>43.97530864197531</v>
      </c>
      <c r="Q1389" s="9" t="str">
        <f t="shared" si="128"/>
        <v>technology</v>
      </c>
      <c r="R1389" s="9" t="str">
        <f t="shared" si="129"/>
        <v>wearables</v>
      </c>
      <c r="S1389" s="14">
        <f t="shared" si="130"/>
        <v>42422.254328703704</v>
      </c>
      <c r="T1389" s="14">
        <f t="shared" si="131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>
        <v>3000</v>
      </c>
      <c r="E1390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8274</v>
      </c>
      <c r="O1390" s="6">
        <f t="shared" si="126"/>
        <v>1.1850000000000001</v>
      </c>
      <c r="P1390" s="8">
        <f t="shared" si="127"/>
        <v>57.338709677419352</v>
      </c>
      <c r="Q1390" s="9" t="str">
        <f t="shared" si="128"/>
        <v>publishing</v>
      </c>
      <c r="R1390" s="9" t="str">
        <f t="shared" si="129"/>
        <v>nonfiction</v>
      </c>
      <c r="S1390" s="14">
        <f t="shared" si="130"/>
        <v>40713.630497685182</v>
      </c>
      <c r="T1390" s="14">
        <f t="shared" si="131"/>
        <v>40759.630497685182</v>
      </c>
    </row>
    <row r="1391" spans="1:20" ht="45" x14ac:dyDescent="0.25">
      <c r="A1391">
        <v>687</v>
      </c>
      <c r="B1391" s="3" t="s">
        <v>688</v>
      </c>
      <c r="C1391" s="3" t="s">
        <v>4797</v>
      </c>
      <c r="D1391">
        <v>100000</v>
      </c>
      <c r="E1391">
        <v>3550</v>
      </c>
      <c r="F1391" t="s">
        <v>8221</v>
      </c>
      <c r="G1391" t="s">
        <v>8238</v>
      </c>
      <c r="H1391" t="s">
        <v>8256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8273</v>
      </c>
      <c r="O1391" s="6">
        <f t="shared" si="126"/>
        <v>3.5499999999999997E-2</v>
      </c>
      <c r="P1391" s="8">
        <f t="shared" si="127"/>
        <v>591.66666666666663</v>
      </c>
      <c r="Q1391" s="9" t="str">
        <f t="shared" si="128"/>
        <v>technology</v>
      </c>
      <c r="R1391" s="9" t="str">
        <f t="shared" si="129"/>
        <v>wearables</v>
      </c>
      <c r="S1391" s="14">
        <f t="shared" si="130"/>
        <v>42711.750613425931</v>
      </c>
      <c r="T1391" s="14">
        <f t="shared" si="131"/>
        <v>42771.750613425931</v>
      </c>
    </row>
    <row r="1392" spans="1:20" ht="45" x14ac:dyDescent="0.25">
      <c r="A1392">
        <v>3689</v>
      </c>
      <c r="B1392" s="3" t="s">
        <v>3686</v>
      </c>
      <c r="C1392" s="3" t="s">
        <v>7799</v>
      </c>
      <c r="D1392">
        <v>3000</v>
      </c>
      <c r="E1392">
        <v>3550</v>
      </c>
      <c r="F1392" t="s">
        <v>8219</v>
      </c>
      <c r="G1392" t="s">
        <v>8224</v>
      </c>
      <c r="H1392" t="s">
        <v>8246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8271</v>
      </c>
      <c r="O1392" s="6">
        <f t="shared" si="126"/>
        <v>1.1833333333333333</v>
      </c>
      <c r="P1392" s="8">
        <f t="shared" si="127"/>
        <v>57.258064516129032</v>
      </c>
      <c r="Q1392" s="9" t="str">
        <f t="shared" si="128"/>
        <v>theater</v>
      </c>
      <c r="R1392" s="9" t="str">
        <f t="shared" si="129"/>
        <v>plays</v>
      </c>
      <c r="S1392" s="14">
        <f t="shared" si="130"/>
        <v>42147.826840277776</v>
      </c>
      <c r="T1392" s="14">
        <f t="shared" si="131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>
        <v>3500</v>
      </c>
      <c r="E1393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8280</v>
      </c>
      <c r="O1393" s="6">
        <f t="shared" si="126"/>
        <v>1.0114285714285713</v>
      </c>
      <c r="P1393" s="8">
        <f t="shared" si="127"/>
        <v>51.304347826086953</v>
      </c>
      <c r="Q1393" s="9" t="str">
        <f t="shared" si="128"/>
        <v>music</v>
      </c>
      <c r="R1393" s="9" t="str">
        <f t="shared" si="129"/>
        <v>electronic music</v>
      </c>
      <c r="S1393" s="14">
        <f t="shared" si="130"/>
        <v>41452.060601851852</v>
      </c>
      <c r="T1393" s="14">
        <f t="shared" si="131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>
        <v>3500</v>
      </c>
      <c r="E1394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8271</v>
      </c>
      <c r="O1394" s="6">
        <f t="shared" si="126"/>
        <v>1.01</v>
      </c>
      <c r="P1394" s="8">
        <f t="shared" si="127"/>
        <v>33.990384615384613</v>
      </c>
      <c r="Q1394" s="9" t="str">
        <f t="shared" si="128"/>
        <v>theater</v>
      </c>
      <c r="R1394" s="9" t="str">
        <f t="shared" si="129"/>
        <v>plays</v>
      </c>
      <c r="S1394" s="14">
        <f t="shared" si="130"/>
        <v>40478.263923611114</v>
      </c>
      <c r="T1394" s="14">
        <f t="shared" si="131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>
        <v>3500</v>
      </c>
      <c r="E1395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8305</v>
      </c>
      <c r="O1395" s="6">
        <f t="shared" si="126"/>
        <v>1.0088571428571429</v>
      </c>
      <c r="P1395" s="8">
        <f t="shared" si="127"/>
        <v>90.538461538461533</v>
      </c>
      <c r="Q1395" s="9" t="str">
        <f t="shared" si="128"/>
        <v>theater</v>
      </c>
      <c r="R1395" s="9" t="str">
        <f t="shared" si="129"/>
        <v>musical</v>
      </c>
      <c r="S1395" s="14">
        <f t="shared" si="130"/>
        <v>42553.583425925928</v>
      </c>
      <c r="T1395" s="14">
        <f t="shared" si="131"/>
        <v>42611.708333333328</v>
      </c>
    </row>
    <row r="1396" spans="1:20" ht="45" x14ac:dyDescent="0.25">
      <c r="A1396">
        <v>3671</v>
      </c>
      <c r="B1396" s="3" t="s">
        <v>3668</v>
      </c>
      <c r="C1396" s="3" t="s">
        <v>7781</v>
      </c>
      <c r="D1396">
        <v>3500</v>
      </c>
      <c r="E1396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8271</v>
      </c>
      <c r="O1396" s="6">
        <f t="shared" si="126"/>
        <v>1.0085714285714287</v>
      </c>
      <c r="P1396" s="8">
        <f t="shared" si="127"/>
        <v>88.25</v>
      </c>
      <c r="Q1396" s="9" t="str">
        <f t="shared" si="128"/>
        <v>theater</v>
      </c>
      <c r="R1396" s="9" t="str">
        <f t="shared" si="129"/>
        <v>plays</v>
      </c>
      <c r="S1396" s="14">
        <f t="shared" si="130"/>
        <v>41820.62809027778</v>
      </c>
      <c r="T1396" s="14">
        <f t="shared" si="131"/>
        <v>41841.165972222225</v>
      </c>
    </row>
    <row r="1397" spans="1:20" ht="45" x14ac:dyDescent="0.25">
      <c r="A1397">
        <v>4106</v>
      </c>
      <c r="B1397" s="3" t="s">
        <v>4102</v>
      </c>
      <c r="C1397" s="3" t="s">
        <v>8209</v>
      </c>
      <c r="D1397">
        <v>5000</v>
      </c>
      <c r="E1397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8271</v>
      </c>
      <c r="O1397" s="6">
        <f t="shared" si="126"/>
        <v>0.70599999999999996</v>
      </c>
      <c r="P1397" s="8">
        <f t="shared" si="127"/>
        <v>106.96969696969697</v>
      </c>
      <c r="Q1397" s="9" t="str">
        <f t="shared" si="128"/>
        <v>theater</v>
      </c>
      <c r="R1397" s="9" t="str">
        <f t="shared" si="129"/>
        <v>plays</v>
      </c>
      <c r="S1397" s="14">
        <f t="shared" si="130"/>
        <v>42053.049375000002</v>
      </c>
      <c r="T1397" s="14">
        <f t="shared" si="131"/>
        <v>42096.041666666672</v>
      </c>
    </row>
    <row r="1398" spans="1:20" ht="45" x14ac:dyDescent="0.25">
      <c r="A1398">
        <v>3382</v>
      </c>
      <c r="B1398" s="3" t="s">
        <v>3381</v>
      </c>
      <c r="C1398" s="3" t="s">
        <v>7492</v>
      </c>
      <c r="D1398">
        <v>3500</v>
      </c>
      <c r="E1398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8271</v>
      </c>
      <c r="O1398" s="6">
        <f t="shared" si="126"/>
        <v>1.0074285714285713</v>
      </c>
      <c r="P1398" s="8">
        <f t="shared" si="127"/>
        <v>76.652173913043484</v>
      </c>
      <c r="Q1398" s="9" t="str">
        <f t="shared" si="128"/>
        <v>theater</v>
      </c>
      <c r="R1398" s="9" t="str">
        <f t="shared" si="129"/>
        <v>plays</v>
      </c>
      <c r="S1398" s="14">
        <f t="shared" si="130"/>
        <v>42559.431203703702</v>
      </c>
      <c r="T1398" s="14">
        <f t="shared" si="131"/>
        <v>42583.957638888889</v>
      </c>
    </row>
    <row r="1399" spans="1:20" ht="30" x14ac:dyDescent="0.25">
      <c r="A1399">
        <v>3151</v>
      </c>
      <c r="B1399" s="3" t="s">
        <v>3151</v>
      </c>
      <c r="C1399" s="3" t="s">
        <v>7261</v>
      </c>
      <c r="D1399">
        <v>3500</v>
      </c>
      <c r="E1399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8271</v>
      </c>
      <c r="O1399" s="6">
        <f t="shared" si="126"/>
        <v>1.004</v>
      </c>
      <c r="P1399" s="8">
        <f t="shared" si="127"/>
        <v>103.35294117647059</v>
      </c>
      <c r="Q1399" s="9" t="str">
        <f t="shared" si="128"/>
        <v>theater</v>
      </c>
      <c r="R1399" s="9" t="str">
        <f t="shared" si="129"/>
        <v>plays</v>
      </c>
      <c r="S1399" s="14">
        <f t="shared" si="130"/>
        <v>41862.83997685185</v>
      </c>
      <c r="T1399" s="14">
        <f t="shared" si="131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>
        <v>2300</v>
      </c>
      <c r="E1400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8269</v>
      </c>
      <c r="O1400" s="6">
        <f t="shared" si="126"/>
        <v>1.5260869565217392</v>
      </c>
      <c r="P1400" s="8">
        <f t="shared" si="127"/>
        <v>57.540983606557376</v>
      </c>
      <c r="Q1400" s="9" t="str">
        <f t="shared" si="128"/>
        <v>film &amp; video</v>
      </c>
      <c r="R1400" s="9" t="str">
        <f t="shared" si="129"/>
        <v>documentary</v>
      </c>
      <c r="S1400" s="14">
        <f t="shared" si="130"/>
        <v>40637.866550925923</v>
      </c>
      <c r="T1400" s="14">
        <f t="shared" si="131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>
        <v>3400</v>
      </c>
      <c r="E1401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8303</v>
      </c>
      <c r="O1401" s="6">
        <f t="shared" si="126"/>
        <v>1.0317647058823529</v>
      </c>
      <c r="P1401" s="8">
        <f t="shared" si="127"/>
        <v>87.7</v>
      </c>
      <c r="Q1401" s="9" t="str">
        <f t="shared" si="128"/>
        <v>theater</v>
      </c>
      <c r="R1401" s="9" t="str">
        <f t="shared" si="129"/>
        <v>spaces</v>
      </c>
      <c r="S1401" s="14">
        <f t="shared" si="130"/>
        <v>41785.72729166667</v>
      </c>
      <c r="T1401" s="14">
        <f t="shared" si="131"/>
        <v>41801.166666666664</v>
      </c>
    </row>
    <row r="1402" spans="1:20" ht="45" x14ac:dyDescent="0.25">
      <c r="A1402">
        <v>3387</v>
      </c>
      <c r="B1402" s="3" t="s">
        <v>3386</v>
      </c>
      <c r="C1402" s="3" t="s">
        <v>7497</v>
      </c>
      <c r="D1402">
        <v>3000</v>
      </c>
      <c r="E1402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8271</v>
      </c>
      <c r="O1402" s="6">
        <f t="shared" si="126"/>
        <v>1.1686666666666667</v>
      </c>
      <c r="P1402" s="8">
        <f t="shared" si="127"/>
        <v>100.17142857142858</v>
      </c>
      <c r="Q1402" s="9" t="str">
        <f t="shared" si="128"/>
        <v>theater</v>
      </c>
      <c r="R1402" s="9" t="str">
        <f t="shared" si="129"/>
        <v>plays</v>
      </c>
      <c r="S1402" s="14">
        <f t="shared" si="130"/>
        <v>41947.762592592589</v>
      </c>
      <c r="T1402" s="14">
        <f t="shared" si="131"/>
        <v>41987.762592592597</v>
      </c>
    </row>
    <row r="1403" spans="1:20" ht="15.75" x14ac:dyDescent="0.25">
      <c r="A1403">
        <v>8</v>
      </c>
      <c r="B1403" s="3" t="s">
        <v>10</v>
      </c>
      <c r="C1403" s="3" t="s">
        <v>4119</v>
      </c>
      <c r="D1403">
        <v>3500</v>
      </c>
      <c r="E1403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8265</v>
      </c>
      <c r="O1403" s="6">
        <f t="shared" si="126"/>
        <v>1.0004342857142856</v>
      </c>
      <c r="P1403" s="8">
        <f t="shared" si="127"/>
        <v>291.79333333333335</v>
      </c>
      <c r="Q1403" s="9" t="str">
        <f t="shared" si="128"/>
        <v>film &amp; video</v>
      </c>
      <c r="R1403" s="9" t="str">
        <f t="shared" si="129"/>
        <v>television</v>
      </c>
      <c r="S1403" s="14">
        <f t="shared" si="130"/>
        <v>42468.94458333333</v>
      </c>
      <c r="T1403" s="14">
        <f t="shared" si="131"/>
        <v>42475.875</v>
      </c>
    </row>
    <row r="1404" spans="1:20" ht="45" x14ac:dyDescent="0.25">
      <c r="A1404">
        <v>101</v>
      </c>
      <c r="B1404" s="3" t="s">
        <v>103</v>
      </c>
      <c r="C1404" s="3" t="s">
        <v>4212</v>
      </c>
      <c r="D1404">
        <v>3500</v>
      </c>
      <c r="E1404">
        <v>3500</v>
      </c>
      <c r="F1404" t="s">
        <v>8219</v>
      </c>
      <c r="G1404" t="s">
        <v>8224</v>
      </c>
      <c r="H1404" t="s">
        <v>8246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8266</v>
      </c>
      <c r="O1404" s="6">
        <f t="shared" si="126"/>
        <v>1</v>
      </c>
      <c r="P1404" s="8">
        <f t="shared" si="127"/>
        <v>100</v>
      </c>
      <c r="Q1404" s="9" t="str">
        <f t="shared" si="128"/>
        <v>film &amp; video</v>
      </c>
      <c r="R1404" s="9" t="str">
        <f t="shared" si="129"/>
        <v>shorts</v>
      </c>
      <c r="S1404" s="14">
        <f t="shared" si="130"/>
        <v>41274.776736111111</v>
      </c>
      <c r="T1404" s="14">
        <f t="shared" si="131"/>
        <v>41298.776736111111</v>
      </c>
    </row>
    <row r="1405" spans="1:20" ht="30" x14ac:dyDescent="0.25">
      <c r="A1405">
        <v>831</v>
      </c>
      <c r="B1405" s="3" t="s">
        <v>832</v>
      </c>
      <c r="C1405" s="3" t="s">
        <v>4941</v>
      </c>
      <c r="D1405">
        <v>1500</v>
      </c>
      <c r="E1405">
        <v>3500</v>
      </c>
      <c r="F1405" t="s">
        <v>8219</v>
      </c>
      <c r="G1405" t="s">
        <v>8224</v>
      </c>
      <c r="H1405" t="s">
        <v>8246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8276</v>
      </c>
      <c r="O1405" s="6">
        <f t="shared" si="126"/>
        <v>2.3333333333333335</v>
      </c>
      <c r="P1405" s="8">
        <f t="shared" si="127"/>
        <v>175</v>
      </c>
      <c r="Q1405" s="9" t="str">
        <f t="shared" si="128"/>
        <v>music</v>
      </c>
      <c r="R1405" s="9" t="str">
        <f t="shared" si="129"/>
        <v>rock</v>
      </c>
      <c r="S1405" s="14">
        <f t="shared" si="130"/>
        <v>40996.646921296298</v>
      </c>
      <c r="T1405" s="14">
        <f t="shared" si="131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>
        <v>2000</v>
      </c>
      <c r="E1406">
        <v>3500</v>
      </c>
      <c r="F1406" t="s">
        <v>8219</v>
      </c>
      <c r="G1406" t="s">
        <v>8224</v>
      </c>
      <c r="H1406" t="s">
        <v>8246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8292</v>
      </c>
      <c r="O1406" s="6">
        <f t="shared" si="126"/>
        <v>1.75</v>
      </c>
      <c r="P1406" s="8">
        <f t="shared" si="127"/>
        <v>62.5</v>
      </c>
      <c r="Q1406" s="9" t="str">
        <f t="shared" si="128"/>
        <v>music</v>
      </c>
      <c r="R1406" s="9" t="str">
        <f t="shared" si="129"/>
        <v>pop</v>
      </c>
      <c r="S1406" s="14">
        <f t="shared" si="130"/>
        <v>40723.068807870368</v>
      </c>
      <c r="T1406" s="14">
        <f t="shared" si="131"/>
        <v>40746.068807870368</v>
      </c>
    </row>
    <row r="1407" spans="1:20" ht="45" x14ac:dyDescent="0.25">
      <c r="A1407">
        <v>649</v>
      </c>
      <c r="B1407" s="3" t="s">
        <v>650</v>
      </c>
      <c r="C1407" s="3" t="s">
        <v>4759</v>
      </c>
      <c r="D1407">
        <v>2500</v>
      </c>
      <c r="E1407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8273</v>
      </c>
      <c r="O1407" s="6">
        <f t="shared" si="126"/>
        <v>1.3996</v>
      </c>
      <c r="P1407" s="8">
        <f t="shared" si="127"/>
        <v>42.670731707317074</v>
      </c>
      <c r="Q1407" s="9" t="str">
        <f t="shared" si="128"/>
        <v>technology</v>
      </c>
      <c r="R1407" s="9" t="str">
        <f t="shared" si="129"/>
        <v>wearables</v>
      </c>
      <c r="S1407" s="14">
        <f t="shared" si="130"/>
        <v>41877.912187499998</v>
      </c>
      <c r="T1407" s="14">
        <f t="shared" si="131"/>
        <v>41898.912187499998</v>
      </c>
    </row>
    <row r="1408" spans="1:20" ht="45" x14ac:dyDescent="0.25">
      <c r="A1408">
        <v>3299</v>
      </c>
      <c r="B1408" s="3" t="s">
        <v>3299</v>
      </c>
      <c r="C1408" s="3" t="s">
        <v>7409</v>
      </c>
      <c r="D1408">
        <v>3000</v>
      </c>
      <c r="E1408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8271</v>
      </c>
      <c r="O1408" s="6">
        <f t="shared" si="126"/>
        <v>1.1619999999999999</v>
      </c>
      <c r="P1408" s="8">
        <f t="shared" si="127"/>
        <v>55.333333333333336</v>
      </c>
      <c r="Q1408" s="9" t="str">
        <f t="shared" si="128"/>
        <v>theater</v>
      </c>
      <c r="R1408" s="9" t="str">
        <f t="shared" si="129"/>
        <v>plays</v>
      </c>
      <c r="S1408" s="14">
        <f t="shared" si="130"/>
        <v>42261.917395833334</v>
      </c>
      <c r="T1408" s="14">
        <f t="shared" si="131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>
        <v>3000</v>
      </c>
      <c r="E1409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8271</v>
      </c>
      <c r="O1409" s="6">
        <f t="shared" si="126"/>
        <v>1.1616666666666666</v>
      </c>
      <c r="P1409" s="8">
        <f t="shared" si="127"/>
        <v>63.363636363636367</v>
      </c>
      <c r="Q1409" s="9" t="str">
        <f t="shared" si="128"/>
        <v>theater</v>
      </c>
      <c r="R1409" s="9" t="str">
        <f t="shared" si="129"/>
        <v>plays</v>
      </c>
      <c r="S1409" s="14">
        <f t="shared" si="130"/>
        <v>41839.175706018519</v>
      </c>
      <c r="T1409" s="14">
        <f t="shared" si="131"/>
        <v>41853.175706018519</v>
      </c>
    </row>
    <row r="1410" spans="1:20" ht="45" x14ac:dyDescent="0.25">
      <c r="A1410">
        <v>3560</v>
      </c>
      <c r="B1410" s="3" t="s">
        <v>3559</v>
      </c>
      <c r="C1410" s="3" t="s">
        <v>7670</v>
      </c>
      <c r="D1410">
        <v>3200</v>
      </c>
      <c r="E1410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8271</v>
      </c>
      <c r="O1410" s="6">
        <f t="shared" ref="O1410:O1473" si="132">E1410/D1410</f>
        <v>1.0843750000000001</v>
      </c>
      <c r="P1410" s="8">
        <f t="shared" ref="P1410:P1473" si="133">E1410/L1410</f>
        <v>46.891891891891895</v>
      </c>
      <c r="Q1410" s="9" t="str">
        <f t="shared" si="128"/>
        <v>theater</v>
      </c>
      <c r="R1410" s="9" t="str">
        <f t="shared" si="129"/>
        <v>plays</v>
      </c>
      <c r="S1410" s="14">
        <f t="shared" si="130"/>
        <v>42115.889652777783</v>
      </c>
      <c r="T1410" s="14">
        <f t="shared" si="131"/>
        <v>42151.114583333328</v>
      </c>
    </row>
    <row r="1411" spans="1:20" ht="45" x14ac:dyDescent="0.25">
      <c r="A1411">
        <v>2165</v>
      </c>
      <c r="B1411" s="3" t="s">
        <v>2166</v>
      </c>
      <c r="C1411" s="3" t="s">
        <v>6275</v>
      </c>
      <c r="D1411">
        <v>2500</v>
      </c>
      <c r="E1411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8276</v>
      </c>
      <c r="O1411" s="6">
        <f t="shared" si="132"/>
        <v>1.3864000000000001</v>
      </c>
      <c r="P1411" s="8">
        <f t="shared" si="133"/>
        <v>29.623931623931625</v>
      </c>
      <c r="Q1411" s="9" t="str">
        <f t="shared" ref="Q1411:Q1474" si="134">LEFT(N1411, SEARCH("/",N1411,1)-1)</f>
        <v>music</v>
      </c>
      <c r="R1411" s="9" t="str">
        <f t="shared" ref="R1411:R1474" si="135">RIGHT(N1411,LEN(N1411) - SEARCH("/", N1411))</f>
        <v>rock</v>
      </c>
      <c r="S1411" s="14">
        <f t="shared" ref="S1411:S1474" si="136">(((J1411/60)/60)/24)+DATE(1970,1,1)</f>
        <v>42438.667071759264</v>
      </c>
      <c r="T1411" s="14">
        <f t="shared" ref="T1411:T1474" si="137">(((I1411/60)/60)/24)+DATE(1970,1,1)</f>
        <v>42468.625405092593</v>
      </c>
    </row>
    <row r="1412" spans="1:20" ht="30" x14ac:dyDescent="0.25">
      <c r="A1412">
        <v>2600</v>
      </c>
      <c r="B1412" s="3" t="s">
        <v>2600</v>
      </c>
      <c r="C1412" s="3" t="s">
        <v>6710</v>
      </c>
      <c r="D1412">
        <v>50000</v>
      </c>
      <c r="E1412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8284</v>
      </c>
      <c r="O1412" s="6">
        <f t="shared" si="132"/>
        <v>6.9320000000000007E-2</v>
      </c>
      <c r="P1412" s="8">
        <f t="shared" si="133"/>
        <v>115.53333333333333</v>
      </c>
      <c r="Q1412" s="9" t="str">
        <f t="shared" si="134"/>
        <v>food</v>
      </c>
      <c r="R1412" s="9" t="str">
        <f t="shared" si="135"/>
        <v>food trucks</v>
      </c>
      <c r="S1412" s="14">
        <f t="shared" si="136"/>
        <v>42394.900462962964</v>
      </c>
      <c r="T1412" s="14">
        <f t="shared" si="137"/>
        <v>42454.858796296292</v>
      </c>
    </row>
    <row r="1413" spans="1:20" ht="45" x14ac:dyDescent="0.25">
      <c r="A1413">
        <v>2088</v>
      </c>
      <c r="B1413" s="3" t="s">
        <v>2089</v>
      </c>
      <c r="C1413" s="3" t="s">
        <v>6198</v>
      </c>
      <c r="D1413">
        <v>3000</v>
      </c>
      <c r="E1413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8279</v>
      </c>
      <c r="O1413" s="6">
        <f t="shared" si="132"/>
        <v>1.1551066666666667</v>
      </c>
      <c r="P1413" s="8">
        <f t="shared" si="133"/>
        <v>46.204266666666669</v>
      </c>
      <c r="Q1413" s="9" t="str">
        <f t="shared" si="134"/>
        <v>music</v>
      </c>
      <c r="R1413" s="9" t="str">
        <f t="shared" si="135"/>
        <v>indie rock</v>
      </c>
      <c r="S1413" s="14">
        <f t="shared" si="136"/>
        <v>40395.714722222219</v>
      </c>
      <c r="T1413" s="14">
        <f t="shared" si="137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>
        <v>3000</v>
      </c>
      <c r="E1414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8271</v>
      </c>
      <c r="O1414" s="6">
        <f t="shared" si="132"/>
        <v>1.155</v>
      </c>
      <c r="P1414" s="8">
        <f t="shared" si="133"/>
        <v>30.9375</v>
      </c>
      <c r="Q1414" s="9" t="str">
        <f t="shared" si="134"/>
        <v>theater</v>
      </c>
      <c r="R1414" s="9" t="str">
        <f t="shared" si="135"/>
        <v>plays</v>
      </c>
      <c r="S1414" s="14">
        <f t="shared" si="136"/>
        <v>42168.316481481481</v>
      </c>
      <c r="T1414" s="14">
        <f t="shared" si="137"/>
        <v>42198.316481481481</v>
      </c>
    </row>
    <row r="1415" spans="1:20" ht="30" x14ac:dyDescent="0.25">
      <c r="A1415">
        <v>1676</v>
      </c>
      <c r="B1415" s="3" t="s">
        <v>1677</v>
      </c>
      <c r="C1415" s="3" t="s">
        <v>5786</v>
      </c>
      <c r="D1415">
        <v>3000</v>
      </c>
      <c r="E1415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8292</v>
      </c>
      <c r="O1415" s="6">
        <f t="shared" si="132"/>
        <v>1.1533333333333333</v>
      </c>
      <c r="P1415" s="8">
        <f t="shared" si="133"/>
        <v>82.38095238095238</v>
      </c>
      <c r="Q1415" s="9" t="str">
        <f t="shared" si="134"/>
        <v>music</v>
      </c>
      <c r="R1415" s="9" t="str">
        <f t="shared" si="135"/>
        <v>pop</v>
      </c>
      <c r="S1415" s="14">
        <f t="shared" si="136"/>
        <v>40973.72623842593</v>
      </c>
      <c r="T1415" s="14">
        <f t="shared" si="137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>
        <v>2000</v>
      </c>
      <c r="E1416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8279</v>
      </c>
      <c r="O1416" s="6">
        <f t="shared" si="132"/>
        <v>1.726845</v>
      </c>
      <c r="P1416" s="8">
        <f t="shared" si="133"/>
        <v>49.338428571428572</v>
      </c>
      <c r="Q1416" s="9" t="str">
        <f t="shared" si="134"/>
        <v>music</v>
      </c>
      <c r="R1416" s="9" t="str">
        <f t="shared" si="135"/>
        <v>indie rock</v>
      </c>
      <c r="S1416" s="14">
        <f t="shared" si="136"/>
        <v>42043.152650462958</v>
      </c>
      <c r="T1416" s="14">
        <f t="shared" si="137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>
        <v>3300</v>
      </c>
      <c r="E1417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8271</v>
      </c>
      <c r="O1417" s="6">
        <f t="shared" si="132"/>
        <v>1.0451515151515152</v>
      </c>
      <c r="P1417" s="8">
        <f t="shared" si="133"/>
        <v>86.224999999999994</v>
      </c>
      <c r="Q1417" s="9" t="str">
        <f t="shared" si="134"/>
        <v>theater</v>
      </c>
      <c r="R1417" s="9" t="str">
        <f t="shared" si="135"/>
        <v>plays</v>
      </c>
      <c r="S1417" s="14">
        <f t="shared" si="136"/>
        <v>42165.993125000001</v>
      </c>
      <c r="T1417" s="14">
        <f t="shared" si="137"/>
        <v>42187.993125000001</v>
      </c>
    </row>
    <row r="1418" spans="1:20" ht="45" x14ac:dyDescent="0.25">
      <c r="A1418">
        <v>2702</v>
      </c>
      <c r="B1418" s="3" t="s">
        <v>2702</v>
      </c>
      <c r="C1418" s="3" t="s">
        <v>6812</v>
      </c>
      <c r="D1418">
        <v>10000</v>
      </c>
      <c r="E1418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8303</v>
      </c>
      <c r="O1418" s="6">
        <f t="shared" si="132"/>
        <v>0.34410000000000002</v>
      </c>
      <c r="P1418" s="8">
        <f t="shared" si="133"/>
        <v>132.34615384615384</v>
      </c>
      <c r="Q1418" s="9" t="str">
        <f t="shared" si="134"/>
        <v>theater</v>
      </c>
      <c r="R1418" s="9" t="str">
        <f t="shared" si="135"/>
        <v>spaces</v>
      </c>
      <c r="S1418" s="14">
        <f t="shared" si="136"/>
        <v>42800.801817129628</v>
      </c>
      <c r="T1418" s="14">
        <f t="shared" si="137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>
        <v>3000</v>
      </c>
      <c r="E1419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8271</v>
      </c>
      <c r="O1419" s="6">
        <f t="shared" si="132"/>
        <v>1.1466666666666667</v>
      </c>
      <c r="P1419" s="8">
        <f t="shared" si="133"/>
        <v>110.96774193548387</v>
      </c>
      <c r="Q1419" s="9" t="str">
        <f t="shared" si="134"/>
        <v>theater</v>
      </c>
      <c r="R1419" s="9" t="str">
        <f t="shared" si="135"/>
        <v>plays</v>
      </c>
      <c r="S1419" s="14">
        <f t="shared" si="136"/>
        <v>42430.040798611109</v>
      </c>
      <c r="T1419" s="14">
        <f t="shared" si="137"/>
        <v>42449.999131944445</v>
      </c>
    </row>
    <row r="1420" spans="1:20" ht="45" x14ac:dyDescent="0.25">
      <c r="A1420">
        <v>1924</v>
      </c>
      <c r="B1420" s="3" t="s">
        <v>1925</v>
      </c>
      <c r="C1420" s="3" t="s">
        <v>6034</v>
      </c>
      <c r="D1420">
        <v>3000</v>
      </c>
      <c r="E1420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8279</v>
      </c>
      <c r="O1420" s="6">
        <f t="shared" si="132"/>
        <v>1.1439999999999999</v>
      </c>
      <c r="P1420" s="8">
        <f t="shared" si="133"/>
        <v>104</v>
      </c>
      <c r="Q1420" s="9" t="str">
        <f t="shared" si="134"/>
        <v>music</v>
      </c>
      <c r="R1420" s="9" t="str">
        <f t="shared" si="135"/>
        <v>indie rock</v>
      </c>
      <c r="S1420" s="14">
        <f t="shared" si="136"/>
        <v>41626.761053240742</v>
      </c>
      <c r="T1420" s="14">
        <f t="shared" si="137"/>
        <v>41654.814583333333</v>
      </c>
    </row>
    <row r="1421" spans="1:20" ht="45" x14ac:dyDescent="0.25">
      <c r="A1421">
        <v>1604</v>
      </c>
      <c r="B1421" s="3" t="s">
        <v>1605</v>
      </c>
      <c r="C1421" s="3" t="s">
        <v>5714</v>
      </c>
      <c r="D1421">
        <v>2800</v>
      </c>
      <c r="E1421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8276</v>
      </c>
      <c r="O1421" s="6">
        <f t="shared" si="132"/>
        <v>1.2210714285714286</v>
      </c>
      <c r="P1421" s="8">
        <f t="shared" si="133"/>
        <v>48.842857142857142</v>
      </c>
      <c r="Q1421" s="9" t="str">
        <f t="shared" si="134"/>
        <v>music</v>
      </c>
      <c r="R1421" s="9" t="str">
        <f t="shared" si="135"/>
        <v>rock</v>
      </c>
      <c r="S1421" s="14">
        <f t="shared" si="136"/>
        <v>40945.845312500001</v>
      </c>
      <c r="T1421" s="14">
        <f t="shared" si="137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>
        <v>250000</v>
      </c>
      <c r="E1422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8273</v>
      </c>
      <c r="O1422" s="6">
        <f t="shared" si="132"/>
        <v>1.3668E-2</v>
      </c>
      <c r="P1422" s="8">
        <f t="shared" si="133"/>
        <v>100.5</v>
      </c>
      <c r="Q1422" s="9" t="str">
        <f t="shared" si="134"/>
        <v>technology</v>
      </c>
      <c r="R1422" s="9" t="str">
        <f t="shared" si="135"/>
        <v>wearables</v>
      </c>
      <c r="S1422" s="14">
        <f t="shared" si="136"/>
        <v>42569.50409722222</v>
      </c>
      <c r="T1422" s="14">
        <f t="shared" si="137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>
        <v>19500</v>
      </c>
      <c r="E1423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8302</v>
      </c>
      <c r="O1423" s="6">
        <f t="shared" si="132"/>
        <v>0.17512820512820512</v>
      </c>
      <c r="P1423" s="8">
        <f t="shared" si="133"/>
        <v>126.48148148148148</v>
      </c>
      <c r="Q1423" s="9" t="str">
        <f t="shared" si="134"/>
        <v>technology</v>
      </c>
      <c r="R1423" s="9" t="str">
        <f t="shared" si="135"/>
        <v>makerspaces</v>
      </c>
      <c r="S1423" s="14">
        <f t="shared" si="136"/>
        <v>41793.029432870368</v>
      </c>
      <c r="T1423" s="14">
        <f t="shared" si="137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>
        <v>25000</v>
      </c>
      <c r="E1424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8290</v>
      </c>
      <c r="O1424" s="6">
        <f t="shared" si="132"/>
        <v>0.13639999999999999</v>
      </c>
      <c r="P1424" s="8">
        <f t="shared" si="133"/>
        <v>155</v>
      </c>
      <c r="Q1424" s="9" t="str">
        <f t="shared" si="134"/>
        <v>publishing</v>
      </c>
      <c r="R1424" s="9" t="str">
        <f t="shared" si="135"/>
        <v>art books</v>
      </c>
      <c r="S1424" s="14">
        <f t="shared" si="136"/>
        <v>41962.062326388885</v>
      </c>
      <c r="T1424" s="14">
        <f t="shared" si="137"/>
        <v>41997.062326388885</v>
      </c>
    </row>
    <row r="1425" spans="1:20" ht="45" x14ac:dyDescent="0.25">
      <c r="A1425">
        <v>1074</v>
      </c>
      <c r="B1425" s="3" t="s">
        <v>1075</v>
      </c>
      <c r="C1425" s="3" t="s">
        <v>5184</v>
      </c>
      <c r="D1425">
        <v>54000</v>
      </c>
      <c r="E1425">
        <v>3407</v>
      </c>
      <c r="F1425" t="s">
        <v>8221</v>
      </c>
      <c r="G1425" t="s">
        <v>8224</v>
      </c>
      <c r="H1425" t="s">
        <v>8246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8282</v>
      </c>
      <c r="O1425" s="6">
        <f t="shared" si="132"/>
        <v>6.3092592592592589E-2</v>
      </c>
      <c r="P1425" s="8">
        <f t="shared" si="133"/>
        <v>113.56666666666666</v>
      </c>
      <c r="Q1425" s="9" t="str">
        <f t="shared" si="134"/>
        <v>games</v>
      </c>
      <c r="R1425" s="9" t="str">
        <f t="shared" si="135"/>
        <v>video games</v>
      </c>
      <c r="S1425" s="14">
        <f t="shared" si="136"/>
        <v>41613.172974537039</v>
      </c>
      <c r="T1425" s="14">
        <f t="shared" si="137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>
        <v>3000</v>
      </c>
      <c r="E1426">
        <v>3407</v>
      </c>
      <c r="F1426" t="s">
        <v>8219</v>
      </c>
      <c r="G1426" t="s">
        <v>8224</v>
      </c>
      <c r="H1426" t="s">
        <v>8246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8271</v>
      </c>
      <c r="O1426" s="6">
        <f t="shared" si="132"/>
        <v>1.1356666666666666</v>
      </c>
      <c r="P1426" s="8">
        <f t="shared" si="133"/>
        <v>113.56666666666666</v>
      </c>
      <c r="Q1426" s="9" t="str">
        <f t="shared" si="134"/>
        <v>theater</v>
      </c>
      <c r="R1426" s="9" t="str">
        <f t="shared" si="135"/>
        <v>plays</v>
      </c>
      <c r="S1426" s="14">
        <f t="shared" si="136"/>
        <v>42026.88118055556</v>
      </c>
      <c r="T1426" s="14">
        <f t="shared" si="137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>
        <v>5500</v>
      </c>
      <c r="E1427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8271</v>
      </c>
      <c r="O1427" s="6">
        <f t="shared" si="132"/>
        <v>0.61909090909090914</v>
      </c>
      <c r="P1427" s="8">
        <f t="shared" si="133"/>
        <v>486.42857142857144</v>
      </c>
      <c r="Q1427" s="9" t="str">
        <f t="shared" si="134"/>
        <v>theater</v>
      </c>
      <c r="R1427" s="9" t="str">
        <f t="shared" si="135"/>
        <v>plays</v>
      </c>
      <c r="S1427" s="14">
        <f t="shared" si="136"/>
        <v>41830.234166666669</v>
      </c>
      <c r="T1427" s="14">
        <f t="shared" si="137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>
        <v>3200</v>
      </c>
      <c r="E1428">
        <v>3400</v>
      </c>
      <c r="F1428" t="s">
        <v>8219</v>
      </c>
      <c r="G1428" t="s">
        <v>8224</v>
      </c>
      <c r="H1428" t="s">
        <v>8246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8266</v>
      </c>
      <c r="O1428" s="6">
        <f t="shared" si="132"/>
        <v>1.0625</v>
      </c>
      <c r="P1428" s="8">
        <f t="shared" si="133"/>
        <v>56.666666666666664</v>
      </c>
      <c r="Q1428" s="9" t="str">
        <f t="shared" si="134"/>
        <v>film &amp; video</v>
      </c>
      <c r="R1428" s="9" t="str">
        <f t="shared" si="135"/>
        <v>shorts</v>
      </c>
      <c r="S1428" s="14">
        <f t="shared" si="136"/>
        <v>41214.79483796296</v>
      </c>
      <c r="T1428" s="14">
        <f t="shared" si="137"/>
        <v>41250.979166666664</v>
      </c>
    </row>
    <row r="1429" spans="1:20" ht="45" x14ac:dyDescent="0.25">
      <c r="A1429">
        <v>3611</v>
      </c>
      <c r="B1429" s="3" t="s">
        <v>3610</v>
      </c>
      <c r="C1429" s="3" t="s">
        <v>7721</v>
      </c>
      <c r="D1429">
        <v>2500</v>
      </c>
      <c r="E1429">
        <v>3400</v>
      </c>
      <c r="F1429" t="s">
        <v>8219</v>
      </c>
      <c r="G1429" t="s">
        <v>8225</v>
      </c>
      <c r="H1429" t="s">
        <v>8247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8271</v>
      </c>
      <c r="O1429" s="6">
        <f t="shared" si="132"/>
        <v>1.36</v>
      </c>
      <c r="P1429" s="8">
        <f t="shared" si="133"/>
        <v>66.666666666666671</v>
      </c>
      <c r="Q1429" s="9" t="str">
        <f t="shared" si="134"/>
        <v>theater</v>
      </c>
      <c r="R1429" s="9" t="str">
        <f t="shared" si="135"/>
        <v>plays</v>
      </c>
      <c r="S1429" s="14">
        <f t="shared" si="136"/>
        <v>42072.370381944449</v>
      </c>
      <c r="T1429" s="14">
        <f t="shared" si="137"/>
        <v>42102.370381944449</v>
      </c>
    </row>
    <row r="1430" spans="1:20" ht="45" x14ac:dyDescent="0.25">
      <c r="A1430">
        <v>119</v>
      </c>
      <c r="B1430" s="3" t="s">
        <v>121</v>
      </c>
      <c r="C1430" s="3" t="s">
        <v>4230</v>
      </c>
      <c r="D1430">
        <v>3250</v>
      </c>
      <c r="E1430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8266</v>
      </c>
      <c r="O1430" s="6">
        <f t="shared" si="132"/>
        <v>1.0455692307692308</v>
      </c>
      <c r="P1430" s="8">
        <f t="shared" si="133"/>
        <v>91.840540540540545</v>
      </c>
      <c r="Q1430" s="9" t="str">
        <f t="shared" si="134"/>
        <v>film &amp; video</v>
      </c>
      <c r="R1430" s="9" t="str">
        <f t="shared" si="135"/>
        <v>shorts</v>
      </c>
      <c r="S1430" s="14">
        <f t="shared" si="136"/>
        <v>40739.069282407407</v>
      </c>
      <c r="T1430" s="14">
        <f t="shared" si="137"/>
        <v>40768.958333333336</v>
      </c>
    </row>
    <row r="1431" spans="1:20" ht="45" x14ac:dyDescent="0.25">
      <c r="A1431">
        <v>2615</v>
      </c>
      <c r="B1431" s="3" t="s">
        <v>2615</v>
      </c>
      <c r="C1431" s="3" t="s">
        <v>6725</v>
      </c>
      <c r="D1431">
        <v>2001</v>
      </c>
      <c r="E1431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8301</v>
      </c>
      <c r="O1431" s="6">
        <f t="shared" si="132"/>
        <v>1.6976511744127936</v>
      </c>
      <c r="P1431" s="8">
        <f t="shared" si="133"/>
        <v>47.180555555555557</v>
      </c>
      <c r="Q1431" s="9" t="str">
        <f t="shared" si="134"/>
        <v>technology</v>
      </c>
      <c r="R1431" s="9" t="str">
        <f t="shared" si="135"/>
        <v>space exploration</v>
      </c>
      <c r="S1431" s="14">
        <f t="shared" si="136"/>
        <v>42453.49726851852</v>
      </c>
      <c r="T1431" s="14">
        <f t="shared" si="137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>
        <v>3100</v>
      </c>
      <c r="E1432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8271</v>
      </c>
      <c r="O1432" s="6">
        <f t="shared" si="132"/>
        <v>1.0951612903225807</v>
      </c>
      <c r="P1432" s="8">
        <f t="shared" si="133"/>
        <v>45.878378378378379</v>
      </c>
      <c r="Q1432" s="9" t="str">
        <f t="shared" si="134"/>
        <v>theater</v>
      </c>
      <c r="R1432" s="9" t="str">
        <f t="shared" si="135"/>
        <v>plays</v>
      </c>
      <c r="S1432" s="14">
        <f t="shared" si="136"/>
        <v>42206.835370370376</v>
      </c>
      <c r="T1432" s="14">
        <f t="shared" si="137"/>
        <v>42236.835370370376</v>
      </c>
    </row>
    <row r="1433" spans="1:20" ht="45" x14ac:dyDescent="0.25">
      <c r="A1433">
        <v>34</v>
      </c>
      <c r="B1433" s="3" t="s">
        <v>36</v>
      </c>
      <c r="C1433" s="3" t="s">
        <v>4145</v>
      </c>
      <c r="D1433">
        <v>2600</v>
      </c>
      <c r="E1433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8265</v>
      </c>
      <c r="O1433" s="6">
        <f t="shared" si="132"/>
        <v>1.3046153846153845</v>
      </c>
      <c r="P1433" s="8">
        <f t="shared" si="133"/>
        <v>49.882352941176471</v>
      </c>
      <c r="Q1433" s="9" t="str">
        <f t="shared" si="134"/>
        <v>film &amp; video</v>
      </c>
      <c r="R1433" s="9" t="str">
        <f t="shared" si="135"/>
        <v>television</v>
      </c>
      <c r="S1433" s="14">
        <f t="shared" si="136"/>
        <v>41841.321770833332</v>
      </c>
      <c r="T1433" s="14">
        <f t="shared" si="137"/>
        <v>41856.321770833332</v>
      </c>
    </row>
    <row r="1434" spans="1:20" ht="45" x14ac:dyDescent="0.25">
      <c r="A1434">
        <v>2696</v>
      </c>
      <c r="B1434" s="3" t="s">
        <v>2696</v>
      </c>
      <c r="C1434" s="3" t="s">
        <v>6806</v>
      </c>
      <c r="D1434">
        <v>60000</v>
      </c>
      <c r="E1434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8284</v>
      </c>
      <c r="O1434" s="6">
        <f t="shared" si="132"/>
        <v>5.6500000000000002E-2</v>
      </c>
      <c r="P1434" s="8">
        <f t="shared" si="133"/>
        <v>89.21052631578948</v>
      </c>
      <c r="Q1434" s="9" t="str">
        <f t="shared" si="134"/>
        <v>food</v>
      </c>
      <c r="R1434" s="9" t="str">
        <f t="shared" si="135"/>
        <v>food trucks</v>
      </c>
      <c r="S1434" s="14">
        <f t="shared" si="136"/>
        <v>41964.844444444447</v>
      </c>
      <c r="T1434" s="14">
        <f t="shared" si="137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>
        <v>1500</v>
      </c>
      <c r="E1435">
        <v>3385</v>
      </c>
      <c r="F1435" t="s">
        <v>8219</v>
      </c>
      <c r="G1435" t="s">
        <v>8224</v>
      </c>
      <c r="H1435" t="s">
        <v>8246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8279</v>
      </c>
      <c r="O1435" s="6">
        <f t="shared" si="132"/>
        <v>2.2566666666666668</v>
      </c>
      <c r="P1435" s="8">
        <f t="shared" si="133"/>
        <v>94.027777777777771</v>
      </c>
      <c r="Q1435" s="9" t="str">
        <f t="shared" si="134"/>
        <v>music</v>
      </c>
      <c r="R1435" s="9" t="str">
        <f t="shared" si="135"/>
        <v>indie rock</v>
      </c>
      <c r="S1435" s="14">
        <f t="shared" si="136"/>
        <v>40564.081030092595</v>
      </c>
      <c r="T1435" s="14">
        <f t="shared" si="137"/>
        <v>40594.081030092595</v>
      </c>
    </row>
    <row r="1436" spans="1:20" ht="45" x14ac:dyDescent="0.25">
      <c r="A1436">
        <v>3604</v>
      </c>
      <c r="B1436" s="3" t="s">
        <v>3603</v>
      </c>
      <c r="C1436" s="3" t="s">
        <v>7714</v>
      </c>
      <c r="D1436">
        <v>3000</v>
      </c>
      <c r="E1436">
        <v>3385</v>
      </c>
      <c r="F1436" t="s">
        <v>8219</v>
      </c>
      <c r="G1436" t="s">
        <v>8224</v>
      </c>
      <c r="H1436" t="s">
        <v>8246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8271</v>
      </c>
      <c r="O1436" s="6">
        <f t="shared" si="132"/>
        <v>1.1283333333333334</v>
      </c>
      <c r="P1436" s="8">
        <f t="shared" si="133"/>
        <v>49.05797101449275</v>
      </c>
      <c r="Q1436" s="9" t="str">
        <f t="shared" si="134"/>
        <v>theater</v>
      </c>
      <c r="R1436" s="9" t="str">
        <f t="shared" si="135"/>
        <v>plays</v>
      </c>
      <c r="S1436" s="14">
        <f t="shared" si="136"/>
        <v>42483.015694444446</v>
      </c>
      <c r="T1436" s="14">
        <f t="shared" si="137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>
        <v>3000</v>
      </c>
      <c r="E1437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8271</v>
      </c>
      <c r="O1437" s="6">
        <f t="shared" si="132"/>
        <v>1.1276666666666666</v>
      </c>
      <c r="P1437" s="8">
        <f t="shared" si="133"/>
        <v>99.5</v>
      </c>
      <c r="Q1437" s="9" t="str">
        <f t="shared" si="134"/>
        <v>theater</v>
      </c>
      <c r="R1437" s="9" t="str">
        <f t="shared" si="135"/>
        <v>plays</v>
      </c>
      <c r="S1437" s="14">
        <f t="shared" si="136"/>
        <v>42627.454097222217</v>
      </c>
      <c r="T1437" s="14">
        <f t="shared" si="137"/>
        <v>42648.454097222217</v>
      </c>
    </row>
    <row r="1438" spans="1:20" ht="45" x14ac:dyDescent="0.25">
      <c r="A1438">
        <v>1882</v>
      </c>
      <c r="B1438" s="3" t="s">
        <v>1883</v>
      </c>
      <c r="C1438" s="3" t="s">
        <v>5992</v>
      </c>
      <c r="D1438">
        <v>3350</v>
      </c>
      <c r="E1438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8279</v>
      </c>
      <c r="O1438" s="6">
        <f t="shared" si="132"/>
        <v>1.008955223880597</v>
      </c>
      <c r="P1438" s="8">
        <f t="shared" si="133"/>
        <v>41.728395061728392</v>
      </c>
      <c r="Q1438" s="9" t="str">
        <f t="shared" si="134"/>
        <v>music</v>
      </c>
      <c r="R1438" s="9" t="str">
        <f t="shared" si="135"/>
        <v>indie rock</v>
      </c>
      <c r="S1438" s="14">
        <f t="shared" si="136"/>
        <v>41067.949212962965</v>
      </c>
      <c r="T1438" s="14">
        <f t="shared" si="137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>
        <v>2500</v>
      </c>
      <c r="E1439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8276</v>
      </c>
      <c r="O1439" s="6">
        <f t="shared" si="132"/>
        <v>1.3489</v>
      </c>
      <c r="P1439" s="8">
        <f t="shared" si="133"/>
        <v>59.162280701754383</v>
      </c>
      <c r="Q1439" s="9" t="str">
        <f t="shared" si="134"/>
        <v>music</v>
      </c>
      <c r="R1439" s="9" t="str">
        <f t="shared" si="135"/>
        <v>rock</v>
      </c>
      <c r="S1439" s="14">
        <f t="shared" si="136"/>
        <v>40926.319062499999</v>
      </c>
      <c r="T1439" s="14">
        <f t="shared" si="137"/>
        <v>40971.319062499999</v>
      </c>
    </row>
    <row r="1440" spans="1:20" ht="45" x14ac:dyDescent="0.25">
      <c r="A1440">
        <v>1474</v>
      </c>
      <c r="B1440" s="3" t="s">
        <v>1475</v>
      </c>
      <c r="C1440" s="3" t="s">
        <v>5584</v>
      </c>
      <c r="D1440">
        <v>3000</v>
      </c>
      <c r="E1440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8288</v>
      </c>
      <c r="O1440" s="6">
        <f t="shared" si="132"/>
        <v>1.1226666666666667</v>
      </c>
      <c r="P1440" s="8">
        <f t="shared" si="133"/>
        <v>44.315789473684212</v>
      </c>
      <c r="Q1440" s="9" t="str">
        <f t="shared" si="134"/>
        <v>publishing</v>
      </c>
      <c r="R1440" s="9" t="str">
        <f t="shared" si="135"/>
        <v>radio &amp; podcasts</v>
      </c>
      <c r="S1440" s="14">
        <f t="shared" si="136"/>
        <v>41500.727916666663</v>
      </c>
      <c r="T1440" s="14">
        <f t="shared" si="137"/>
        <v>41530.727916666663</v>
      </c>
    </row>
    <row r="1441" spans="1:20" ht="45" x14ac:dyDescent="0.25">
      <c r="A1441">
        <v>3526</v>
      </c>
      <c r="B1441" s="3" t="s">
        <v>3525</v>
      </c>
      <c r="C1441" s="3" t="s">
        <v>7636</v>
      </c>
      <c r="D1441">
        <v>3300</v>
      </c>
      <c r="E1441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8271</v>
      </c>
      <c r="O1441" s="6">
        <f t="shared" si="132"/>
        <v>1.02</v>
      </c>
      <c r="P1441" s="8">
        <f t="shared" si="133"/>
        <v>99</v>
      </c>
      <c r="Q1441" s="9" t="str">
        <f t="shared" si="134"/>
        <v>theater</v>
      </c>
      <c r="R1441" s="9" t="str">
        <f t="shared" si="135"/>
        <v>plays</v>
      </c>
      <c r="S1441" s="14">
        <f t="shared" si="136"/>
        <v>42460.335312499999</v>
      </c>
      <c r="T1441" s="14">
        <f t="shared" si="137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>
        <v>3000</v>
      </c>
      <c r="E1442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8271</v>
      </c>
      <c r="O1442" s="6">
        <f t="shared" si="132"/>
        <v>1.121</v>
      </c>
      <c r="P1442" s="8">
        <f t="shared" si="133"/>
        <v>44.25</v>
      </c>
      <c r="Q1442" s="9" t="str">
        <f t="shared" si="134"/>
        <v>theater</v>
      </c>
      <c r="R1442" s="9" t="str">
        <f t="shared" si="135"/>
        <v>plays</v>
      </c>
      <c r="S1442" s="14">
        <f t="shared" si="136"/>
        <v>42185.267245370371</v>
      </c>
      <c r="T1442" s="14">
        <f t="shared" si="137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>
        <v>3200</v>
      </c>
      <c r="E1443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8279</v>
      </c>
      <c r="O1443" s="6">
        <f t="shared" si="132"/>
        <v>1.050225</v>
      </c>
      <c r="P1443" s="8">
        <f t="shared" si="133"/>
        <v>61.103999999999999</v>
      </c>
      <c r="Q1443" s="9" t="str">
        <f t="shared" si="134"/>
        <v>music</v>
      </c>
      <c r="R1443" s="9" t="str">
        <f t="shared" si="135"/>
        <v>indie rock</v>
      </c>
      <c r="S1443" s="14">
        <f t="shared" si="136"/>
        <v>41913.328356481477</v>
      </c>
      <c r="T1443" s="14">
        <f t="shared" si="137"/>
        <v>41946.370023148149</v>
      </c>
    </row>
    <row r="1444" spans="1:20" ht="45" x14ac:dyDescent="0.25">
      <c r="A1444">
        <v>378</v>
      </c>
      <c r="B1444" s="3" t="s">
        <v>379</v>
      </c>
      <c r="C1444" s="3" t="s">
        <v>4488</v>
      </c>
      <c r="D1444">
        <v>3000</v>
      </c>
      <c r="E1444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8269</v>
      </c>
      <c r="O1444" s="6">
        <f t="shared" si="132"/>
        <v>1.1176666666666666</v>
      </c>
      <c r="P1444" s="8">
        <f t="shared" si="133"/>
        <v>40.397590361445786</v>
      </c>
      <c r="Q1444" s="9" t="str">
        <f t="shared" si="134"/>
        <v>film &amp; video</v>
      </c>
      <c r="R1444" s="9" t="str">
        <f t="shared" si="135"/>
        <v>documentary</v>
      </c>
      <c r="S1444" s="14">
        <f t="shared" si="136"/>
        <v>42370.571851851855</v>
      </c>
      <c r="T1444" s="14">
        <f t="shared" si="137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>
        <v>3000</v>
      </c>
      <c r="E1445">
        <v>3350</v>
      </c>
      <c r="F1445" t="s">
        <v>8219</v>
      </c>
      <c r="G1445" t="s">
        <v>8224</v>
      </c>
      <c r="H1445" t="s">
        <v>8246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8274</v>
      </c>
      <c r="O1445" s="6">
        <f t="shared" si="132"/>
        <v>1.1166666666666667</v>
      </c>
      <c r="P1445" s="8">
        <f t="shared" si="133"/>
        <v>68.367346938775512</v>
      </c>
      <c r="Q1445" s="9" t="str">
        <f t="shared" si="134"/>
        <v>publishing</v>
      </c>
      <c r="R1445" s="9" t="str">
        <f t="shared" si="135"/>
        <v>nonfiction</v>
      </c>
      <c r="S1445" s="14">
        <f t="shared" si="136"/>
        <v>40689.570868055554</v>
      </c>
      <c r="T1445" s="14">
        <f t="shared" si="137"/>
        <v>40719.570868055554</v>
      </c>
    </row>
    <row r="1446" spans="1:20" ht="45" x14ac:dyDescent="0.25">
      <c r="A1446">
        <v>3322</v>
      </c>
      <c r="B1446" s="3" t="s">
        <v>3322</v>
      </c>
      <c r="C1446" s="3" t="s">
        <v>7432</v>
      </c>
      <c r="D1446">
        <v>3300</v>
      </c>
      <c r="E1446">
        <v>3350</v>
      </c>
      <c r="F1446" t="s">
        <v>8219</v>
      </c>
      <c r="G1446" t="s">
        <v>8224</v>
      </c>
      <c r="H1446" t="s">
        <v>8246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8271</v>
      </c>
      <c r="O1446" s="6">
        <f t="shared" si="132"/>
        <v>1.0151515151515151</v>
      </c>
      <c r="P1446" s="8">
        <f t="shared" si="133"/>
        <v>145.65217391304347</v>
      </c>
      <c r="Q1446" s="9" t="str">
        <f t="shared" si="134"/>
        <v>theater</v>
      </c>
      <c r="R1446" s="9" t="str">
        <f t="shared" si="135"/>
        <v>plays</v>
      </c>
      <c r="S1446" s="14">
        <f t="shared" si="136"/>
        <v>42521.010370370372</v>
      </c>
      <c r="T1446" s="14">
        <f t="shared" si="137"/>
        <v>42543.163194444445</v>
      </c>
    </row>
    <row r="1447" spans="1:20" ht="45" x14ac:dyDescent="0.25">
      <c r="A1447">
        <v>3341</v>
      </c>
      <c r="B1447" s="3" t="s">
        <v>3341</v>
      </c>
      <c r="C1447" s="3" t="s">
        <v>7451</v>
      </c>
      <c r="D1447">
        <v>3350</v>
      </c>
      <c r="E1447">
        <v>3350</v>
      </c>
      <c r="F1447" t="s">
        <v>8219</v>
      </c>
      <c r="G1447" t="s">
        <v>8225</v>
      </c>
      <c r="H1447" t="s">
        <v>8247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8271</v>
      </c>
      <c r="O1447" s="6">
        <f t="shared" si="132"/>
        <v>1</v>
      </c>
      <c r="P1447" s="8">
        <f t="shared" si="133"/>
        <v>119.64285714285714</v>
      </c>
      <c r="Q1447" s="9" t="str">
        <f t="shared" si="134"/>
        <v>theater</v>
      </c>
      <c r="R1447" s="9" t="str">
        <f t="shared" si="135"/>
        <v>plays</v>
      </c>
      <c r="S1447" s="14">
        <f t="shared" si="136"/>
        <v>42510.798854166671</v>
      </c>
      <c r="T1447" s="14">
        <f t="shared" si="137"/>
        <v>42533.708333333328</v>
      </c>
    </row>
    <row r="1448" spans="1:20" ht="45" x14ac:dyDescent="0.2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6">
        <f t="shared" si="132"/>
        <v>1.1116666666666666</v>
      </c>
      <c r="P1448" s="8">
        <f t="shared" si="133"/>
        <v>416.875</v>
      </c>
      <c r="Q1448" s="9" t="str">
        <f t="shared" si="134"/>
        <v>music</v>
      </c>
      <c r="R1448" s="9" t="str">
        <f t="shared" si="135"/>
        <v>indie rock</v>
      </c>
      <c r="S1448" s="14">
        <f t="shared" si="136"/>
        <v>42323.800138888888</v>
      </c>
      <c r="T1448" s="14">
        <f t="shared" si="137"/>
        <v>42341.895833333328</v>
      </c>
    </row>
    <row r="1449" spans="1:20" ht="45" x14ac:dyDescent="0.25">
      <c r="A1449">
        <v>3661</v>
      </c>
      <c r="B1449" s="3" t="s">
        <v>3658</v>
      </c>
      <c r="C1449" s="3" t="s">
        <v>7771</v>
      </c>
      <c r="D1449">
        <v>3000</v>
      </c>
      <c r="E1449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8271</v>
      </c>
      <c r="O1449" s="6">
        <f t="shared" si="132"/>
        <v>1.1100000000000001</v>
      </c>
      <c r="P1449" s="8">
        <f t="shared" si="133"/>
        <v>92.5</v>
      </c>
      <c r="Q1449" s="9" t="str">
        <f t="shared" si="134"/>
        <v>theater</v>
      </c>
      <c r="R1449" s="9" t="str">
        <f t="shared" si="135"/>
        <v>plays</v>
      </c>
      <c r="S1449" s="14">
        <f t="shared" si="136"/>
        <v>42447.896666666667</v>
      </c>
      <c r="T1449" s="14">
        <f t="shared" si="137"/>
        <v>42470.166666666672</v>
      </c>
    </row>
    <row r="1450" spans="1:20" ht="45" x14ac:dyDescent="0.25">
      <c r="A1450">
        <v>2462</v>
      </c>
      <c r="B1450" s="3" t="s">
        <v>2463</v>
      </c>
      <c r="C1450" s="3" t="s">
        <v>6572</v>
      </c>
      <c r="D1450">
        <v>3000</v>
      </c>
      <c r="E1450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8279</v>
      </c>
      <c r="O1450" s="6">
        <f t="shared" si="132"/>
        <v>1.1070833333333334</v>
      </c>
      <c r="P1450" s="8">
        <f t="shared" si="133"/>
        <v>28.880434782608695</v>
      </c>
      <c r="Q1450" s="9" t="str">
        <f t="shared" si="134"/>
        <v>music</v>
      </c>
      <c r="R1450" s="9" t="str">
        <f t="shared" si="135"/>
        <v>indie rock</v>
      </c>
      <c r="S1450" s="14">
        <f t="shared" si="136"/>
        <v>41089.186296296299</v>
      </c>
      <c r="T1450" s="14">
        <f t="shared" si="137"/>
        <v>41109.186296296299</v>
      </c>
    </row>
    <row r="1451" spans="1:20" ht="30" x14ac:dyDescent="0.25">
      <c r="A1451">
        <v>2831</v>
      </c>
      <c r="B1451" s="3" t="s">
        <v>2831</v>
      </c>
      <c r="C1451" s="3" t="s">
        <v>6941</v>
      </c>
      <c r="D1451">
        <v>3000</v>
      </c>
      <c r="E1451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8271</v>
      </c>
      <c r="O1451" s="6">
        <f t="shared" si="132"/>
        <v>1.1066666666666667</v>
      </c>
      <c r="P1451" s="8">
        <f t="shared" si="133"/>
        <v>63.846153846153847</v>
      </c>
      <c r="Q1451" s="9" t="str">
        <f t="shared" si="134"/>
        <v>theater</v>
      </c>
      <c r="R1451" s="9" t="str">
        <f t="shared" si="135"/>
        <v>plays</v>
      </c>
      <c r="S1451" s="14">
        <f t="shared" si="136"/>
        <v>42171.824884259258</v>
      </c>
      <c r="T1451" s="14">
        <f t="shared" si="137"/>
        <v>42201.824884259258</v>
      </c>
    </row>
    <row r="1452" spans="1:20" ht="45" x14ac:dyDescent="0.25">
      <c r="A1452">
        <v>2672</v>
      </c>
      <c r="B1452" s="3" t="s">
        <v>2672</v>
      </c>
      <c r="C1452" s="3" t="s">
        <v>6782</v>
      </c>
      <c r="D1452">
        <v>10000</v>
      </c>
      <c r="E1452">
        <v>3319</v>
      </c>
      <c r="F1452" t="s">
        <v>8221</v>
      </c>
      <c r="G1452" t="s">
        <v>8224</v>
      </c>
      <c r="H1452" t="s">
        <v>8246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8302</v>
      </c>
      <c r="O1452" s="6">
        <f t="shared" si="132"/>
        <v>0.33189999999999997</v>
      </c>
      <c r="P1452" s="8">
        <f t="shared" si="133"/>
        <v>70.61702127659575</v>
      </c>
      <c r="Q1452" s="9" t="str">
        <f t="shared" si="134"/>
        <v>technology</v>
      </c>
      <c r="R1452" s="9" t="str">
        <f t="shared" si="135"/>
        <v>makerspaces</v>
      </c>
      <c r="S1452" s="14">
        <f t="shared" si="136"/>
        <v>42344.884143518517</v>
      </c>
      <c r="T1452" s="14">
        <f t="shared" si="137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>
        <v>3000</v>
      </c>
      <c r="E1453">
        <v>3319</v>
      </c>
      <c r="F1453" t="s">
        <v>8219</v>
      </c>
      <c r="G1453" t="s">
        <v>8224</v>
      </c>
      <c r="H1453" t="s">
        <v>8246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8271</v>
      </c>
      <c r="O1453" s="6">
        <f t="shared" si="132"/>
        <v>1.1063333333333334</v>
      </c>
      <c r="P1453" s="8">
        <f t="shared" si="133"/>
        <v>77.186046511627907</v>
      </c>
      <c r="Q1453" s="9" t="str">
        <f t="shared" si="134"/>
        <v>theater</v>
      </c>
      <c r="R1453" s="9" t="str">
        <f t="shared" si="135"/>
        <v>plays</v>
      </c>
      <c r="S1453" s="14">
        <f t="shared" si="136"/>
        <v>41974.898599537039</v>
      </c>
      <c r="T1453" s="14">
        <f t="shared" si="137"/>
        <v>42009.851388888885</v>
      </c>
    </row>
    <row r="1454" spans="1:20" ht="15.75" x14ac:dyDescent="0.25">
      <c r="A1454">
        <v>746</v>
      </c>
      <c r="B1454" s="3" t="s">
        <v>747</v>
      </c>
      <c r="C1454" s="3" t="s">
        <v>4856</v>
      </c>
      <c r="D1454">
        <v>2987</v>
      </c>
      <c r="E1454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8274</v>
      </c>
      <c r="O1454" s="6">
        <f t="shared" si="132"/>
        <v>1.1108135252761968</v>
      </c>
      <c r="P1454" s="8">
        <f t="shared" si="133"/>
        <v>34.206185567010309</v>
      </c>
      <c r="Q1454" s="9" t="str">
        <f t="shared" si="134"/>
        <v>publishing</v>
      </c>
      <c r="R1454" s="9" t="str">
        <f t="shared" si="135"/>
        <v>nonfiction</v>
      </c>
      <c r="S1454" s="14">
        <f t="shared" si="136"/>
        <v>41157.042928240742</v>
      </c>
      <c r="T1454" s="14">
        <f t="shared" si="137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>
        <v>50000</v>
      </c>
      <c r="E1455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8273</v>
      </c>
      <c r="O1455" s="6">
        <f t="shared" si="132"/>
        <v>6.6339999999999996E-2</v>
      </c>
      <c r="P1455" s="8">
        <f t="shared" si="133"/>
        <v>89.648648648648646</v>
      </c>
      <c r="Q1455" s="9" t="str">
        <f t="shared" si="134"/>
        <v>technology</v>
      </c>
      <c r="R1455" s="9" t="str">
        <f t="shared" si="135"/>
        <v>wearables</v>
      </c>
      <c r="S1455" s="14">
        <f t="shared" si="136"/>
        <v>41936.647164351853</v>
      </c>
      <c r="T1455" s="14">
        <f t="shared" si="137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>
        <v>3300</v>
      </c>
      <c r="E1456">
        <v>3315</v>
      </c>
      <c r="F1456" t="s">
        <v>8219</v>
      </c>
      <c r="G1456" t="s">
        <v>8224</v>
      </c>
      <c r="H1456" t="s">
        <v>8246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8271</v>
      </c>
      <c r="O1456" s="6">
        <f t="shared" si="132"/>
        <v>1.0045454545454546</v>
      </c>
      <c r="P1456" s="8">
        <f t="shared" si="133"/>
        <v>67.65306122448979</v>
      </c>
      <c r="Q1456" s="9" t="str">
        <f t="shared" si="134"/>
        <v>theater</v>
      </c>
      <c r="R1456" s="9" t="str">
        <f t="shared" si="135"/>
        <v>plays</v>
      </c>
      <c r="S1456" s="14">
        <f t="shared" si="136"/>
        <v>42171.725416666668</v>
      </c>
      <c r="T1456" s="14">
        <f t="shared" si="137"/>
        <v>42201.725416666668</v>
      </c>
    </row>
    <row r="1457" spans="1:20" ht="45" x14ac:dyDescent="0.25">
      <c r="A1457">
        <v>3513</v>
      </c>
      <c r="B1457" s="3" t="s">
        <v>3512</v>
      </c>
      <c r="C1457" s="3" t="s">
        <v>7623</v>
      </c>
      <c r="D1457">
        <v>2800</v>
      </c>
      <c r="E1457">
        <v>3315</v>
      </c>
      <c r="F1457" t="s">
        <v>8219</v>
      </c>
      <c r="G1457" t="s">
        <v>8224</v>
      </c>
      <c r="H1457" t="s">
        <v>8246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8271</v>
      </c>
      <c r="O1457" s="6">
        <f t="shared" si="132"/>
        <v>1.1839285714285714</v>
      </c>
      <c r="P1457" s="8">
        <f t="shared" si="133"/>
        <v>75.340909090909093</v>
      </c>
      <c r="Q1457" s="9" t="str">
        <f t="shared" si="134"/>
        <v>theater</v>
      </c>
      <c r="R1457" s="9" t="str">
        <f t="shared" si="135"/>
        <v>plays</v>
      </c>
      <c r="S1457" s="14">
        <f t="shared" si="136"/>
        <v>41781.096203703702</v>
      </c>
      <c r="T1457" s="14">
        <f t="shared" si="137"/>
        <v>41794.207638888889</v>
      </c>
    </row>
    <row r="1458" spans="1:20" ht="45" x14ac:dyDescent="0.25">
      <c r="A1458">
        <v>2601</v>
      </c>
      <c r="B1458" s="3" t="s">
        <v>2601</v>
      </c>
      <c r="C1458" s="3" t="s">
        <v>6711</v>
      </c>
      <c r="D1458">
        <v>500</v>
      </c>
      <c r="E1458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8301</v>
      </c>
      <c r="O1458" s="6">
        <f t="shared" si="132"/>
        <v>6.6139999999999999</v>
      </c>
      <c r="P1458" s="8">
        <f t="shared" si="133"/>
        <v>21.900662251655628</v>
      </c>
      <c r="Q1458" s="9" t="str">
        <f t="shared" si="134"/>
        <v>technology</v>
      </c>
      <c r="R1458" s="9" t="str">
        <f t="shared" si="135"/>
        <v>space exploration</v>
      </c>
      <c r="S1458" s="14">
        <f t="shared" si="136"/>
        <v>41150.902187499996</v>
      </c>
      <c r="T1458" s="14">
        <f t="shared" si="137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>
        <v>2500</v>
      </c>
      <c r="E1459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8276</v>
      </c>
      <c r="O1459" s="6">
        <f t="shared" si="132"/>
        <v>1.3220000000000001</v>
      </c>
      <c r="P1459" s="8">
        <f t="shared" si="133"/>
        <v>75.11363636363636</v>
      </c>
      <c r="Q1459" s="9" t="str">
        <f t="shared" si="134"/>
        <v>music</v>
      </c>
      <c r="R1459" s="9" t="str">
        <f t="shared" si="135"/>
        <v>rock</v>
      </c>
      <c r="S1459" s="14">
        <f t="shared" si="136"/>
        <v>42111.899537037039</v>
      </c>
      <c r="T1459" s="14">
        <f t="shared" si="137"/>
        <v>42163.159722222219</v>
      </c>
    </row>
    <row r="1460" spans="1:20" ht="45" x14ac:dyDescent="0.25">
      <c r="A1460">
        <v>1094</v>
      </c>
      <c r="B1460" s="3" t="s">
        <v>1095</v>
      </c>
      <c r="C1460" s="3" t="s">
        <v>5204</v>
      </c>
      <c r="D1460">
        <v>18000</v>
      </c>
      <c r="E1460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8282</v>
      </c>
      <c r="O1460" s="6">
        <f t="shared" si="132"/>
        <v>0.18300055555555556</v>
      </c>
      <c r="P1460" s="8">
        <f t="shared" si="133"/>
        <v>122.00037037037038</v>
      </c>
      <c r="Q1460" s="9" t="str">
        <f t="shared" si="134"/>
        <v>games</v>
      </c>
      <c r="R1460" s="9" t="str">
        <f t="shared" si="135"/>
        <v>video games</v>
      </c>
      <c r="S1460" s="14">
        <f t="shared" si="136"/>
        <v>40795.713344907403</v>
      </c>
      <c r="T1460" s="14">
        <f t="shared" si="137"/>
        <v>40825.713344907403</v>
      </c>
    </row>
    <row r="1461" spans="1:20" ht="45" x14ac:dyDescent="0.25">
      <c r="A1461">
        <v>3621</v>
      </c>
      <c r="B1461" s="3" t="s">
        <v>3619</v>
      </c>
      <c r="C1461" s="3" t="s">
        <v>7731</v>
      </c>
      <c r="D1461">
        <v>3000</v>
      </c>
      <c r="E1461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8271</v>
      </c>
      <c r="O1461" s="6">
        <f t="shared" si="132"/>
        <v>1.0973333333333333</v>
      </c>
      <c r="P1461" s="8">
        <f t="shared" si="133"/>
        <v>47.028571428571432</v>
      </c>
      <c r="Q1461" s="9" t="str">
        <f t="shared" si="134"/>
        <v>theater</v>
      </c>
      <c r="R1461" s="9" t="str">
        <f t="shared" si="135"/>
        <v>plays</v>
      </c>
      <c r="S1461" s="14">
        <f t="shared" si="136"/>
        <v>42619.935694444444</v>
      </c>
      <c r="T1461" s="14">
        <f t="shared" si="137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>
        <v>3000</v>
      </c>
      <c r="E1462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8265</v>
      </c>
      <c r="O1462" s="6">
        <f t="shared" si="132"/>
        <v>1.0963333333333334</v>
      </c>
      <c r="P1462" s="8">
        <f t="shared" si="133"/>
        <v>28.111111111111111</v>
      </c>
      <c r="Q1462" s="9" t="str">
        <f t="shared" si="134"/>
        <v>film &amp; video</v>
      </c>
      <c r="R1462" s="9" t="str">
        <f t="shared" si="135"/>
        <v>television</v>
      </c>
      <c r="S1462" s="14">
        <f t="shared" si="136"/>
        <v>41719.549131944441</v>
      </c>
      <c r="T1462" s="14">
        <f t="shared" si="137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>
        <v>3000</v>
      </c>
      <c r="E1463">
        <v>3275</v>
      </c>
      <c r="F1463" t="s">
        <v>8219</v>
      </c>
      <c r="G1463" t="s">
        <v>8224</v>
      </c>
      <c r="H1463" t="s">
        <v>8246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8271</v>
      </c>
      <c r="O1463" s="6">
        <f t="shared" si="132"/>
        <v>1.0916666666666666</v>
      </c>
      <c r="P1463" s="8">
        <f t="shared" si="133"/>
        <v>136.45833333333334</v>
      </c>
      <c r="Q1463" s="9" t="str">
        <f t="shared" si="134"/>
        <v>theater</v>
      </c>
      <c r="R1463" s="9" t="str">
        <f t="shared" si="135"/>
        <v>plays</v>
      </c>
      <c r="S1463" s="14">
        <f t="shared" si="136"/>
        <v>42219.915856481486</v>
      </c>
      <c r="T1463" s="14">
        <f t="shared" si="137"/>
        <v>42240.083333333328</v>
      </c>
    </row>
    <row r="1464" spans="1:20" ht="45" x14ac:dyDescent="0.25">
      <c r="A1464">
        <v>3688</v>
      </c>
      <c r="B1464" s="3" t="s">
        <v>3685</v>
      </c>
      <c r="C1464" s="3" t="s">
        <v>7798</v>
      </c>
      <c r="D1464">
        <v>3000</v>
      </c>
      <c r="E1464">
        <v>3275</v>
      </c>
      <c r="F1464" t="s">
        <v>8219</v>
      </c>
      <c r="G1464" t="s">
        <v>8225</v>
      </c>
      <c r="H1464" t="s">
        <v>8247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8271</v>
      </c>
      <c r="O1464" s="6">
        <f t="shared" si="132"/>
        <v>1.0916666666666666</v>
      </c>
      <c r="P1464" s="8">
        <f t="shared" si="133"/>
        <v>83.974358974358978</v>
      </c>
      <c r="Q1464" s="9" t="str">
        <f t="shared" si="134"/>
        <v>theater</v>
      </c>
      <c r="R1464" s="9" t="str">
        <f t="shared" si="135"/>
        <v>plays</v>
      </c>
      <c r="S1464" s="14">
        <f t="shared" si="136"/>
        <v>41829.787083333329</v>
      </c>
      <c r="T1464" s="14">
        <f t="shared" si="137"/>
        <v>41859.787083333329</v>
      </c>
    </row>
    <row r="1465" spans="1:20" ht="45" x14ac:dyDescent="0.25">
      <c r="A1465">
        <v>3702</v>
      </c>
      <c r="B1465" s="3" t="s">
        <v>3699</v>
      </c>
      <c r="C1465" s="3" t="s">
        <v>7812</v>
      </c>
      <c r="D1465">
        <v>3000</v>
      </c>
      <c r="E1465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8271</v>
      </c>
      <c r="O1465" s="6">
        <f t="shared" si="132"/>
        <v>1.0916666666666666</v>
      </c>
      <c r="P1465" s="8">
        <f t="shared" si="133"/>
        <v>155.95238095238096</v>
      </c>
      <c r="Q1465" s="9" t="str">
        <f t="shared" si="134"/>
        <v>theater</v>
      </c>
      <c r="R1465" s="9" t="str">
        <f t="shared" si="135"/>
        <v>plays</v>
      </c>
      <c r="S1465" s="14">
        <f t="shared" si="136"/>
        <v>42524.53800925926</v>
      </c>
      <c r="T1465" s="14">
        <f t="shared" si="137"/>
        <v>42561.957638888889</v>
      </c>
    </row>
    <row r="1466" spans="1:20" ht="45" x14ac:dyDescent="0.25">
      <c r="A1466">
        <v>3422</v>
      </c>
      <c r="B1466" s="3" t="s">
        <v>3421</v>
      </c>
      <c r="C1466" s="3" t="s">
        <v>7532</v>
      </c>
      <c r="D1466">
        <v>3000</v>
      </c>
      <c r="E1466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8271</v>
      </c>
      <c r="O1466" s="6">
        <f t="shared" si="132"/>
        <v>1.091</v>
      </c>
      <c r="P1466" s="8">
        <f t="shared" si="133"/>
        <v>71.152173913043484</v>
      </c>
      <c r="Q1466" s="9" t="str">
        <f t="shared" si="134"/>
        <v>theater</v>
      </c>
      <c r="R1466" s="9" t="str">
        <f t="shared" si="135"/>
        <v>plays</v>
      </c>
      <c r="S1466" s="14">
        <f t="shared" si="136"/>
        <v>42323.562222222223</v>
      </c>
      <c r="T1466" s="14">
        <f t="shared" si="137"/>
        <v>42352</v>
      </c>
    </row>
    <row r="1467" spans="1:20" ht="45" x14ac:dyDescent="0.25">
      <c r="A1467">
        <v>3834</v>
      </c>
      <c r="B1467" s="3" t="s">
        <v>3831</v>
      </c>
      <c r="C1467" s="3" t="s">
        <v>7943</v>
      </c>
      <c r="D1467">
        <v>3000</v>
      </c>
      <c r="E1467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8271</v>
      </c>
      <c r="O1467" s="6">
        <f t="shared" si="132"/>
        <v>1.0903333333333334</v>
      </c>
      <c r="P1467" s="8">
        <f t="shared" si="133"/>
        <v>57.385964912280699</v>
      </c>
      <c r="Q1467" s="9" t="str">
        <f t="shared" si="134"/>
        <v>theater</v>
      </c>
      <c r="R1467" s="9" t="str">
        <f t="shared" si="135"/>
        <v>plays</v>
      </c>
      <c r="S1467" s="14">
        <f t="shared" si="136"/>
        <v>42143.445219907408</v>
      </c>
      <c r="T1467" s="14">
        <f t="shared" si="137"/>
        <v>42173.445219907408</v>
      </c>
    </row>
    <row r="1468" spans="1:20" ht="45" x14ac:dyDescent="0.25">
      <c r="A1468">
        <v>3186</v>
      </c>
      <c r="B1468" s="3" t="s">
        <v>3186</v>
      </c>
      <c r="C1468" s="3" t="s">
        <v>7296</v>
      </c>
      <c r="D1468">
        <v>3200</v>
      </c>
      <c r="E1468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8271</v>
      </c>
      <c r="O1468" s="6">
        <f t="shared" si="132"/>
        <v>1.0218750000000001</v>
      </c>
      <c r="P1468" s="8">
        <f t="shared" si="133"/>
        <v>46.714285714285715</v>
      </c>
      <c r="Q1468" s="9" t="str">
        <f t="shared" si="134"/>
        <v>theater</v>
      </c>
      <c r="R1468" s="9" t="str">
        <f t="shared" si="135"/>
        <v>plays</v>
      </c>
      <c r="S1468" s="14">
        <f t="shared" si="136"/>
        <v>41868.924050925925</v>
      </c>
      <c r="T1468" s="14">
        <f t="shared" si="137"/>
        <v>41898.875</v>
      </c>
    </row>
    <row r="1469" spans="1:20" ht="45" x14ac:dyDescent="0.2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6">
        <f t="shared" si="132"/>
        <v>1.0860000000000001</v>
      </c>
      <c r="P1469" s="8">
        <f t="shared" si="133"/>
        <v>53.409836065573771</v>
      </c>
      <c r="Q1469" s="9" t="str">
        <f t="shared" si="134"/>
        <v>food</v>
      </c>
      <c r="R1469" s="9" t="str">
        <f t="shared" si="135"/>
        <v>small batch</v>
      </c>
      <c r="S1469" s="14">
        <f t="shared" si="136"/>
        <v>42485.754525462966</v>
      </c>
      <c r="T1469" s="14">
        <f t="shared" si="137"/>
        <v>42515.754525462966</v>
      </c>
    </row>
    <row r="1470" spans="1:20" ht="45" x14ac:dyDescent="0.25">
      <c r="A1470">
        <v>2932</v>
      </c>
      <c r="B1470" s="3" t="s">
        <v>2932</v>
      </c>
      <c r="C1470" s="3" t="s">
        <v>7042</v>
      </c>
      <c r="D1470">
        <v>3100</v>
      </c>
      <c r="E1470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8305</v>
      </c>
      <c r="O1470" s="6">
        <f t="shared" si="132"/>
        <v>1.0509677419354839</v>
      </c>
      <c r="P1470" s="8">
        <f t="shared" si="133"/>
        <v>85.736842105263165</v>
      </c>
      <c r="Q1470" s="9" t="str">
        <f t="shared" si="134"/>
        <v>theater</v>
      </c>
      <c r="R1470" s="9" t="str">
        <f t="shared" si="135"/>
        <v>musical</v>
      </c>
      <c r="S1470" s="14">
        <f t="shared" si="136"/>
        <v>42025.164780092593</v>
      </c>
      <c r="T1470" s="14">
        <f t="shared" si="137"/>
        <v>42056.458333333328</v>
      </c>
    </row>
    <row r="1471" spans="1:20" ht="45" x14ac:dyDescent="0.25">
      <c r="A1471">
        <v>3410</v>
      </c>
      <c r="B1471" s="3" t="s">
        <v>3409</v>
      </c>
      <c r="C1471" s="3" t="s">
        <v>7520</v>
      </c>
      <c r="D1471">
        <v>3000</v>
      </c>
      <c r="E1471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8271</v>
      </c>
      <c r="O1471" s="6">
        <f t="shared" si="132"/>
        <v>1.085</v>
      </c>
      <c r="P1471" s="8">
        <f t="shared" si="133"/>
        <v>81.375</v>
      </c>
      <c r="Q1471" s="9" t="str">
        <f t="shared" si="134"/>
        <v>theater</v>
      </c>
      <c r="R1471" s="9" t="str">
        <f t="shared" si="135"/>
        <v>plays</v>
      </c>
      <c r="S1471" s="14">
        <f t="shared" si="136"/>
        <v>42500.041550925926</v>
      </c>
      <c r="T1471" s="14">
        <f t="shared" si="137"/>
        <v>42527.291666666672</v>
      </c>
    </row>
    <row r="1472" spans="1:20" ht="45" x14ac:dyDescent="0.25">
      <c r="A1472">
        <v>3583</v>
      </c>
      <c r="B1472" s="3" t="s">
        <v>3582</v>
      </c>
      <c r="C1472" s="3" t="s">
        <v>7693</v>
      </c>
      <c r="D1472">
        <v>3000</v>
      </c>
      <c r="E1472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8271</v>
      </c>
      <c r="O1472" s="6">
        <f t="shared" si="132"/>
        <v>1.085</v>
      </c>
      <c r="P1472" s="8">
        <f t="shared" si="133"/>
        <v>135.625</v>
      </c>
      <c r="Q1472" s="9" t="str">
        <f t="shared" si="134"/>
        <v>theater</v>
      </c>
      <c r="R1472" s="9" t="str">
        <f t="shared" si="135"/>
        <v>plays</v>
      </c>
      <c r="S1472" s="14">
        <f t="shared" si="136"/>
        <v>42418.425983796296</v>
      </c>
      <c r="T1472" s="14">
        <f t="shared" si="137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>
        <v>3000</v>
      </c>
      <c r="E1473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8279</v>
      </c>
      <c r="O1473" s="6">
        <f t="shared" si="132"/>
        <v>1.0833333333333333</v>
      </c>
      <c r="P1473" s="8">
        <f t="shared" si="133"/>
        <v>70.652173913043484</v>
      </c>
      <c r="Q1473" s="9" t="str">
        <f t="shared" si="134"/>
        <v>music</v>
      </c>
      <c r="R1473" s="9" t="str">
        <f t="shared" si="135"/>
        <v>indie rock</v>
      </c>
      <c r="S1473" s="14">
        <f t="shared" si="136"/>
        <v>41731.833124999997</v>
      </c>
      <c r="T1473" s="14">
        <f t="shared" si="137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>
        <v>3000</v>
      </c>
      <c r="E1474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8279</v>
      </c>
      <c r="O1474" s="6">
        <f t="shared" ref="O1474:O1537" si="138">E1474/D1474</f>
        <v>1.0786666666666667</v>
      </c>
      <c r="P1474" s="8">
        <f t="shared" ref="P1474:P1537" si="139">E1474/L1474</f>
        <v>40.962025316455694</v>
      </c>
      <c r="Q1474" s="9" t="str">
        <f t="shared" si="134"/>
        <v>music</v>
      </c>
      <c r="R1474" s="9" t="str">
        <f t="shared" si="135"/>
        <v>indie rock</v>
      </c>
      <c r="S1474" s="14">
        <f t="shared" si="136"/>
        <v>41716.632847222223</v>
      </c>
      <c r="T1474" s="14">
        <f t="shared" si="137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>
        <v>3000</v>
      </c>
      <c r="E1475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8279</v>
      </c>
      <c r="O1475" s="6">
        <f t="shared" si="138"/>
        <v>1.077</v>
      </c>
      <c r="P1475" s="8">
        <f t="shared" si="139"/>
        <v>41.961038961038959</v>
      </c>
      <c r="Q1475" s="9" t="str">
        <f t="shared" ref="Q1475:Q1538" si="140">LEFT(N1475, SEARCH("/",N1475,1)-1)</f>
        <v>music</v>
      </c>
      <c r="R1475" s="9" t="str">
        <f t="shared" ref="R1475:R1538" si="141">RIGHT(N1475,LEN(N1475) - SEARCH("/", N1475))</f>
        <v>indie rock</v>
      </c>
      <c r="S1475" s="14">
        <f t="shared" ref="S1475:S1538" si="142">(((J1475/60)/60)/24)+DATE(1970,1,1)</f>
        <v>41593.082002314812</v>
      </c>
      <c r="T1475" s="14">
        <f t="shared" ref="T1475:T1538" si="143">(((I1475/60)/60)/24)+DATE(1970,1,1)</f>
        <v>41623.082002314812</v>
      </c>
    </row>
    <row r="1476" spans="1:20" ht="45" x14ac:dyDescent="0.25">
      <c r="A1476">
        <v>797</v>
      </c>
      <c r="B1476" s="3" t="s">
        <v>798</v>
      </c>
      <c r="C1476" s="3" t="s">
        <v>4907</v>
      </c>
      <c r="D1476">
        <v>3000</v>
      </c>
      <c r="E1476">
        <v>3226</v>
      </c>
      <c r="F1476" t="s">
        <v>8219</v>
      </c>
      <c r="G1476" t="s">
        <v>8224</v>
      </c>
      <c r="H1476" t="s">
        <v>8246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8276</v>
      </c>
      <c r="O1476" s="6">
        <f t="shared" si="138"/>
        <v>1.0753333333333333</v>
      </c>
      <c r="P1476" s="8">
        <f t="shared" si="139"/>
        <v>45.436619718309856</v>
      </c>
      <c r="Q1476" s="9" t="str">
        <f t="shared" si="140"/>
        <v>music</v>
      </c>
      <c r="R1476" s="9" t="str">
        <f t="shared" si="141"/>
        <v>rock</v>
      </c>
      <c r="S1476" s="14">
        <f t="shared" si="142"/>
        <v>40996.994074074071</v>
      </c>
      <c r="T1476" s="14">
        <f t="shared" si="143"/>
        <v>41028.166666666664</v>
      </c>
    </row>
    <row r="1477" spans="1:20" ht="45" x14ac:dyDescent="0.25">
      <c r="A1477">
        <v>1212</v>
      </c>
      <c r="B1477" s="3" t="s">
        <v>1213</v>
      </c>
      <c r="C1477" s="3" t="s">
        <v>5322</v>
      </c>
      <c r="D1477">
        <v>2500</v>
      </c>
      <c r="E1477">
        <v>3226</v>
      </c>
      <c r="F1477" t="s">
        <v>8219</v>
      </c>
      <c r="G1477" t="s">
        <v>8224</v>
      </c>
      <c r="H1477" t="s">
        <v>8246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8285</v>
      </c>
      <c r="O1477" s="6">
        <f t="shared" si="138"/>
        <v>1.2904</v>
      </c>
      <c r="P1477" s="8">
        <f t="shared" si="139"/>
        <v>38.867469879518069</v>
      </c>
      <c r="Q1477" s="9" t="str">
        <f t="shared" si="140"/>
        <v>photography</v>
      </c>
      <c r="R1477" s="9" t="str">
        <f t="shared" si="141"/>
        <v>photobooks</v>
      </c>
      <c r="S1477" s="14">
        <f t="shared" si="142"/>
        <v>42318.950173611112</v>
      </c>
      <c r="T1477" s="14">
        <f t="shared" si="143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>
        <v>3000</v>
      </c>
      <c r="E1478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8303</v>
      </c>
      <c r="O1478" s="6">
        <f t="shared" si="138"/>
        <v>1.075</v>
      </c>
      <c r="P1478" s="8">
        <f t="shared" si="139"/>
        <v>76.785714285714292</v>
      </c>
      <c r="Q1478" s="9" t="str">
        <f t="shared" si="140"/>
        <v>theater</v>
      </c>
      <c r="R1478" s="9" t="str">
        <f t="shared" si="141"/>
        <v>spaces</v>
      </c>
      <c r="S1478" s="14">
        <f t="shared" si="142"/>
        <v>42177.791909722218</v>
      </c>
      <c r="T1478" s="14">
        <f t="shared" si="143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>
        <v>2200</v>
      </c>
      <c r="E1479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8297</v>
      </c>
      <c r="O1479" s="6">
        <f t="shared" si="138"/>
        <v>1.4650000000000001</v>
      </c>
      <c r="P1479" s="8">
        <f t="shared" si="139"/>
        <v>15.721951219512196</v>
      </c>
      <c r="Q1479" s="9" t="str">
        <f t="shared" si="140"/>
        <v>games</v>
      </c>
      <c r="R1479" s="9" t="str">
        <f t="shared" si="141"/>
        <v>tabletop games</v>
      </c>
      <c r="S1479" s="14">
        <f t="shared" si="142"/>
        <v>42136.75100694444</v>
      </c>
      <c r="T1479" s="14">
        <f t="shared" si="143"/>
        <v>42166.75100694444</v>
      </c>
    </row>
    <row r="1480" spans="1:20" ht="45" x14ac:dyDescent="0.25">
      <c r="A1480">
        <v>740</v>
      </c>
      <c r="B1480" s="3" t="s">
        <v>741</v>
      </c>
      <c r="C1480" s="3" t="s">
        <v>4850</v>
      </c>
      <c r="D1480">
        <v>3000</v>
      </c>
      <c r="E1480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8274</v>
      </c>
      <c r="O1480" s="6">
        <f t="shared" si="138"/>
        <v>1.0740000000000001</v>
      </c>
      <c r="P1480" s="8">
        <f t="shared" si="139"/>
        <v>169.57894736842104</v>
      </c>
      <c r="Q1480" s="9" t="str">
        <f t="shared" si="140"/>
        <v>publishing</v>
      </c>
      <c r="R1480" s="9" t="str">
        <f t="shared" si="141"/>
        <v>nonfiction</v>
      </c>
      <c r="S1480" s="14">
        <f t="shared" si="142"/>
        <v>42162.146782407406</v>
      </c>
      <c r="T1480" s="14">
        <f t="shared" si="143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>
        <v>3000</v>
      </c>
      <c r="E1481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8276</v>
      </c>
      <c r="O1481" s="6">
        <f t="shared" si="138"/>
        <v>1.0736666666666668</v>
      </c>
      <c r="P1481" s="8">
        <f t="shared" si="139"/>
        <v>134.20833333333334</v>
      </c>
      <c r="Q1481" s="9" t="str">
        <f t="shared" si="140"/>
        <v>music</v>
      </c>
      <c r="R1481" s="9" t="str">
        <f t="shared" si="141"/>
        <v>rock</v>
      </c>
      <c r="S1481" s="14">
        <f t="shared" si="142"/>
        <v>40691.788055555553</v>
      </c>
      <c r="T1481" s="14">
        <f t="shared" si="143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>
        <v>20000</v>
      </c>
      <c r="E1482">
        <v>3211</v>
      </c>
      <c r="F1482" t="s">
        <v>8220</v>
      </c>
      <c r="G1482" t="s">
        <v>8230</v>
      </c>
      <c r="H1482" t="s">
        <v>8249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8273</v>
      </c>
      <c r="O1482" s="6">
        <f t="shared" si="138"/>
        <v>0.16055</v>
      </c>
      <c r="P1482" s="8">
        <f t="shared" si="139"/>
        <v>214.06666666666666</v>
      </c>
      <c r="Q1482" s="9" t="str">
        <f t="shared" si="140"/>
        <v>technology</v>
      </c>
      <c r="R1482" s="9" t="str">
        <f t="shared" si="141"/>
        <v>wearables</v>
      </c>
      <c r="S1482" s="14">
        <f t="shared" si="142"/>
        <v>42780.709039351852</v>
      </c>
      <c r="T1482" s="14">
        <f t="shared" si="143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>
        <v>2000</v>
      </c>
      <c r="E1483">
        <v>3211</v>
      </c>
      <c r="F1483" t="s">
        <v>8219</v>
      </c>
      <c r="G1483" t="s">
        <v>8229</v>
      </c>
      <c r="H1483" t="s">
        <v>8251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8285</v>
      </c>
      <c r="O1483" s="6">
        <f t="shared" si="138"/>
        <v>1.6054999999999999</v>
      </c>
      <c r="P1483" s="8">
        <f t="shared" si="139"/>
        <v>37.776470588235291</v>
      </c>
      <c r="Q1483" s="9" t="str">
        <f t="shared" si="140"/>
        <v>photography</v>
      </c>
      <c r="R1483" s="9" t="str">
        <f t="shared" si="141"/>
        <v>photobooks</v>
      </c>
      <c r="S1483" s="14">
        <f t="shared" si="142"/>
        <v>42711.700694444444</v>
      </c>
      <c r="T1483" s="14">
        <f t="shared" si="143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>
        <v>3200</v>
      </c>
      <c r="E1484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8279</v>
      </c>
      <c r="O1484" s="6">
        <f t="shared" si="138"/>
        <v>1.003125</v>
      </c>
      <c r="P1484" s="8">
        <f t="shared" si="139"/>
        <v>42.8</v>
      </c>
      <c r="Q1484" s="9" t="str">
        <f t="shared" si="140"/>
        <v>music</v>
      </c>
      <c r="R1484" s="9" t="str">
        <f t="shared" si="141"/>
        <v>indie rock</v>
      </c>
      <c r="S1484" s="14">
        <f t="shared" si="142"/>
        <v>40687.021597222221</v>
      </c>
      <c r="T1484" s="14">
        <f t="shared" si="143"/>
        <v>40729.021597222221</v>
      </c>
    </row>
    <row r="1485" spans="1:20" ht="45" x14ac:dyDescent="0.25">
      <c r="A1485">
        <v>2971</v>
      </c>
      <c r="B1485" s="3" t="s">
        <v>2971</v>
      </c>
      <c r="C1485" s="3" t="s">
        <v>7081</v>
      </c>
      <c r="D1485">
        <v>3200</v>
      </c>
      <c r="E1485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8271</v>
      </c>
      <c r="O1485" s="6">
        <f t="shared" si="138"/>
        <v>1.0015624999999999</v>
      </c>
      <c r="P1485" s="8">
        <f t="shared" si="139"/>
        <v>74.534883720930239</v>
      </c>
      <c r="Q1485" s="9" t="str">
        <f t="shared" si="140"/>
        <v>theater</v>
      </c>
      <c r="R1485" s="9" t="str">
        <f t="shared" si="141"/>
        <v>plays</v>
      </c>
      <c r="S1485" s="14">
        <f t="shared" si="142"/>
        <v>41852.658310185187</v>
      </c>
      <c r="T1485" s="14">
        <f t="shared" si="143"/>
        <v>41882.658310185187</v>
      </c>
    </row>
    <row r="1486" spans="1:20" ht="45" x14ac:dyDescent="0.25">
      <c r="A1486">
        <v>2488</v>
      </c>
      <c r="B1486" s="3" t="s">
        <v>2488</v>
      </c>
      <c r="C1486" s="3" t="s">
        <v>6598</v>
      </c>
      <c r="D1486">
        <v>3000</v>
      </c>
      <c r="E1486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8279</v>
      </c>
      <c r="O1486" s="6">
        <f t="shared" si="138"/>
        <v>1.0669999999999999</v>
      </c>
      <c r="P1486" s="8">
        <f t="shared" si="139"/>
        <v>49.246153846153845</v>
      </c>
      <c r="Q1486" s="9" t="str">
        <f t="shared" si="140"/>
        <v>music</v>
      </c>
      <c r="R1486" s="9" t="str">
        <f t="shared" si="141"/>
        <v>indie rock</v>
      </c>
      <c r="S1486" s="14">
        <f t="shared" si="142"/>
        <v>40833.633194444446</v>
      </c>
      <c r="T1486" s="14">
        <f t="shared" si="143"/>
        <v>40863.674861111111</v>
      </c>
    </row>
    <row r="1487" spans="1:20" ht="45" x14ac:dyDescent="0.25">
      <c r="A1487">
        <v>896</v>
      </c>
      <c r="B1487" s="3" t="s">
        <v>897</v>
      </c>
      <c r="C1487" s="3" t="s">
        <v>5006</v>
      </c>
      <c r="D1487">
        <v>8000</v>
      </c>
      <c r="E1487">
        <v>3200</v>
      </c>
      <c r="F1487" t="s">
        <v>8221</v>
      </c>
      <c r="G1487" t="s">
        <v>8224</v>
      </c>
      <c r="H1487" t="s">
        <v>8246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8279</v>
      </c>
      <c r="O1487" s="6">
        <f t="shared" si="138"/>
        <v>0.4</v>
      </c>
      <c r="P1487" s="8">
        <f t="shared" si="139"/>
        <v>44.444444444444443</v>
      </c>
      <c r="Q1487" s="9" t="str">
        <f t="shared" si="140"/>
        <v>music</v>
      </c>
      <c r="R1487" s="9" t="str">
        <f t="shared" si="141"/>
        <v>indie rock</v>
      </c>
      <c r="S1487" s="14">
        <f t="shared" si="142"/>
        <v>42218.872986111113</v>
      </c>
      <c r="T1487" s="14">
        <f t="shared" si="143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>
        <v>60000</v>
      </c>
      <c r="E1488">
        <v>3200</v>
      </c>
      <c r="F1488" t="s">
        <v>8221</v>
      </c>
      <c r="G1488" t="s">
        <v>8229</v>
      </c>
      <c r="H1488" t="s">
        <v>8251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8284</v>
      </c>
      <c r="O1488" s="6">
        <f t="shared" si="138"/>
        <v>5.3333333333333337E-2</v>
      </c>
      <c r="P1488" s="8">
        <f t="shared" si="139"/>
        <v>640</v>
      </c>
      <c r="Q1488" s="9" t="str">
        <f t="shared" si="140"/>
        <v>food</v>
      </c>
      <c r="R1488" s="9" t="str">
        <f t="shared" si="141"/>
        <v>food trucks</v>
      </c>
      <c r="S1488" s="14">
        <f t="shared" si="142"/>
        <v>42275.720219907409</v>
      </c>
      <c r="T1488" s="14">
        <f t="shared" si="143"/>
        <v>42305.720219907409</v>
      </c>
    </row>
    <row r="1489" spans="1:20" ht="45" x14ac:dyDescent="0.25">
      <c r="A1489">
        <v>2552</v>
      </c>
      <c r="B1489" s="3" t="s">
        <v>2552</v>
      </c>
      <c r="C1489" s="3" t="s">
        <v>6662</v>
      </c>
      <c r="D1489">
        <v>3000</v>
      </c>
      <c r="E1489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8300</v>
      </c>
      <c r="O1489" s="6">
        <f t="shared" si="138"/>
        <v>1.0649999999999999</v>
      </c>
      <c r="P1489" s="8">
        <f t="shared" si="139"/>
        <v>177.5</v>
      </c>
      <c r="Q1489" s="9" t="str">
        <f t="shared" si="140"/>
        <v>music</v>
      </c>
      <c r="R1489" s="9" t="str">
        <f t="shared" si="141"/>
        <v>classical music</v>
      </c>
      <c r="S1489" s="14">
        <f t="shared" si="142"/>
        <v>42769.809965277775</v>
      </c>
      <c r="T1489" s="14">
        <f t="shared" si="143"/>
        <v>42799.809965277775</v>
      </c>
    </row>
    <row r="1490" spans="1:20" ht="45" x14ac:dyDescent="0.25">
      <c r="A1490">
        <v>3509</v>
      </c>
      <c r="B1490" s="3" t="s">
        <v>3508</v>
      </c>
      <c r="C1490" s="3" t="s">
        <v>7619</v>
      </c>
      <c r="D1490">
        <v>3000</v>
      </c>
      <c r="E1490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8271</v>
      </c>
      <c r="O1490" s="6">
        <f t="shared" si="138"/>
        <v>1.0633333333333332</v>
      </c>
      <c r="P1490" s="8">
        <f t="shared" si="139"/>
        <v>96.666666666666671</v>
      </c>
      <c r="Q1490" s="9" t="str">
        <f t="shared" si="140"/>
        <v>theater</v>
      </c>
      <c r="R1490" s="9" t="str">
        <f t="shared" si="141"/>
        <v>plays</v>
      </c>
      <c r="S1490" s="14">
        <f t="shared" si="142"/>
        <v>41950.859560185185</v>
      </c>
      <c r="T1490" s="14">
        <f t="shared" si="143"/>
        <v>41964.204861111109</v>
      </c>
    </row>
    <row r="1491" spans="1:20" ht="45" x14ac:dyDescent="0.25">
      <c r="A1491">
        <v>1020</v>
      </c>
      <c r="B1491" s="3" t="s">
        <v>1021</v>
      </c>
      <c r="C1491" s="3" t="s">
        <v>5130</v>
      </c>
      <c r="D1491">
        <v>1550</v>
      </c>
      <c r="E1491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8280</v>
      </c>
      <c r="O1491" s="6">
        <f t="shared" si="138"/>
        <v>2.0554838709677421</v>
      </c>
      <c r="P1491" s="8">
        <f t="shared" si="139"/>
        <v>106.2</v>
      </c>
      <c r="Q1491" s="9" t="str">
        <f t="shared" si="140"/>
        <v>music</v>
      </c>
      <c r="R1491" s="9" t="str">
        <f t="shared" si="141"/>
        <v>electronic music</v>
      </c>
      <c r="S1491" s="14">
        <f t="shared" si="142"/>
        <v>42127.069548611107</v>
      </c>
      <c r="T1491" s="14">
        <f t="shared" si="143"/>
        <v>42157.032638888893</v>
      </c>
    </row>
    <row r="1492" spans="1:20" ht="45" x14ac:dyDescent="0.25">
      <c r="A1492">
        <v>3634</v>
      </c>
      <c r="B1492" s="3" t="s">
        <v>3632</v>
      </c>
      <c r="C1492" s="3" t="s">
        <v>7744</v>
      </c>
      <c r="D1492">
        <v>75000</v>
      </c>
      <c r="E1492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8305</v>
      </c>
      <c r="O1492" s="6">
        <f t="shared" si="138"/>
        <v>4.2466666666666666E-2</v>
      </c>
      <c r="P1492" s="8">
        <f t="shared" si="139"/>
        <v>176.94444444444446</v>
      </c>
      <c r="Q1492" s="9" t="str">
        <f t="shared" si="140"/>
        <v>theater</v>
      </c>
      <c r="R1492" s="9" t="str">
        <f t="shared" si="141"/>
        <v>musical</v>
      </c>
      <c r="S1492" s="14">
        <f t="shared" si="142"/>
        <v>42701.166365740741</v>
      </c>
      <c r="T1492" s="14">
        <f t="shared" si="143"/>
        <v>42749.165972222225</v>
      </c>
    </row>
    <row r="1493" spans="1:20" ht="45" x14ac:dyDescent="0.25">
      <c r="A1493">
        <v>3364</v>
      </c>
      <c r="B1493" s="3" t="s">
        <v>3363</v>
      </c>
      <c r="C1493" s="3" t="s">
        <v>7474</v>
      </c>
      <c r="D1493">
        <v>3000</v>
      </c>
      <c r="E1493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8271</v>
      </c>
      <c r="O1493" s="6">
        <f t="shared" si="138"/>
        <v>1.0593333333333332</v>
      </c>
      <c r="P1493" s="8">
        <f t="shared" si="139"/>
        <v>44.138888888888886</v>
      </c>
      <c r="Q1493" s="9" t="str">
        <f t="shared" si="140"/>
        <v>theater</v>
      </c>
      <c r="R1493" s="9" t="str">
        <f t="shared" si="141"/>
        <v>plays</v>
      </c>
      <c r="S1493" s="14">
        <f t="shared" si="142"/>
        <v>42422.977418981478</v>
      </c>
      <c r="T1493" s="14">
        <f t="shared" si="143"/>
        <v>42444.875</v>
      </c>
    </row>
    <row r="1494" spans="1:20" ht="45" x14ac:dyDescent="0.25">
      <c r="A1494">
        <v>3469</v>
      </c>
      <c r="B1494" s="3" t="s">
        <v>3468</v>
      </c>
      <c r="C1494" s="3" t="s">
        <v>7579</v>
      </c>
      <c r="D1494">
        <v>2800</v>
      </c>
      <c r="E1494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8271</v>
      </c>
      <c r="O1494" s="6">
        <f t="shared" si="138"/>
        <v>1.1339285714285714</v>
      </c>
      <c r="P1494" s="8">
        <f t="shared" si="139"/>
        <v>50.396825396825399</v>
      </c>
      <c r="Q1494" s="9" t="str">
        <f t="shared" si="140"/>
        <v>theater</v>
      </c>
      <c r="R1494" s="9" t="str">
        <f t="shared" si="141"/>
        <v>plays</v>
      </c>
      <c r="S1494" s="14">
        <f t="shared" si="142"/>
        <v>42458.641724537039</v>
      </c>
      <c r="T1494" s="14">
        <f t="shared" si="143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>
        <v>15000</v>
      </c>
      <c r="E1495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8296</v>
      </c>
      <c r="O1495" s="6">
        <f t="shared" si="138"/>
        <v>0.21146666666666666</v>
      </c>
      <c r="P1495" s="8">
        <f t="shared" si="139"/>
        <v>453.14285714285717</v>
      </c>
      <c r="Q1495" s="9" t="str">
        <f t="shared" si="140"/>
        <v>photography</v>
      </c>
      <c r="R1495" s="9" t="str">
        <f t="shared" si="141"/>
        <v>people</v>
      </c>
      <c r="S1495" s="14">
        <f t="shared" si="142"/>
        <v>41913.790289351848</v>
      </c>
      <c r="T1495" s="14">
        <f t="shared" si="143"/>
        <v>41973.831956018519</v>
      </c>
    </row>
    <row r="1496" spans="1:20" ht="45" x14ac:dyDescent="0.25">
      <c r="A1496">
        <v>412</v>
      </c>
      <c r="B1496" s="3" t="s">
        <v>413</v>
      </c>
      <c r="C1496" s="3" t="s">
        <v>4522</v>
      </c>
      <c r="D1496">
        <v>2500</v>
      </c>
      <c r="E1496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8269</v>
      </c>
      <c r="O1496" s="6">
        <f t="shared" si="138"/>
        <v>1.2684</v>
      </c>
      <c r="P1496" s="8">
        <f t="shared" si="139"/>
        <v>57.654545454545456</v>
      </c>
      <c r="Q1496" s="9" t="str">
        <f t="shared" si="140"/>
        <v>film &amp; video</v>
      </c>
      <c r="R1496" s="9" t="str">
        <f t="shared" si="141"/>
        <v>documentary</v>
      </c>
      <c r="S1496" s="14">
        <f t="shared" si="142"/>
        <v>41099.742800925924</v>
      </c>
      <c r="T1496" s="14">
        <f t="shared" si="143"/>
        <v>41115.742800925924</v>
      </c>
    </row>
    <row r="1497" spans="1:20" ht="60" x14ac:dyDescent="0.25">
      <c r="A1497">
        <v>2640</v>
      </c>
      <c r="B1497" s="3" t="s">
        <v>2640</v>
      </c>
      <c r="C1497" s="3" t="s">
        <v>6750</v>
      </c>
      <c r="D1497">
        <v>3000</v>
      </c>
      <c r="E1497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8301</v>
      </c>
      <c r="O1497" s="6">
        <f t="shared" si="138"/>
        <v>1.0566666666666666</v>
      </c>
      <c r="P1497" s="8">
        <f t="shared" si="139"/>
        <v>45.94202898550725</v>
      </c>
      <c r="Q1497" s="9" t="str">
        <f t="shared" si="140"/>
        <v>technology</v>
      </c>
      <c r="R1497" s="9" t="str">
        <f t="shared" si="141"/>
        <v>space exploration</v>
      </c>
      <c r="S1497" s="14">
        <f t="shared" si="142"/>
        <v>42103.160578703704</v>
      </c>
      <c r="T1497" s="14">
        <f t="shared" si="143"/>
        <v>42163.160578703704</v>
      </c>
    </row>
    <row r="1498" spans="1:20" ht="45" x14ac:dyDescent="0.25">
      <c r="A1498">
        <v>2790</v>
      </c>
      <c r="B1498" s="3" t="s">
        <v>2790</v>
      </c>
      <c r="C1498" s="3" t="s">
        <v>6900</v>
      </c>
      <c r="D1498">
        <v>3000</v>
      </c>
      <c r="E1498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8271</v>
      </c>
      <c r="O1498" s="6">
        <f t="shared" si="138"/>
        <v>1.0533333333333332</v>
      </c>
      <c r="P1498" s="8">
        <f t="shared" si="139"/>
        <v>47.878787878787875</v>
      </c>
      <c r="Q1498" s="9" t="str">
        <f t="shared" si="140"/>
        <v>theater</v>
      </c>
      <c r="R1498" s="9" t="str">
        <f t="shared" si="141"/>
        <v>plays</v>
      </c>
      <c r="S1498" s="14">
        <f t="shared" si="142"/>
        <v>42016.938692129625</v>
      </c>
      <c r="T1498" s="14">
        <f t="shared" si="143"/>
        <v>42046.938692129625</v>
      </c>
    </row>
    <row r="1499" spans="1:20" ht="45" x14ac:dyDescent="0.25">
      <c r="A1499">
        <v>2630</v>
      </c>
      <c r="B1499" s="3" t="s">
        <v>2630</v>
      </c>
      <c r="C1499" s="3" t="s">
        <v>6740</v>
      </c>
      <c r="D1499">
        <v>2000</v>
      </c>
      <c r="E1499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8301</v>
      </c>
      <c r="O1499" s="6">
        <f t="shared" si="138"/>
        <v>1.579</v>
      </c>
      <c r="P1499" s="8">
        <f t="shared" si="139"/>
        <v>38.987654320987652</v>
      </c>
      <c r="Q1499" s="9" t="str">
        <f t="shared" si="140"/>
        <v>technology</v>
      </c>
      <c r="R1499" s="9" t="str">
        <f t="shared" si="141"/>
        <v>space exploration</v>
      </c>
      <c r="S1499" s="14">
        <f t="shared" si="142"/>
        <v>42524.105462962965</v>
      </c>
      <c r="T1499" s="14">
        <f t="shared" si="143"/>
        <v>42551.416666666672</v>
      </c>
    </row>
    <row r="1500" spans="1:20" ht="15.75" x14ac:dyDescent="0.25">
      <c r="A1500">
        <v>2655</v>
      </c>
      <c r="B1500" s="3" t="s">
        <v>2655</v>
      </c>
      <c r="C1500" s="3" t="s">
        <v>6765</v>
      </c>
      <c r="D1500">
        <v>15000</v>
      </c>
      <c r="E1500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8301</v>
      </c>
      <c r="O1500" s="6">
        <f t="shared" si="138"/>
        <v>0.21033333333333334</v>
      </c>
      <c r="P1500" s="8">
        <f t="shared" si="139"/>
        <v>73.372093023255815</v>
      </c>
      <c r="Q1500" s="9" t="str">
        <f t="shared" si="140"/>
        <v>technology</v>
      </c>
      <c r="R1500" s="9" t="str">
        <f t="shared" si="141"/>
        <v>space exploration</v>
      </c>
      <c r="S1500" s="14">
        <f t="shared" si="142"/>
        <v>42381.866284722222</v>
      </c>
      <c r="T1500" s="14">
        <f t="shared" si="143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>
        <v>3000</v>
      </c>
      <c r="E1501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8276</v>
      </c>
      <c r="O1501" s="6">
        <f t="shared" si="138"/>
        <v>1.05</v>
      </c>
      <c r="P1501" s="8">
        <f t="shared" si="139"/>
        <v>58.333333333333336</v>
      </c>
      <c r="Q1501" s="9" t="str">
        <f t="shared" si="140"/>
        <v>music</v>
      </c>
      <c r="R1501" s="9" t="str">
        <f t="shared" si="141"/>
        <v>rock</v>
      </c>
      <c r="S1501" s="14">
        <f t="shared" si="142"/>
        <v>40690.823055555556</v>
      </c>
      <c r="T1501" s="14">
        <f t="shared" si="143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>
        <v>3000</v>
      </c>
      <c r="E1502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8271</v>
      </c>
      <c r="O1502" s="6">
        <f t="shared" si="138"/>
        <v>1.0493333333333332</v>
      </c>
      <c r="P1502" s="8">
        <f t="shared" si="139"/>
        <v>80.717948717948715</v>
      </c>
      <c r="Q1502" s="9" t="str">
        <f t="shared" si="140"/>
        <v>theater</v>
      </c>
      <c r="R1502" s="9" t="str">
        <f t="shared" si="141"/>
        <v>plays</v>
      </c>
      <c r="S1502" s="14">
        <f t="shared" si="142"/>
        <v>42545.774189814809</v>
      </c>
      <c r="T1502" s="14">
        <f t="shared" si="143"/>
        <v>42605.774189814809</v>
      </c>
    </row>
    <row r="1503" spans="1:20" ht="45" x14ac:dyDescent="0.25">
      <c r="A1503">
        <v>3238</v>
      </c>
      <c r="B1503" s="3" t="s">
        <v>3238</v>
      </c>
      <c r="C1503" s="3" t="s">
        <v>7348</v>
      </c>
      <c r="D1503">
        <v>2800</v>
      </c>
      <c r="E1503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8271</v>
      </c>
      <c r="O1503" s="6">
        <f t="shared" si="138"/>
        <v>1.1232142857142857</v>
      </c>
      <c r="P1503" s="8">
        <f t="shared" si="139"/>
        <v>39.810126582278478</v>
      </c>
      <c r="Q1503" s="9" t="str">
        <f t="shared" si="140"/>
        <v>theater</v>
      </c>
      <c r="R1503" s="9" t="str">
        <f t="shared" si="141"/>
        <v>plays</v>
      </c>
      <c r="S1503" s="14">
        <f t="shared" si="142"/>
        <v>42156.510393518518</v>
      </c>
      <c r="T1503" s="14">
        <f t="shared" si="143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>
        <v>3000</v>
      </c>
      <c r="E1504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8303</v>
      </c>
      <c r="O1504" s="6">
        <f t="shared" si="138"/>
        <v>1.0449999999999999</v>
      </c>
      <c r="P1504" s="8">
        <f t="shared" si="139"/>
        <v>48.984375</v>
      </c>
      <c r="Q1504" s="9" t="str">
        <f t="shared" si="140"/>
        <v>theater</v>
      </c>
      <c r="R1504" s="9" t="str">
        <f t="shared" si="141"/>
        <v>spaces</v>
      </c>
      <c r="S1504" s="14">
        <f t="shared" si="142"/>
        <v>42622.767476851848</v>
      </c>
      <c r="T1504" s="14">
        <f t="shared" si="143"/>
        <v>42652.767476851848</v>
      </c>
    </row>
    <row r="1505" spans="1:20" ht="45" x14ac:dyDescent="0.25">
      <c r="A1505">
        <v>3380</v>
      </c>
      <c r="B1505" s="3" t="s">
        <v>3379</v>
      </c>
      <c r="C1505" s="3" t="s">
        <v>7490</v>
      </c>
      <c r="D1505">
        <v>3000</v>
      </c>
      <c r="E1505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8271</v>
      </c>
      <c r="O1505" s="6">
        <f t="shared" si="138"/>
        <v>1.0443333333333333</v>
      </c>
      <c r="P1505" s="8">
        <f t="shared" si="139"/>
        <v>111.89285714285714</v>
      </c>
      <c r="Q1505" s="9" t="str">
        <f t="shared" si="140"/>
        <v>theater</v>
      </c>
      <c r="R1505" s="9" t="str">
        <f t="shared" si="141"/>
        <v>plays</v>
      </c>
      <c r="S1505" s="14">
        <f t="shared" si="142"/>
        <v>41937.95344907407</v>
      </c>
      <c r="T1505" s="14">
        <f t="shared" si="143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>
        <v>3000</v>
      </c>
      <c r="E1506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8276</v>
      </c>
      <c r="O1506" s="6">
        <f t="shared" si="138"/>
        <v>1.0442100000000001</v>
      </c>
      <c r="P1506" s="8">
        <f t="shared" si="139"/>
        <v>46.06808823529412</v>
      </c>
      <c r="Q1506" s="9" t="str">
        <f t="shared" si="140"/>
        <v>music</v>
      </c>
      <c r="R1506" s="9" t="str">
        <f t="shared" si="141"/>
        <v>rock</v>
      </c>
      <c r="S1506" s="14">
        <f t="shared" si="142"/>
        <v>40007.704247685186</v>
      </c>
      <c r="T1506" s="14">
        <f t="shared" si="143"/>
        <v>40057.166666666664</v>
      </c>
    </row>
    <row r="1507" spans="1:20" ht="45" x14ac:dyDescent="0.25">
      <c r="A1507">
        <v>1687</v>
      </c>
      <c r="B1507" s="3" t="s">
        <v>1688</v>
      </c>
      <c r="C1507" s="3" t="s">
        <v>5797</v>
      </c>
      <c r="D1507">
        <v>10000</v>
      </c>
      <c r="E1507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8293</v>
      </c>
      <c r="O1507" s="6">
        <f t="shared" si="138"/>
        <v>0.3125</v>
      </c>
      <c r="P1507" s="8">
        <f t="shared" si="139"/>
        <v>80.128205128205124</v>
      </c>
      <c r="Q1507" s="9" t="str">
        <f t="shared" si="140"/>
        <v>music</v>
      </c>
      <c r="R1507" s="9" t="str">
        <f t="shared" si="141"/>
        <v>faith</v>
      </c>
      <c r="S1507" s="14">
        <f t="shared" si="142"/>
        <v>42802.046817129631</v>
      </c>
      <c r="T1507" s="14">
        <f t="shared" si="143"/>
        <v>42835.84375</v>
      </c>
    </row>
    <row r="1508" spans="1:20" ht="30" x14ac:dyDescent="0.25">
      <c r="A1508">
        <v>1752</v>
      </c>
      <c r="B1508" s="3" t="s">
        <v>1753</v>
      </c>
      <c r="C1508" s="3" t="s">
        <v>5862</v>
      </c>
      <c r="D1508">
        <v>1200</v>
      </c>
      <c r="E1508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8285</v>
      </c>
      <c r="O1508" s="6">
        <f t="shared" si="138"/>
        <v>2.6016666666666666</v>
      </c>
      <c r="P1508" s="8">
        <f t="shared" si="139"/>
        <v>34.68888888888889</v>
      </c>
      <c r="Q1508" s="9" t="str">
        <f t="shared" si="140"/>
        <v>photography</v>
      </c>
      <c r="R1508" s="9" t="str">
        <f t="shared" si="141"/>
        <v>photobooks</v>
      </c>
      <c r="S1508" s="14">
        <f t="shared" si="142"/>
        <v>42627.253263888888</v>
      </c>
      <c r="T1508" s="14">
        <f t="shared" si="143"/>
        <v>42657.253263888888</v>
      </c>
    </row>
    <row r="1509" spans="1:20" ht="30" x14ac:dyDescent="0.25">
      <c r="A1509">
        <v>3222</v>
      </c>
      <c r="B1509" s="3" t="s">
        <v>3222</v>
      </c>
      <c r="C1509" s="3" t="s">
        <v>7332</v>
      </c>
      <c r="D1509">
        <v>2500</v>
      </c>
      <c r="E1509">
        <v>3120</v>
      </c>
      <c r="F1509" t="s">
        <v>8219</v>
      </c>
      <c r="G1509" t="s">
        <v>8224</v>
      </c>
      <c r="H1509" t="s">
        <v>8246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8271</v>
      </c>
      <c r="O1509" s="6">
        <f t="shared" si="138"/>
        <v>1.248</v>
      </c>
      <c r="P1509" s="8">
        <f t="shared" si="139"/>
        <v>37.142857142857146</v>
      </c>
      <c r="Q1509" s="9" t="str">
        <f t="shared" si="140"/>
        <v>theater</v>
      </c>
      <c r="R1509" s="9" t="str">
        <f t="shared" si="141"/>
        <v>plays</v>
      </c>
      <c r="S1509" s="14">
        <f t="shared" si="142"/>
        <v>42270.582141203704</v>
      </c>
      <c r="T1509" s="14">
        <f t="shared" si="143"/>
        <v>42301.895138888889</v>
      </c>
    </row>
    <row r="1510" spans="1:20" ht="45" x14ac:dyDescent="0.25">
      <c r="A1510">
        <v>3616</v>
      </c>
      <c r="B1510" s="3" t="s">
        <v>3614</v>
      </c>
      <c r="C1510" s="3" t="s">
        <v>7726</v>
      </c>
      <c r="D1510">
        <v>2500</v>
      </c>
      <c r="E1510">
        <v>3120</v>
      </c>
      <c r="F1510" t="s">
        <v>8219</v>
      </c>
      <c r="G1510" t="s">
        <v>8225</v>
      </c>
      <c r="H1510" t="s">
        <v>8247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8271</v>
      </c>
      <c r="O1510" s="6">
        <f t="shared" si="138"/>
        <v>1.248</v>
      </c>
      <c r="P1510" s="8">
        <f t="shared" si="139"/>
        <v>69.333333333333329</v>
      </c>
      <c r="Q1510" s="9" t="str">
        <f t="shared" si="140"/>
        <v>theater</v>
      </c>
      <c r="R1510" s="9" t="str">
        <f t="shared" si="141"/>
        <v>plays</v>
      </c>
      <c r="S1510" s="14">
        <f t="shared" si="142"/>
        <v>42052.949814814812</v>
      </c>
      <c r="T1510" s="14">
        <f t="shared" si="143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>
        <v>2500</v>
      </c>
      <c r="E1511">
        <v>3105</v>
      </c>
      <c r="F1511" t="s">
        <v>8219</v>
      </c>
      <c r="G1511" t="s">
        <v>8224</v>
      </c>
      <c r="H1511" t="s">
        <v>8246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8271</v>
      </c>
      <c r="O1511" s="6">
        <f t="shared" si="138"/>
        <v>1.242</v>
      </c>
      <c r="P1511" s="8">
        <f t="shared" si="139"/>
        <v>50.901639344262293</v>
      </c>
      <c r="Q1511" s="9" t="str">
        <f t="shared" si="140"/>
        <v>theater</v>
      </c>
      <c r="R1511" s="9" t="str">
        <f t="shared" si="141"/>
        <v>plays</v>
      </c>
      <c r="S1511" s="14">
        <f t="shared" si="142"/>
        <v>41772.105937500004</v>
      </c>
      <c r="T1511" s="14">
        <f t="shared" si="143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>
        <v>3000</v>
      </c>
      <c r="E1512">
        <v>3105</v>
      </c>
      <c r="F1512" t="s">
        <v>8219</v>
      </c>
      <c r="G1512" t="s">
        <v>8224</v>
      </c>
      <c r="H1512" t="s">
        <v>8246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8271</v>
      </c>
      <c r="O1512" s="6">
        <f t="shared" si="138"/>
        <v>1.0349999999999999</v>
      </c>
      <c r="P1512" s="8">
        <f t="shared" si="139"/>
        <v>70.568181818181813</v>
      </c>
      <c r="Q1512" s="9" t="str">
        <f t="shared" si="140"/>
        <v>theater</v>
      </c>
      <c r="R1512" s="9" t="str">
        <f t="shared" si="141"/>
        <v>plays</v>
      </c>
      <c r="S1512" s="14">
        <f t="shared" si="142"/>
        <v>42675.832465277781</v>
      </c>
      <c r="T1512" s="14">
        <f t="shared" si="143"/>
        <v>42705.332638888889</v>
      </c>
    </row>
    <row r="1513" spans="1:20" ht="45" x14ac:dyDescent="0.25">
      <c r="A1513">
        <v>114</v>
      </c>
      <c r="B1513" s="3" t="s">
        <v>116</v>
      </c>
      <c r="C1513" s="3" t="s">
        <v>4225</v>
      </c>
      <c r="D1513">
        <v>3000</v>
      </c>
      <c r="E1513">
        <v>3100</v>
      </c>
      <c r="F1513" t="s">
        <v>8219</v>
      </c>
      <c r="G1513" t="s">
        <v>8224</v>
      </c>
      <c r="H1513" t="s">
        <v>8246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8266</v>
      </c>
      <c r="O1513" s="6">
        <f t="shared" si="138"/>
        <v>1.0333333333333334</v>
      </c>
      <c r="P1513" s="8">
        <f t="shared" si="139"/>
        <v>88.571428571428569</v>
      </c>
      <c r="Q1513" s="9" t="str">
        <f t="shared" si="140"/>
        <v>film &amp; video</v>
      </c>
      <c r="R1513" s="9" t="str">
        <f t="shared" si="141"/>
        <v>shorts</v>
      </c>
      <c r="S1513" s="14">
        <f t="shared" si="142"/>
        <v>40861.27416666667</v>
      </c>
      <c r="T1513" s="14">
        <f t="shared" si="143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>
        <v>20000</v>
      </c>
      <c r="E1514">
        <v>3100</v>
      </c>
      <c r="F1514" t="s">
        <v>8220</v>
      </c>
      <c r="G1514" t="s">
        <v>8224</v>
      </c>
      <c r="H1514" t="s">
        <v>8246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8273</v>
      </c>
      <c r="O1514" s="6">
        <f t="shared" si="138"/>
        <v>0.155</v>
      </c>
      <c r="P1514" s="8">
        <f t="shared" si="139"/>
        <v>129.16666666666666</v>
      </c>
      <c r="Q1514" s="9" t="str">
        <f t="shared" si="140"/>
        <v>technology</v>
      </c>
      <c r="R1514" s="9" t="str">
        <f t="shared" si="141"/>
        <v>wearables</v>
      </c>
      <c r="S1514" s="14">
        <f t="shared" si="142"/>
        <v>42556.667245370365</v>
      </c>
      <c r="T1514" s="14">
        <f t="shared" si="143"/>
        <v>42601.667245370365</v>
      </c>
    </row>
    <row r="1515" spans="1:20" ht="45" x14ac:dyDescent="0.25">
      <c r="A1515">
        <v>2825</v>
      </c>
      <c r="B1515" s="3" t="s">
        <v>2825</v>
      </c>
      <c r="C1515" s="3" t="s">
        <v>6935</v>
      </c>
      <c r="D1515">
        <v>3000</v>
      </c>
      <c r="E1515">
        <v>3100</v>
      </c>
      <c r="F1515" t="s">
        <v>8219</v>
      </c>
      <c r="G1515" t="s">
        <v>8225</v>
      </c>
      <c r="H1515" t="s">
        <v>8247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8271</v>
      </c>
      <c r="O1515" s="6">
        <f t="shared" si="138"/>
        <v>1.0333333333333334</v>
      </c>
      <c r="P1515" s="8">
        <f t="shared" si="139"/>
        <v>60.784313725490193</v>
      </c>
      <c r="Q1515" s="9" t="str">
        <f t="shared" si="140"/>
        <v>theater</v>
      </c>
      <c r="R1515" s="9" t="str">
        <f t="shared" si="141"/>
        <v>plays</v>
      </c>
      <c r="S1515" s="14">
        <f t="shared" si="142"/>
        <v>42312.792662037042</v>
      </c>
      <c r="T1515" s="14">
        <f t="shared" si="143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>
        <v>2000</v>
      </c>
      <c r="E1516">
        <v>3100</v>
      </c>
      <c r="F1516" t="s">
        <v>8219</v>
      </c>
      <c r="G1516" t="s">
        <v>8225</v>
      </c>
      <c r="H1516" t="s">
        <v>8247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8271</v>
      </c>
      <c r="O1516" s="6">
        <f t="shared" si="138"/>
        <v>1.55</v>
      </c>
      <c r="P1516" s="8">
        <f t="shared" si="139"/>
        <v>39.743589743589745</v>
      </c>
      <c r="Q1516" s="9" t="str">
        <f t="shared" si="140"/>
        <v>theater</v>
      </c>
      <c r="R1516" s="9" t="str">
        <f t="shared" si="141"/>
        <v>plays</v>
      </c>
      <c r="S1516" s="14">
        <f t="shared" si="142"/>
        <v>41988.617083333331</v>
      </c>
      <c r="T1516" s="14">
        <f t="shared" si="143"/>
        <v>42048.617083333331</v>
      </c>
    </row>
    <row r="1517" spans="1:20" ht="45" x14ac:dyDescent="0.25">
      <c r="A1517">
        <v>3667</v>
      </c>
      <c r="B1517" s="3" t="s">
        <v>3664</v>
      </c>
      <c r="C1517" s="3" t="s">
        <v>7777</v>
      </c>
      <c r="D1517">
        <v>3000</v>
      </c>
      <c r="E1517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8271</v>
      </c>
      <c r="O1517" s="6">
        <f t="shared" si="138"/>
        <v>1.0317033333333334</v>
      </c>
      <c r="P1517" s="8">
        <f t="shared" si="139"/>
        <v>53.363965517241382</v>
      </c>
      <c r="Q1517" s="9" t="str">
        <f t="shared" si="140"/>
        <v>theater</v>
      </c>
      <c r="R1517" s="9" t="str">
        <f t="shared" si="141"/>
        <v>plays</v>
      </c>
      <c r="S1517" s="14">
        <f t="shared" si="142"/>
        <v>42173.970127314817</v>
      </c>
      <c r="T1517" s="14">
        <f t="shared" si="143"/>
        <v>42203.970127314817</v>
      </c>
    </row>
    <row r="1518" spans="1:20" ht="30" x14ac:dyDescent="0.25">
      <c r="A1518">
        <v>3573</v>
      </c>
      <c r="B1518" s="3" t="s">
        <v>3572</v>
      </c>
      <c r="C1518" s="3" t="s">
        <v>7683</v>
      </c>
      <c r="D1518">
        <v>3000</v>
      </c>
      <c r="E1518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8271</v>
      </c>
      <c r="O1518" s="6">
        <f t="shared" si="138"/>
        <v>1.028</v>
      </c>
      <c r="P1518" s="8">
        <f t="shared" si="139"/>
        <v>39.53846153846154</v>
      </c>
      <c r="Q1518" s="9" t="str">
        <f t="shared" si="140"/>
        <v>theater</v>
      </c>
      <c r="R1518" s="9" t="str">
        <f t="shared" si="141"/>
        <v>plays</v>
      </c>
      <c r="S1518" s="14">
        <f t="shared" si="142"/>
        <v>41921.375532407408</v>
      </c>
      <c r="T1518" s="14">
        <f t="shared" si="143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>
        <v>2600</v>
      </c>
      <c r="E1519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8271</v>
      </c>
      <c r="O1519" s="6">
        <f t="shared" si="138"/>
        <v>1.1850000000000001</v>
      </c>
      <c r="P1519" s="8">
        <f t="shared" si="139"/>
        <v>49.693548387096776</v>
      </c>
      <c r="Q1519" s="9" t="str">
        <f t="shared" si="140"/>
        <v>theater</v>
      </c>
      <c r="R1519" s="9" t="str">
        <f t="shared" si="141"/>
        <v>plays</v>
      </c>
      <c r="S1519" s="14">
        <f t="shared" si="142"/>
        <v>42050.008368055554</v>
      </c>
      <c r="T1519" s="14">
        <f t="shared" si="143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>
        <v>3000</v>
      </c>
      <c r="E1520">
        <v>3080</v>
      </c>
      <c r="F1520" t="s">
        <v>8219</v>
      </c>
      <c r="G1520" t="s">
        <v>8224</v>
      </c>
      <c r="H1520" t="s">
        <v>8246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8271</v>
      </c>
      <c r="O1520" s="6">
        <f t="shared" si="138"/>
        <v>1.0266666666666666</v>
      </c>
      <c r="P1520" s="8">
        <f t="shared" si="139"/>
        <v>66.956521739130437</v>
      </c>
      <c r="Q1520" s="9" t="str">
        <f t="shared" si="140"/>
        <v>theater</v>
      </c>
      <c r="R1520" s="9" t="str">
        <f t="shared" si="141"/>
        <v>plays</v>
      </c>
      <c r="S1520" s="14">
        <f t="shared" si="142"/>
        <v>42125.772812499999</v>
      </c>
      <c r="T1520" s="14">
        <f t="shared" si="143"/>
        <v>42155.772812499999</v>
      </c>
    </row>
    <row r="1521" spans="1:20" ht="45" x14ac:dyDescent="0.25">
      <c r="A1521">
        <v>3625</v>
      </c>
      <c r="B1521" s="3" t="s">
        <v>3623</v>
      </c>
      <c r="C1521" s="3" t="s">
        <v>7735</v>
      </c>
      <c r="D1521">
        <v>3000</v>
      </c>
      <c r="E1521">
        <v>3080</v>
      </c>
      <c r="F1521" t="s">
        <v>8219</v>
      </c>
      <c r="G1521" t="s">
        <v>8225</v>
      </c>
      <c r="H1521" t="s">
        <v>8247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8271</v>
      </c>
      <c r="O1521" s="6">
        <f t="shared" si="138"/>
        <v>1.0266666666666666</v>
      </c>
      <c r="P1521" s="8">
        <f t="shared" si="139"/>
        <v>39.487179487179489</v>
      </c>
      <c r="Q1521" s="9" t="str">
        <f t="shared" si="140"/>
        <v>theater</v>
      </c>
      <c r="R1521" s="9" t="str">
        <f t="shared" si="141"/>
        <v>plays</v>
      </c>
      <c r="S1521" s="14">
        <f t="shared" si="142"/>
        <v>42157.652511574073</v>
      </c>
      <c r="T1521" s="14">
        <f t="shared" si="143"/>
        <v>42187.652511574073</v>
      </c>
    </row>
    <row r="1522" spans="1:20" ht="45" x14ac:dyDescent="0.25">
      <c r="A1522">
        <v>1355</v>
      </c>
      <c r="B1522" s="3" t="s">
        <v>1356</v>
      </c>
      <c r="C1522" s="3" t="s">
        <v>5465</v>
      </c>
      <c r="D1522">
        <v>2500</v>
      </c>
      <c r="E1522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8274</v>
      </c>
      <c r="O1522" s="6">
        <f t="shared" si="138"/>
        <v>1.2267999999999999</v>
      </c>
      <c r="P1522" s="8">
        <f t="shared" si="139"/>
        <v>25.347107438016529</v>
      </c>
      <c r="Q1522" s="9" t="str">
        <f t="shared" si="140"/>
        <v>publishing</v>
      </c>
      <c r="R1522" s="9" t="str">
        <f t="shared" si="141"/>
        <v>nonfiction</v>
      </c>
      <c r="S1522" s="14">
        <f t="shared" si="142"/>
        <v>41213.254687499997</v>
      </c>
      <c r="T1522" s="14">
        <f t="shared" si="143"/>
        <v>41243.416666666664</v>
      </c>
    </row>
    <row r="1523" spans="1:20" ht="45" x14ac:dyDescent="0.25">
      <c r="A1523">
        <v>2181</v>
      </c>
      <c r="B1523" s="3" t="s">
        <v>2182</v>
      </c>
      <c r="C1523" s="3" t="s">
        <v>6291</v>
      </c>
      <c r="D1523">
        <v>2000</v>
      </c>
      <c r="E1523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8297</v>
      </c>
      <c r="O1523" s="6">
        <f t="shared" si="138"/>
        <v>1.5309999999999999</v>
      </c>
      <c r="P1523" s="8">
        <f t="shared" si="139"/>
        <v>57.773584905660378</v>
      </c>
      <c r="Q1523" s="9" t="str">
        <f t="shared" si="140"/>
        <v>games</v>
      </c>
      <c r="R1523" s="9" t="str">
        <f t="shared" si="141"/>
        <v>tabletop games</v>
      </c>
      <c r="S1523" s="14">
        <f t="shared" si="142"/>
        <v>42773.005243055552</v>
      </c>
      <c r="T1523" s="14">
        <f t="shared" si="143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>
        <v>3000</v>
      </c>
      <c r="E1524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8271</v>
      </c>
      <c r="O1524" s="6">
        <f t="shared" si="138"/>
        <v>1.0203333333333333</v>
      </c>
      <c r="P1524" s="8">
        <f t="shared" si="139"/>
        <v>235.46153846153845</v>
      </c>
      <c r="Q1524" s="9" t="str">
        <f t="shared" si="140"/>
        <v>theater</v>
      </c>
      <c r="R1524" s="9" t="str">
        <f t="shared" si="141"/>
        <v>plays</v>
      </c>
      <c r="S1524" s="14">
        <f t="shared" si="142"/>
        <v>42055.277199074073</v>
      </c>
      <c r="T1524" s="14">
        <f t="shared" si="143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>
        <v>2500</v>
      </c>
      <c r="E1525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8292</v>
      </c>
      <c r="O1525" s="6">
        <f t="shared" si="138"/>
        <v>1.2240879999999998</v>
      </c>
      <c r="P1525" s="8">
        <f t="shared" si="139"/>
        <v>34.384494382022467</v>
      </c>
      <c r="Q1525" s="9" t="str">
        <f t="shared" si="140"/>
        <v>music</v>
      </c>
      <c r="R1525" s="9" t="str">
        <f t="shared" si="141"/>
        <v>pop</v>
      </c>
      <c r="S1525" s="14">
        <f t="shared" si="142"/>
        <v>40939.761782407404</v>
      </c>
      <c r="T1525" s="14">
        <f t="shared" si="143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>
        <v>10000</v>
      </c>
      <c r="E1526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8273</v>
      </c>
      <c r="O1526" s="6">
        <f t="shared" si="138"/>
        <v>0.30599999999999999</v>
      </c>
      <c r="P1526" s="8">
        <f t="shared" si="139"/>
        <v>191.25</v>
      </c>
      <c r="Q1526" s="9" t="str">
        <f t="shared" si="140"/>
        <v>technology</v>
      </c>
      <c r="R1526" s="9" t="str">
        <f t="shared" si="141"/>
        <v>wearables</v>
      </c>
      <c r="S1526" s="14">
        <f t="shared" si="142"/>
        <v>41955.002488425926</v>
      </c>
      <c r="T1526" s="14">
        <f t="shared" si="143"/>
        <v>42005.002488425926</v>
      </c>
    </row>
    <row r="1527" spans="1:20" ht="30" x14ac:dyDescent="0.25">
      <c r="A1527">
        <v>3354</v>
      </c>
      <c r="B1527" s="3" t="s">
        <v>3353</v>
      </c>
      <c r="C1527" s="3" t="s">
        <v>7464</v>
      </c>
      <c r="D1527">
        <v>3000</v>
      </c>
      <c r="E1527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8271</v>
      </c>
      <c r="O1527" s="6">
        <f t="shared" si="138"/>
        <v>1.0193333333333334</v>
      </c>
      <c r="P1527" s="8">
        <f t="shared" si="139"/>
        <v>55.6</v>
      </c>
      <c r="Q1527" s="9" t="str">
        <f t="shared" si="140"/>
        <v>theater</v>
      </c>
      <c r="R1527" s="9" t="str">
        <f t="shared" si="141"/>
        <v>plays</v>
      </c>
      <c r="S1527" s="14">
        <f t="shared" si="142"/>
        <v>42270.7269212963</v>
      </c>
      <c r="T1527" s="14">
        <f t="shared" si="143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>
        <v>2800</v>
      </c>
      <c r="E1528">
        <v>3055</v>
      </c>
      <c r="F1528" t="s">
        <v>8219</v>
      </c>
      <c r="G1528" t="s">
        <v>8224</v>
      </c>
      <c r="H1528" t="s">
        <v>8246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8276</v>
      </c>
      <c r="O1528" s="6">
        <f t="shared" si="138"/>
        <v>1.0910714285714285</v>
      </c>
      <c r="P1528" s="8">
        <f t="shared" si="139"/>
        <v>160.78947368421052</v>
      </c>
      <c r="Q1528" s="9" t="str">
        <f t="shared" si="140"/>
        <v>music</v>
      </c>
      <c r="R1528" s="9" t="str">
        <f t="shared" si="141"/>
        <v>rock</v>
      </c>
      <c r="S1528" s="14">
        <f t="shared" si="142"/>
        <v>42087.803310185183</v>
      </c>
      <c r="T1528" s="14">
        <f t="shared" si="143"/>
        <v>42121.716666666667</v>
      </c>
    </row>
    <row r="1529" spans="1:20" ht="45" x14ac:dyDescent="0.25">
      <c r="A1529">
        <v>2802</v>
      </c>
      <c r="B1529" s="3" t="s">
        <v>2802</v>
      </c>
      <c r="C1529" s="3" t="s">
        <v>6912</v>
      </c>
      <c r="D1529">
        <v>3000</v>
      </c>
      <c r="E1529">
        <v>3055</v>
      </c>
      <c r="F1529" t="s">
        <v>8219</v>
      </c>
      <c r="G1529" t="s">
        <v>8225</v>
      </c>
      <c r="H1529" t="s">
        <v>8247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8271</v>
      </c>
      <c r="O1529" s="6">
        <f t="shared" si="138"/>
        <v>1.0183333333333333</v>
      </c>
      <c r="P1529" s="8">
        <f t="shared" si="139"/>
        <v>33.944444444444443</v>
      </c>
      <c r="Q1529" s="9" t="str">
        <f t="shared" si="140"/>
        <v>theater</v>
      </c>
      <c r="R1529" s="9" t="str">
        <f t="shared" si="141"/>
        <v>plays</v>
      </c>
      <c r="S1529" s="14">
        <f t="shared" si="142"/>
        <v>42192.64707175926</v>
      </c>
      <c r="T1529" s="14">
        <f t="shared" si="143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>
        <v>3000</v>
      </c>
      <c r="E1530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8271</v>
      </c>
      <c r="O1530" s="6">
        <f t="shared" si="138"/>
        <v>1.016</v>
      </c>
      <c r="P1530" s="8">
        <f t="shared" si="139"/>
        <v>203.2</v>
      </c>
      <c r="Q1530" s="9" t="str">
        <f t="shared" si="140"/>
        <v>theater</v>
      </c>
      <c r="R1530" s="9" t="str">
        <f t="shared" si="141"/>
        <v>plays</v>
      </c>
      <c r="S1530" s="14">
        <f t="shared" si="142"/>
        <v>42380.884872685187</v>
      </c>
      <c r="T1530" s="14">
        <f t="shared" si="143"/>
        <v>42398.249305555553</v>
      </c>
    </row>
    <row r="1531" spans="1:20" ht="45" x14ac:dyDescent="0.25">
      <c r="A1531">
        <v>3672</v>
      </c>
      <c r="B1531" s="3" t="s">
        <v>3669</v>
      </c>
      <c r="C1531" s="3" t="s">
        <v>7782</v>
      </c>
      <c r="D1531">
        <v>3000</v>
      </c>
      <c r="E1531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8271</v>
      </c>
      <c r="O1531" s="6">
        <f t="shared" si="138"/>
        <v>1.0153333333333334</v>
      </c>
      <c r="P1531" s="8">
        <f t="shared" si="139"/>
        <v>53.438596491228068</v>
      </c>
      <c r="Q1531" s="9" t="str">
        <f t="shared" si="140"/>
        <v>theater</v>
      </c>
      <c r="R1531" s="9" t="str">
        <f t="shared" si="141"/>
        <v>plays</v>
      </c>
      <c r="S1531" s="14">
        <f t="shared" si="142"/>
        <v>41878.946574074071</v>
      </c>
      <c r="T1531" s="14">
        <f t="shared" si="143"/>
        <v>41908.946574074071</v>
      </c>
    </row>
    <row r="1532" spans="1:20" ht="30" x14ac:dyDescent="0.25">
      <c r="A1532">
        <v>837</v>
      </c>
      <c r="B1532" s="3" t="s">
        <v>838</v>
      </c>
      <c r="C1532" s="3" t="s">
        <v>4947</v>
      </c>
      <c r="D1532">
        <v>2500</v>
      </c>
      <c r="E1532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8276</v>
      </c>
      <c r="O1532" s="6">
        <f t="shared" si="138"/>
        <v>1.218</v>
      </c>
      <c r="P1532" s="8">
        <f t="shared" si="139"/>
        <v>49.112903225806448</v>
      </c>
      <c r="Q1532" s="9" t="str">
        <f t="shared" si="140"/>
        <v>music</v>
      </c>
      <c r="R1532" s="9" t="str">
        <f t="shared" si="141"/>
        <v>rock</v>
      </c>
      <c r="S1532" s="14">
        <f t="shared" si="142"/>
        <v>41730.998402777775</v>
      </c>
      <c r="T1532" s="14">
        <f t="shared" si="143"/>
        <v>41760.998402777775</v>
      </c>
    </row>
    <row r="1533" spans="1:20" ht="45" x14ac:dyDescent="0.25">
      <c r="A1533">
        <v>3506</v>
      </c>
      <c r="B1533" s="3" t="s">
        <v>3505</v>
      </c>
      <c r="C1533" s="3" t="s">
        <v>7616</v>
      </c>
      <c r="D1533">
        <v>3000</v>
      </c>
      <c r="E1533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8271</v>
      </c>
      <c r="O1533" s="6">
        <f t="shared" si="138"/>
        <v>1.0149999999999999</v>
      </c>
      <c r="P1533" s="8">
        <f t="shared" si="139"/>
        <v>105</v>
      </c>
      <c r="Q1533" s="9" t="str">
        <f t="shared" si="140"/>
        <v>theater</v>
      </c>
      <c r="R1533" s="9" t="str">
        <f t="shared" si="141"/>
        <v>plays</v>
      </c>
      <c r="S1533" s="14">
        <f t="shared" si="142"/>
        <v>41829.734259259261</v>
      </c>
      <c r="T1533" s="14">
        <f t="shared" si="143"/>
        <v>41874.734259259261</v>
      </c>
    </row>
    <row r="1534" spans="1:20" ht="45" x14ac:dyDescent="0.25">
      <c r="A1534">
        <v>4067</v>
      </c>
      <c r="B1534" s="3" t="s">
        <v>4063</v>
      </c>
      <c r="C1534" s="3" t="s">
        <v>7998</v>
      </c>
      <c r="D1534">
        <v>5000</v>
      </c>
      <c r="E1534">
        <v>3045</v>
      </c>
      <c r="F1534" t="s">
        <v>8221</v>
      </c>
      <c r="G1534" t="s">
        <v>8224</v>
      </c>
      <c r="H1534" t="s">
        <v>8246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8271</v>
      </c>
      <c r="O1534" s="6">
        <f t="shared" si="138"/>
        <v>0.60899999999999999</v>
      </c>
      <c r="P1534" s="8">
        <f t="shared" si="139"/>
        <v>179.11764705882354</v>
      </c>
      <c r="Q1534" s="9" t="str">
        <f t="shared" si="140"/>
        <v>theater</v>
      </c>
      <c r="R1534" s="9" t="str">
        <f t="shared" si="141"/>
        <v>plays</v>
      </c>
      <c r="S1534" s="14">
        <f t="shared" si="142"/>
        <v>42235.117476851854</v>
      </c>
      <c r="T1534" s="14">
        <f t="shared" si="143"/>
        <v>42275.117476851854</v>
      </c>
    </row>
    <row r="1535" spans="1:20" ht="30" x14ac:dyDescent="0.25">
      <c r="A1535">
        <v>405</v>
      </c>
      <c r="B1535" s="3" t="s">
        <v>406</v>
      </c>
      <c r="C1535" s="3" t="s">
        <v>4515</v>
      </c>
      <c r="D1535">
        <v>2820</v>
      </c>
      <c r="E1535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8269</v>
      </c>
      <c r="O1535" s="6">
        <f t="shared" si="138"/>
        <v>1.0765957446808512</v>
      </c>
      <c r="P1535" s="8">
        <f t="shared" si="139"/>
        <v>55.2</v>
      </c>
      <c r="Q1535" s="9" t="str">
        <f t="shared" si="140"/>
        <v>film &amp; video</v>
      </c>
      <c r="R1535" s="9" t="str">
        <f t="shared" si="141"/>
        <v>documentary</v>
      </c>
      <c r="S1535" s="14">
        <f t="shared" si="142"/>
        <v>41674.08494212963</v>
      </c>
      <c r="T1535" s="14">
        <f t="shared" si="143"/>
        <v>41704.08494212963</v>
      </c>
    </row>
    <row r="1536" spans="1:20" ht="45" x14ac:dyDescent="0.25">
      <c r="A1536">
        <v>337</v>
      </c>
      <c r="B1536" s="3" t="s">
        <v>338</v>
      </c>
      <c r="C1536" s="3" t="s">
        <v>4447</v>
      </c>
      <c r="D1536">
        <v>3000</v>
      </c>
      <c r="E1536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8269</v>
      </c>
      <c r="O1536" s="6">
        <f t="shared" si="138"/>
        <v>1.0116833333333335</v>
      </c>
      <c r="P1536" s="8">
        <f t="shared" si="139"/>
        <v>97.904838709677421</v>
      </c>
      <c r="Q1536" s="9" t="str">
        <f t="shared" si="140"/>
        <v>film &amp; video</v>
      </c>
      <c r="R1536" s="9" t="str">
        <f t="shared" si="141"/>
        <v>documentary</v>
      </c>
      <c r="S1536" s="14">
        <f t="shared" si="142"/>
        <v>42047.128564814819</v>
      </c>
      <c r="T1536" s="14">
        <f t="shared" si="143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>
        <v>3000</v>
      </c>
      <c r="E1537">
        <v>3035</v>
      </c>
      <c r="F1537" t="s">
        <v>8219</v>
      </c>
      <c r="G1537" t="s">
        <v>8224</v>
      </c>
      <c r="H1537" t="s">
        <v>8246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8271</v>
      </c>
      <c r="O1537" s="6">
        <f t="shared" si="138"/>
        <v>1.0116666666666667</v>
      </c>
      <c r="P1537" s="8">
        <f t="shared" si="139"/>
        <v>126.45833333333333</v>
      </c>
      <c r="Q1537" s="9" t="str">
        <f t="shared" si="140"/>
        <v>theater</v>
      </c>
      <c r="R1537" s="9" t="str">
        <f t="shared" si="141"/>
        <v>plays</v>
      </c>
      <c r="S1537" s="14">
        <f t="shared" si="142"/>
        <v>42056.013124999998</v>
      </c>
      <c r="T1537" s="14">
        <f t="shared" si="143"/>
        <v>42075.166666666672</v>
      </c>
    </row>
    <row r="1538" spans="1:20" ht="45" x14ac:dyDescent="0.25">
      <c r="A1538">
        <v>3003</v>
      </c>
      <c r="B1538" s="3" t="s">
        <v>3003</v>
      </c>
      <c r="C1538" s="3" t="s">
        <v>7113</v>
      </c>
      <c r="D1538">
        <v>3000</v>
      </c>
      <c r="E1538">
        <v>3035</v>
      </c>
      <c r="F1538" t="s">
        <v>8219</v>
      </c>
      <c r="G1538" t="s">
        <v>8224</v>
      </c>
      <c r="H1538" t="s">
        <v>8246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8303</v>
      </c>
      <c r="O1538" s="6">
        <f t="shared" ref="O1538:O1601" si="144">E1538/D1538</f>
        <v>1.0116666666666667</v>
      </c>
      <c r="P1538" s="8">
        <f t="shared" ref="P1538:P1601" si="145">E1538/L1538</f>
        <v>178.52941176470588</v>
      </c>
      <c r="Q1538" s="9" t="str">
        <f t="shared" si="140"/>
        <v>theater</v>
      </c>
      <c r="R1538" s="9" t="str">
        <f t="shared" si="141"/>
        <v>spaces</v>
      </c>
      <c r="S1538" s="14">
        <f t="shared" si="142"/>
        <v>42398.849259259259</v>
      </c>
      <c r="T1538" s="14">
        <f t="shared" si="143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>
        <v>3000</v>
      </c>
      <c r="E1539">
        <v>3035</v>
      </c>
      <c r="F1539" t="s">
        <v>8219</v>
      </c>
      <c r="G1539" t="s">
        <v>8224</v>
      </c>
      <c r="H1539" t="s">
        <v>8246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8303</v>
      </c>
      <c r="O1539" s="6">
        <f t="shared" si="144"/>
        <v>1.0116666666666667</v>
      </c>
      <c r="P1539" s="8">
        <f t="shared" si="145"/>
        <v>116.73076923076923</v>
      </c>
      <c r="Q1539" s="9" t="str">
        <f t="shared" ref="Q1539:Q1602" si="146">LEFT(N1539, SEARCH("/",N1539,1)-1)</f>
        <v>theater</v>
      </c>
      <c r="R1539" s="9" t="str">
        <f t="shared" ref="R1539:R1602" si="147">RIGHT(N1539,LEN(N1539) - SEARCH("/", N1539))</f>
        <v>spaces</v>
      </c>
      <c r="S1539" s="14">
        <f t="shared" ref="S1539:S1602" si="148">(((J1539/60)/60)/24)+DATE(1970,1,1)</f>
        <v>42360.212025462963</v>
      </c>
      <c r="T1539" s="14">
        <f t="shared" ref="T1539:T1602" si="149">(((I1539/60)/60)/24)+DATE(1970,1,1)</f>
        <v>42390.212025462963</v>
      </c>
    </row>
    <row r="1540" spans="1:20" ht="45" x14ac:dyDescent="0.25">
      <c r="A1540">
        <v>3174</v>
      </c>
      <c r="B1540" s="3" t="s">
        <v>3174</v>
      </c>
      <c r="C1540" s="3" t="s">
        <v>7284</v>
      </c>
      <c r="D1540">
        <v>3000</v>
      </c>
      <c r="E1540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8271</v>
      </c>
      <c r="O1540" s="6">
        <f t="shared" si="144"/>
        <v>1.0113333333333334</v>
      </c>
      <c r="P1540" s="8">
        <f t="shared" si="145"/>
        <v>131.91304347826087</v>
      </c>
      <c r="Q1540" s="9" t="str">
        <f t="shared" si="146"/>
        <v>theater</v>
      </c>
      <c r="R1540" s="9" t="str">
        <f t="shared" si="147"/>
        <v>plays</v>
      </c>
      <c r="S1540" s="14">
        <f t="shared" si="148"/>
        <v>41862.864675925928</v>
      </c>
      <c r="T1540" s="14">
        <f t="shared" si="149"/>
        <v>41876.864675925928</v>
      </c>
    </row>
    <row r="1541" spans="1:20" ht="45" x14ac:dyDescent="0.25">
      <c r="A1541">
        <v>210</v>
      </c>
      <c r="B1541" s="3" t="s">
        <v>212</v>
      </c>
      <c r="C1541" s="3" t="s">
        <v>4320</v>
      </c>
      <c r="D1541">
        <v>12000</v>
      </c>
      <c r="E1541">
        <v>3030</v>
      </c>
      <c r="F1541" t="s">
        <v>8221</v>
      </c>
      <c r="G1541" t="s">
        <v>8224</v>
      </c>
      <c r="H1541" t="s">
        <v>8246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8268</v>
      </c>
      <c r="O1541" s="6">
        <f t="shared" si="144"/>
        <v>0.2525</v>
      </c>
      <c r="P1541" s="8">
        <f t="shared" si="145"/>
        <v>91.818181818181813</v>
      </c>
      <c r="Q1541" s="9" t="str">
        <f t="shared" si="146"/>
        <v>film &amp; video</v>
      </c>
      <c r="R1541" s="9" t="str">
        <f t="shared" si="147"/>
        <v>drama</v>
      </c>
      <c r="S1541" s="14">
        <f t="shared" si="148"/>
        <v>42249.064722222218</v>
      </c>
      <c r="T1541" s="14">
        <f t="shared" si="149"/>
        <v>42278.208333333328</v>
      </c>
    </row>
    <row r="1542" spans="1:20" ht="45" x14ac:dyDescent="0.25">
      <c r="A1542">
        <v>3437</v>
      </c>
      <c r="B1542" s="3" t="s">
        <v>3436</v>
      </c>
      <c r="C1542" s="3" t="s">
        <v>7547</v>
      </c>
      <c r="D1542">
        <v>3000</v>
      </c>
      <c r="E1542">
        <v>3030</v>
      </c>
      <c r="F1542" t="s">
        <v>8219</v>
      </c>
      <c r="G1542" t="s">
        <v>8224</v>
      </c>
      <c r="H1542" t="s">
        <v>8246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8271</v>
      </c>
      <c r="O1542" s="6">
        <f t="shared" si="144"/>
        <v>1.01</v>
      </c>
      <c r="P1542" s="8">
        <f t="shared" si="145"/>
        <v>84.166666666666671</v>
      </c>
      <c r="Q1542" s="9" t="str">
        <f t="shared" si="146"/>
        <v>theater</v>
      </c>
      <c r="R1542" s="9" t="str">
        <f t="shared" si="147"/>
        <v>plays</v>
      </c>
      <c r="S1542" s="14">
        <f t="shared" si="148"/>
        <v>42205.710879629631</v>
      </c>
      <c r="T1542" s="14">
        <f t="shared" si="149"/>
        <v>42235.710879629631</v>
      </c>
    </row>
    <row r="1543" spans="1:20" ht="15.75" x14ac:dyDescent="0.25">
      <c r="A1543">
        <v>3467</v>
      </c>
      <c r="B1543" s="3" t="s">
        <v>3466</v>
      </c>
      <c r="C1543" s="3" t="s">
        <v>7577</v>
      </c>
      <c r="D1543">
        <v>3000</v>
      </c>
      <c r="E1543">
        <v>3030</v>
      </c>
      <c r="F1543" t="s">
        <v>8219</v>
      </c>
      <c r="G1543" t="s">
        <v>8224</v>
      </c>
      <c r="H1543" t="s">
        <v>8246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8271</v>
      </c>
      <c r="O1543" s="6">
        <f t="shared" si="144"/>
        <v>1.01</v>
      </c>
      <c r="P1543" s="8">
        <f t="shared" si="145"/>
        <v>64.468085106382972</v>
      </c>
      <c r="Q1543" s="9" t="str">
        <f t="shared" si="146"/>
        <v>theater</v>
      </c>
      <c r="R1543" s="9" t="str">
        <f t="shared" si="147"/>
        <v>plays</v>
      </c>
      <c r="S1543" s="14">
        <f t="shared" si="148"/>
        <v>42053.671666666662</v>
      </c>
      <c r="T1543" s="14">
        <f t="shared" si="149"/>
        <v>42083.630000000005</v>
      </c>
    </row>
    <row r="1544" spans="1:20" ht="45" x14ac:dyDescent="0.25">
      <c r="A1544">
        <v>2283</v>
      </c>
      <c r="B1544" s="3" t="s">
        <v>2284</v>
      </c>
      <c r="C1544" s="3" t="s">
        <v>6393</v>
      </c>
      <c r="D1544">
        <v>3000</v>
      </c>
      <c r="E1544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8276</v>
      </c>
      <c r="O1544" s="6">
        <f t="shared" si="144"/>
        <v>1.0085533333333332</v>
      </c>
      <c r="P1544" s="8">
        <f t="shared" si="145"/>
        <v>63.03458333333333</v>
      </c>
      <c r="Q1544" s="9" t="str">
        <f t="shared" si="146"/>
        <v>music</v>
      </c>
      <c r="R1544" s="9" t="str">
        <f t="shared" si="147"/>
        <v>rock</v>
      </c>
      <c r="S1544" s="14">
        <f t="shared" si="148"/>
        <v>40978.125046296293</v>
      </c>
      <c r="T1544" s="14">
        <f t="shared" si="149"/>
        <v>41038.083379629628</v>
      </c>
    </row>
    <row r="1545" spans="1:20" ht="45" x14ac:dyDescent="0.25">
      <c r="A1545">
        <v>1847</v>
      </c>
      <c r="B1545" s="3" t="s">
        <v>1848</v>
      </c>
      <c r="C1545" s="3" t="s">
        <v>5957</v>
      </c>
      <c r="D1545">
        <v>2500</v>
      </c>
      <c r="E1545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8276</v>
      </c>
      <c r="O1545" s="6">
        <f t="shared" si="144"/>
        <v>1.2088000000000001</v>
      </c>
      <c r="P1545" s="8">
        <f t="shared" si="145"/>
        <v>79.526315789473685</v>
      </c>
      <c r="Q1545" s="9" t="str">
        <f t="shared" si="146"/>
        <v>music</v>
      </c>
      <c r="R1545" s="9" t="str">
        <f t="shared" si="147"/>
        <v>rock</v>
      </c>
      <c r="S1545" s="14">
        <f t="shared" si="148"/>
        <v>42094.236481481479</v>
      </c>
      <c r="T1545" s="14">
        <f t="shared" si="149"/>
        <v>42115.236481481479</v>
      </c>
    </row>
    <row r="1546" spans="1:20" ht="15.75" x14ac:dyDescent="0.25">
      <c r="A1546">
        <v>659</v>
      </c>
      <c r="B1546" s="3" t="s">
        <v>660</v>
      </c>
      <c r="C1546" s="3" t="s">
        <v>4769</v>
      </c>
      <c r="D1546">
        <v>3000</v>
      </c>
      <c r="E1546">
        <v>3017</v>
      </c>
      <c r="F1546" t="s">
        <v>8219</v>
      </c>
      <c r="G1546" t="s">
        <v>8224</v>
      </c>
      <c r="H1546" t="s">
        <v>8246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8273</v>
      </c>
      <c r="O1546" s="6">
        <f t="shared" si="144"/>
        <v>1.0056666666666667</v>
      </c>
      <c r="P1546" s="8">
        <f t="shared" si="145"/>
        <v>143.66666666666666</v>
      </c>
      <c r="Q1546" s="9" t="str">
        <f t="shared" si="146"/>
        <v>technology</v>
      </c>
      <c r="R1546" s="9" t="str">
        <f t="shared" si="147"/>
        <v>wearables</v>
      </c>
      <c r="S1546" s="14">
        <f t="shared" si="148"/>
        <v>42209.593692129631</v>
      </c>
      <c r="T1546" s="14">
        <f t="shared" si="149"/>
        <v>42239.593692129631</v>
      </c>
    </row>
    <row r="1547" spans="1:20" ht="45" x14ac:dyDescent="0.25">
      <c r="A1547">
        <v>3240</v>
      </c>
      <c r="B1547" s="3" t="s">
        <v>3240</v>
      </c>
      <c r="C1547" s="3" t="s">
        <v>7350</v>
      </c>
      <c r="D1547">
        <v>3000</v>
      </c>
      <c r="E1547">
        <v>3017</v>
      </c>
      <c r="F1547" t="s">
        <v>8219</v>
      </c>
      <c r="G1547" t="s">
        <v>8225</v>
      </c>
      <c r="H1547" t="s">
        <v>8247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8271</v>
      </c>
      <c r="O1547" s="6">
        <f t="shared" si="144"/>
        <v>1.0056666666666667</v>
      </c>
      <c r="P1547" s="8">
        <f t="shared" si="145"/>
        <v>88.735294117647058</v>
      </c>
      <c r="Q1547" s="9" t="str">
        <f t="shared" si="146"/>
        <v>theater</v>
      </c>
      <c r="R1547" s="9" t="str">
        <f t="shared" si="147"/>
        <v>plays</v>
      </c>
      <c r="S1547" s="14">
        <f t="shared" si="148"/>
        <v>42754.693842592591</v>
      </c>
      <c r="T1547" s="14">
        <f t="shared" si="149"/>
        <v>42782.958333333328</v>
      </c>
    </row>
    <row r="1548" spans="1:20" ht="45" x14ac:dyDescent="0.25">
      <c r="A1548">
        <v>406</v>
      </c>
      <c r="B1548" s="3" t="s">
        <v>407</v>
      </c>
      <c r="C1548" s="3" t="s">
        <v>4516</v>
      </c>
      <c r="D1548">
        <v>2800</v>
      </c>
      <c r="E1548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8269</v>
      </c>
      <c r="O1548" s="6">
        <f t="shared" si="144"/>
        <v>1.0770464285714285</v>
      </c>
      <c r="P1548" s="8">
        <f t="shared" si="145"/>
        <v>86.163714285714292</v>
      </c>
      <c r="Q1548" s="9" t="str">
        <f t="shared" si="146"/>
        <v>film &amp; video</v>
      </c>
      <c r="R1548" s="9" t="str">
        <f t="shared" si="147"/>
        <v>documentary</v>
      </c>
      <c r="S1548" s="14">
        <f t="shared" si="148"/>
        <v>40638.162465277775</v>
      </c>
      <c r="T1548" s="14">
        <f t="shared" si="149"/>
        <v>40672.249305555553</v>
      </c>
    </row>
    <row r="1549" spans="1:20" ht="45" x14ac:dyDescent="0.25">
      <c r="A1549">
        <v>10</v>
      </c>
      <c r="B1549" s="3" t="s">
        <v>12</v>
      </c>
      <c r="C1549" s="3" t="s">
        <v>4121</v>
      </c>
      <c r="D1549">
        <v>3000</v>
      </c>
      <c r="E1549">
        <v>3015</v>
      </c>
      <c r="F1549" t="s">
        <v>8219</v>
      </c>
      <c r="G1549" t="s">
        <v>8224</v>
      </c>
      <c r="H1549" t="s">
        <v>8246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8265</v>
      </c>
      <c r="O1549" s="6">
        <f t="shared" si="144"/>
        <v>1.0049999999999999</v>
      </c>
      <c r="P1549" s="8">
        <f t="shared" si="145"/>
        <v>158.68421052631578</v>
      </c>
      <c r="Q1549" s="9" t="str">
        <f t="shared" si="146"/>
        <v>film &amp; video</v>
      </c>
      <c r="R1549" s="9" t="str">
        <f t="shared" si="147"/>
        <v>television</v>
      </c>
      <c r="S1549" s="14">
        <f t="shared" si="148"/>
        <v>41780.068043981482</v>
      </c>
      <c r="T1549" s="14">
        <f t="shared" si="149"/>
        <v>41815.068043981482</v>
      </c>
    </row>
    <row r="1550" spans="1:20" ht="45" x14ac:dyDescent="0.25">
      <c r="A1550">
        <v>3785</v>
      </c>
      <c r="B1550" s="3" t="s">
        <v>3782</v>
      </c>
      <c r="C1550" s="3" t="s">
        <v>7895</v>
      </c>
      <c r="D1550">
        <v>2000</v>
      </c>
      <c r="E1550">
        <v>3015</v>
      </c>
      <c r="F1550" t="s">
        <v>8219</v>
      </c>
      <c r="G1550" t="s">
        <v>8225</v>
      </c>
      <c r="H1550" t="s">
        <v>8247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8305</v>
      </c>
      <c r="O1550" s="6">
        <f t="shared" si="144"/>
        <v>1.5075000000000001</v>
      </c>
      <c r="P1550" s="8">
        <f t="shared" si="145"/>
        <v>100.5</v>
      </c>
      <c r="Q1550" s="9" t="str">
        <f t="shared" si="146"/>
        <v>theater</v>
      </c>
      <c r="R1550" s="9" t="str">
        <f t="shared" si="147"/>
        <v>musical</v>
      </c>
      <c r="S1550" s="14">
        <f t="shared" si="148"/>
        <v>42548.63853009259</v>
      </c>
      <c r="T1550" s="14">
        <f t="shared" si="149"/>
        <v>42584.418749999997</v>
      </c>
    </row>
    <row r="1551" spans="1:20" ht="45" x14ac:dyDescent="0.25">
      <c r="A1551">
        <v>652</v>
      </c>
      <c r="B1551" s="3" t="s">
        <v>653</v>
      </c>
      <c r="C1551" s="3" t="s">
        <v>4762</v>
      </c>
      <c r="D1551">
        <v>3000</v>
      </c>
      <c r="E1551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8273</v>
      </c>
      <c r="O1551" s="6">
        <f t="shared" si="144"/>
        <v>1.0046666666666666</v>
      </c>
      <c r="P1551" s="8">
        <f t="shared" si="145"/>
        <v>107.64285714285714</v>
      </c>
      <c r="Q1551" s="9" t="str">
        <f t="shared" si="146"/>
        <v>technology</v>
      </c>
      <c r="R1551" s="9" t="str">
        <f t="shared" si="147"/>
        <v>wearables</v>
      </c>
      <c r="S1551" s="14">
        <f t="shared" si="148"/>
        <v>42675.690393518518</v>
      </c>
      <c r="T1551" s="14">
        <f t="shared" si="149"/>
        <v>42705.732060185182</v>
      </c>
    </row>
    <row r="1552" spans="1:20" ht="45" x14ac:dyDescent="0.25">
      <c r="A1552">
        <v>733</v>
      </c>
      <c r="B1552" s="3" t="s">
        <v>734</v>
      </c>
      <c r="C1552" s="3" t="s">
        <v>4843</v>
      </c>
      <c r="D1552">
        <v>2500</v>
      </c>
      <c r="E1552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8274</v>
      </c>
      <c r="O1552" s="6">
        <f t="shared" si="144"/>
        <v>1.2048000000000001</v>
      </c>
      <c r="P1552" s="8">
        <f t="shared" si="145"/>
        <v>17.822485207100591</v>
      </c>
      <c r="Q1552" s="9" t="str">
        <f t="shared" si="146"/>
        <v>publishing</v>
      </c>
      <c r="R1552" s="9" t="str">
        <f t="shared" si="147"/>
        <v>nonfiction</v>
      </c>
      <c r="S1552" s="14">
        <f t="shared" si="148"/>
        <v>41598.420046296298</v>
      </c>
      <c r="T1552" s="14">
        <f t="shared" si="149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>
        <v>2500</v>
      </c>
      <c r="E1553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8279</v>
      </c>
      <c r="O1553" s="6">
        <f t="shared" si="144"/>
        <v>1.2040040000000001</v>
      </c>
      <c r="P1553" s="8">
        <f t="shared" si="145"/>
        <v>48.54854838709678</v>
      </c>
      <c r="Q1553" s="9" t="str">
        <f t="shared" si="146"/>
        <v>music</v>
      </c>
      <c r="R1553" s="9" t="str">
        <f t="shared" si="147"/>
        <v>indie rock</v>
      </c>
      <c r="S1553" s="14">
        <f t="shared" si="148"/>
        <v>41453.076319444444</v>
      </c>
      <c r="T1553" s="14">
        <f t="shared" si="149"/>
        <v>41488.076319444444</v>
      </c>
    </row>
    <row r="1554" spans="1:20" ht="45" x14ac:dyDescent="0.25">
      <c r="A1554">
        <v>3609</v>
      </c>
      <c r="B1554" s="3" t="s">
        <v>3608</v>
      </c>
      <c r="C1554" s="3" t="s">
        <v>7719</v>
      </c>
      <c r="D1554">
        <v>1960</v>
      </c>
      <c r="E1554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8271</v>
      </c>
      <c r="O1554" s="6">
        <f t="shared" si="144"/>
        <v>1.5331632653061225</v>
      </c>
      <c r="P1554" s="8">
        <f t="shared" si="145"/>
        <v>143.0952380952381</v>
      </c>
      <c r="Q1554" s="9" t="str">
        <f t="shared" si="146"/>
        <v>theater</v>
      </c>
      <c r="R1554" s="9" t="str">
        <f t="shared" si="147"/>
        <v>plays</v>
      </c>
      <c r="S1554" s="14">
        <f t="shared" si="148"/>
        <v>42429.991724537031</v>
      </c>
      <c r="T1554" s="14">
        <f t="shared" si="149"/>
        <v>42459.950057870374</v>
      </c>
    </row>
    <row r="1555" spans="1:20" ht="45" x14ac:dyDescent="0.25">
      <c r="A1555">
        <v>2560</v>
      </c>
      <c r="B1555" s="3" t="s">
        <v>2560</v>
      </c>
      <c r="C1555" s="3" t="s">
        <v>6670</v>
      </c>
      <c r="D1555">
        <v>3000</v>
      </c>
      <c r="E1555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8300</v>
      </c>
      <c r="O1555" s="6">
        <f t="shared" si="144"/>
        <v>1.0009999999999999</v>
      </c>
      <c r="P1555" s="8">
        <f t="shared" si="145"/>
        <v>143</v>
      </c>
      <c r="Q1555" s="9" t="str">
        <f t="shared" si="146"/>
        <v>music</v>
      </c>
      <c r="R1555" s="9" t="str">
        <f t="shared" si="147"/>
        <v>classical music</v>
      </c>
      <c r="S1555" s="14">
        <f t="shared" si="148"/>
        <v>42039.951087962967</v>
      </c>
      <c r="T1555" s="14">
        <f t="shared" si="149"/>
        <v>42069.951087962967</v>
      </c>
    </row>
    <row r="1556" spans="1:20" ht="15.75" x14ac:dyDescent="0.25">
      <c r="A1556">
        <v>1824</v>
      </c>
      <c r="B1556" s="3" t="s">
        <v>1825</v>
      </c>
      <c r="C1556" s="3" t="s">
        <v>5934</v>
      </c>
      <c r="D1556">
        <v>3000</v>
      </c>
      <c r="E1556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8276</v>
      </c>
      <c r="O1556" s="6">
        <f t="shared" si="144"/>
        <v>1.0006666666666666</v>
      </c>
      <c r="P1556" s="8">
        <f t="shared" si="145"/>
        <v>75.05</v>
      </c>
      <c r="Q1556" s="9" t="str">
        <f t="shared" si="146"/>
        <v>music</v>
      </c>
      <c r="R1556" s="9" t="str">
        <f t="shared" si="147"/>
        <v>rock</v>
      </c>
      <c r="S1556" s="14">
        <f t="shared" si="148"/>
        <v>41626.916284722225</v>
      </c>
      <c r="T1556" s="14">
        <f t="shared" si="149"/>
        <v>41647.088888888888</v>
      </c>
    </row>
    <row r="1557" spans="1:20" ht="45" x14ac:dyDescent="0.25">
      <c r="A1557">
        <v>4048</v>
      </c>
      <c r="B1557" s="3" t="s">
        <v>4044</v>
      </c>
      <c r="C1557" s="3" t="s">
        <v>8152</v>
      </c>
      <c r="D1557">
        <v>17000</v>
      </c>
      <c r="E1557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8271</v>
      </c>
      <c r="O1557" s="6">
        <f t="shared" si="144"/>
        <v>0.17652941176470588</v>
      </c>
      <c r="P1557" s="8">
        <f t="shared" si="145"/>
        <v>32.978021978021978</v>
      </c>
      <c r="Q1557" s="9" t="str">
        <f t="shared" si="146"/>
        <v>theater</v>
      </c>
      <c r="R1557" s="9" t="str">
        <f t="shared" si="147"/>
        <v>plays</v>
      </c>
      <c r="S1557" s="14">
        <f t="shared" si="148"/>
        <v>42436.509108796294</v>
      </c>
      <c r="T1557" s="14">
        <f t="shared" si="149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>
        <v>5000</v>
      </c>
      <c r="E1558">
        <v>3000</v>
      </c>
      <c r="F1558" t="s">
        <v>8221</v>
      </c>
      <c r="G1558" t="s">
        <v>8224</v>
      </c>
      <c r="H1558" t="s">
        <v>8246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8268</v>
      </c>
      <c r="O1558" s="6">
        <f t="shared" si="144"/>
        <v>0.6</v>
      </c>
      <c r="P1558" s="8">
        <f t="shared" si="145"/>
        <v>3000</v>
      </c>
      <c r="Q1558" s="9" t="str">
        <f t="shared" si="146"/>
        <v>film &amp; video</v>
      </c>
      <c r="R1558" s="9" t="str">
        <f t="shared" si="147"/>
        <v>drama</v>
      </c>
      <c r="S1558" s="14">
        <f t="shared" si="148"/>
        <v>42721.075949074075</v>
      </c>
      <c r="T1558" s="14">
        <f t="shared" si="149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>
        <v>3000</v>
      </c>
      <c r="E1559">
        <v>3000</v>
      </c>
      <c r="F1559" t="s">
        <v>8219</v>
      </c>
      <c r="G1559" t="s">
        <v>8224</v>
      </c>
      <c r="H1559" t="s">
        <v>8246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8276</v>
      </c>
      <c r="O1559" s="6">
        <f t="shared" si="144"/>
        <v>1</v>
      </c>
      <c r="P1559" s="8">
        <f t="shared" si="145"/>
        <v>136.36363636363637</v>
      </c>
      <c r="Q1559" s="9" t="str">
        <f t="shared" si="146"/>
        <v>music</v>
      </c>
      <c r="R1559" s="9" t="str">
        <f t="shared" si="147"/>
        <v>rock</v>
      </c>
      <c r="S1559" s="14">
        <f t="shared" si="148"/>
        <v>41864.76866898148</v>
      </c>
      <c r="T1559" s="14">
        <f t="shared" si="149"/>
        <v>41894.76866898148</v>
      </c>
    </row>
    <row r="1560" spans="1:20" ht="45" x14ac:dyDescent="0.25">
      <c r="A1560">
        <v>2097</v>
      </c>
      <c r="B1560" s="3" t="s">
        <v>2098</v>
      </c>
      <c r="C1560" s="3" t="s">
        <v>6207</v>
      </c>
      <c r="D1560">
        <v>3000</v>
      </c>
      <c r="E1560">
        <v>3000</v>
      </c>
      <c r="F1560" t="s">
        <v>8219</v>
      </c>
      <c r="G1560" t="s">
        <v>8224</v>
      </c>
      <c r="H1560" t="s">
        <v>8246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8279</v>
      </c>
      <c r="O1560" s="6">
        <f t="shared" si="144"/>
        <v>1</v>
      </c>
      <c r="P1560" s="8">
        <f t="shared" si="145"/>
        <v>78.94736842105263</v>
      </c>
      <c r="Q1560" s="9" t="str">
        <f t="shared" si="146"/>
        <v>music</v>
      </c>
      <c r="R1560" s="9" t="str">
        <f t="shared" si="147"/>
        <v>indie rock</v>
      </c>
      <c r="S1560" s="14">
        <f t="shared" si="148"/>
        <v>40818.58489583333</v>
      </c>
      <c r="T1560" s="14">
        <f t="shared" si="149"/>
        <v>40878.626562500001</v>
      </c>
    </row>
    <row r="1561" spans="1:20" ht="30" x14ac:dyDescent="0.25">
      <c r="A1561">
        <v>2830</v>
      </c>
      <c r="B1561" s="3" t="s">
        <v>2830</v>
      </c>
      <c r="C1561" s="3" t="s">
        <v>6940</v>
      </c>
      <c r="D1561">
        <v>3000</v>
      </c>
      <c r="E1561">
        <v>3000</v>
      </c>
      <c r="F1561" t="s">
        <v>8219</v>
      </c>
      <c r="G1561" t="s">
        <v>8224</v>
      </c>
      <c r="H1561" t="s">
        <v>8246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8271</v>
      </c>
      <c r="O1561" s="6">
        <f t="shared" si="144"/>
        <v>1</v>
      </c>
      <c r="P1561" s="8">
        <f t="shared" si="145"/>
        <v>272.72727272727275</v>
      </c>
      <c r="Q1561" s="9" t="str">
        <f t="shared" si="146"/>
        <v>theater</v>
      </c>
      <c r="R1561" s="9" t="str">
        <f t="shared" si="147"/>
        <v>plays</v>
      </c>
      <c r="S1561" s="14">
        <f t="shared" si="148"/>
        <v>41758.839675925927</v>
      </c>
      <c r="T1561" s="14">
        <f t="shared" si="149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>
        <v>3000</v>
      </c>
      <c r="E1562">
        <v>3000</v>
      </c>
      <c r="F1562" t="s">
        <v>8219</v>
      </c>
      <c r="G1562" t="s">
        <v>8225</v>
      </c>
      <c r="H1562" t="s">
        <v>8247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8271</v>
      </c>
      <c r="O1562" s="6">
        <f t="shared" si="144"/>
        <v>1</v>
      </c>
      <c r="P1562" s="8">
        <f t="shared" si="145"/>
        <v>176.47058823529412</v>
      </c>
      <c r="Q1562" s="9" t="str">
        <f t="shared" si="146"/>
        <v>theater</v>
      </c>
      <c r="R1562" s="9" t="str">
        <f t="shared" si="147"/>
        <v>plays</v>
      </c>
      <c r="S1562" s="14">
        <f t="shared" si="148"/>
        <v>41765.610798611109</v>
      </c>
      <c r="T1562" s="14">
        <f t="shared" si="149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>
        <v>3000</v>
      </c>
      <c r="E1563">
        <v>3000</v>
      </c>
      <c r="F1563" t="s">
        <v>8219</v>
      </c>
      <c r="G1563" t="s">
        <v>8225</v>
      </c>
      <c r="H1563" t="s">
        <v>8247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8271</v>
      </c>
      <c r="O1563" s="6">
        <f t="shared" si="144"/>
        <v>1</v>
      </c>
      <c r="P1563" s="8">
        <f t="shared" si="145"/>
        <v>115.38461538461539</v>
      </c>
      <c r="Q1563" s="9" t="str">
        <f t="shared" si="146"/>
        <v>theater</v>
      </c>
      <c r="R1563" s="9" t="str">
        <f t="shared" si="147"/>
        <v>plays</v>
      </c>
      <c r="S1563" s="14">
        <f t="shared" si="148"/>
        <v>41879.959050925929</v>
      </c>
      <c r="T1563" s="14">
        <f t="shared" si="149"/>
        <v>41909.959050925929</v>
      </c>
    </row>
    <row r="1564" spans="1:20" ht="30" x14ac:dyDescent="0.25">
      <c r="A1564">
        <v>3623</v>
      </c>
      <c r="B1564" s="3" t="s">
        <v>3621</v>
      </c>
      <c r="C1564" s="3" t="s">
        <v>7733</v>
      </c>
      <c r="D1564">
        <v>2500</v>
      </c>
      <c r="E1564">
        <v>3000</v>
      </c>
      <c r="F1564" t="s">
        <v>8219</v>
      </c>
      <c r="G1564" t="s">
        <v>8224</v>
      </c>
      <c r="H1564" t="s">
        <v>8246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8271</v>
      </c>
      <c r="O1564" s="6">
        <f t="shared" si="144"/>
        <v>1.2</v>
      </c>
      <c r="P1564" s="8">
        <f t="shared" si="145"/>
        <v>88.235294117647058</v>
      </c>
      <c r="Q1564" s="9" t="str">
        <f t="shared" si="146"/>
        <v>theater</v>
      </c>
      <c r="R1564" s="9" t="str">
        <f t="shared" si="147"/>
        <v>plays</v>
      </c>
      <c r="S1564" s="14">
        <f t="shared" si="148"/>
        <v>41828.736921296295</v>
      </c>
      <c r="T1564" s="14">
        <f t="shared" si="149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>
        <v>2500</v>
      </c>
      <c r="E1565">
        <v>3000</v>
      </c>
      <c r="F1565" t="s">
        <v>8219</v>
      </c>
      <c r="G1565" t="s">
        <v>8224</v>
      </c>
      <c r="H1565" t="s">
        <v>8246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8305</v>
      </c>
      <c r="O1565" s="6">
        <f t="shared" si="144"/>
        <v>1.2</v>
      </c>
      <c r="P1565" s="8">
        <f t="shared" si="145"/>
        <v>111.11111111111111</v>
      </c>
      <c r="Q1565" s="9" t="str">
        <f t="shared" si="146"/>
        <v>theater</v>
      </c>
      <c r="R1565" s="9" t="str">
        <f t="shared" si="147"/>
        <v>musical</v>
      </c>
      <c r="S1565" s="14">
        <f t="shared" si="148"/>
        <v>41808.881215277775</v>
      </c>
      <c r="T1565" s="14">
        <f t="shared" si="149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>
        <v>2500</v>
      </c>
      <c r="E1566">
        <v>3000</v>
      </c>
      <c r="F1566" t="s">
        <v>8219</v>
      </c>
      <c r="G1566" t="s">
        <v>8224</v>
      </c>
      <c r="H1566" t="s">
        <v>8246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8305</v>
      </c>
      <c r="O1566" s="6">
        <f t="shared" si="144"/>
        <v>1.2</v>
      </c>
      <c r="P1566" s="8">
        <f t="shared" si="145"/>
        <v>100</v>
      </c>
      <c r="Q1566" s="9" t="str">
        <f t="shared" si="146"/>
        <v>theater</v>
      </c>
      <c r="R1566" s="9" t="str">
        <f t="shared" si="147"/>
        <v>musical</v>
      </c>
      <c r="S1566" s="14">
        <f t="shared" si="148"/>
        <v>42166.219733796301</v>
      </c>
      <c r="T1566" s="14">
        <f t="shared" si="149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>
        <v>65108</v>
      </c>
      <c r="E1567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8270</v>
      </c>
      <c r="O1567" s="6">
        <f t="shared" si="144"/>
        <v>4.5985132395404561E-2</v>
      </c>
      <c r="P1567" s="8">
        <f t="shared" si="145"/>
        <v>136.09090909090909</v>
      </c>
      <c r="Q1567" s="9" t="str">
        <f t="shared" si="146"/>
        <v>film &amp; video</v>
      </c>
      <c r="R1567" s="9" t="str">
        <f t="shared" si="147"/>
        <v>animation</v>
      </c>
      <c r="S1567" s="14">
        <f t="shared" si="148"/>
        <v>40858.762141203704</v>
      </c>
      <c r="T1567" s="14">
        <f t="shared" si="14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>
        <v>8000</v>
      </c>
      <c r="E1568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8271</v>
      </c>
      <c r="O1568" s="6">
        <f t="shared" si="144"/>
        <v>0.37412499999999999</v>
      </c>
      <c r="P1568" s="8">
        <f t="shared" si="145"/>
        <v>83.138888888888886</v>
      </c>
      <c r="Q1568" s="9" t="str">
        <f t="shared" si="146"/>
        <v>theater</v>
      </c>
      <c r="R1568" s="9" t="str">
        <f t="shared" si="147"/>
        <v>plays</v>
      </c>
      <c r="S1568" s="14">
        <f t="shared" si="148"/>
        <v>41939.8122337963</v>
      </c>
      <c r="T1568" s="14">
        <f t="shared" si="149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>
        <v>2500</v>
      </c>
      <c r="E1569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8297</v>
      </c>
      <c r="O1569" s="6">
        <f t="shared" si="144"/>
        <v>1.196</v>
      </c>
      <c r="P1569" s="8">
        <f t="shared" si="145"/>
        <v>30.202020202020201</v>
      </c>
      <c r="Q1569" s="9" t="str">
        <f t="shared" si="146"/>
        <v>games</v>
      </c>
      <c r="R1569" s="9" t="str">
        <f t="shared" si="147"/>
        <v>tabletop games</v>
      </c>
      <c r="S1569" s="14">
        <f t="shared" si="148"/>
        <v>41663.500659722224</v>
      </c>
      <c r="T1569" s="14">
        <f t="shared" si="149"/>
        <v>41693.500659722224</v>
      </c>
    </row>
    <row r="1570" spans="1:20" ht="45" x14ac:dyDescent="0.25">
      <c r="A1570">
        <v>1104</v>
      </c>
      <c r="B1570" s="3" t="s">
        <v>1105</v>
      </c>
      <c r="C1570" s="3" t="s">
        <v>5214</v>
      </c>
      <c r="D1570">
        <v>60000</v>
      </c>
      <c r="E1570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8282</v>
      </c>
      <c r="O1570" s="6">
        <f t="shared" si="144"/>
        <v>4.9516666666666667E-2</v>
      </c>
      <c r="P1570" s="8">
        <f t="shared" si="145"/>
        <v>80.297297297297291</v>
      </c>
      <c r="Q1570" s="9" t="str">
        <f t="shared" si="146"/>
        <v>games</v>
      </c>
      <c r="R1570" s="9" t="str">
        <f t="shared" si="147"/>
        <v>video games</v>
      </c>
      <c r="S1570" s="14">
        <f t="shared" si="148"/>
        <v>41771.40996527778</v>
      </c>
      <c r="T1570" s="14">
        <f t="shared" si="149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>
        <v>5000</v>
      </c>
      <c r="E1571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8294</v>
      </c>
      <c r="O1571" s="6">
        <f t="shared" si="144"/>
        <v>0.59299999999999997</v>
      </c>
      <c r="P1571" s="8">
        <f t="shared" si="145"/>
        <v>70.595238095238102</v>
      </c>
      <c r="Q1571" s="9" t="str">
        <f t="shared" si="146"/>
        <v>technology</v>
      </c>
      <c r="R1571" s="9" t="str">
        <f t="shared" si="147"/>
        <v>gadgets</v>
      </c>
      <c r="S1571" s="14">
        <f t="shared" si="148"/>
        <v>42129.226388888885</v>
      </c>
      <c r="T1571" s="14">
        <f t="shared" si="149"/>
        <v>42159.226388888885</v>
      </c>
    </row>
    <row r="1572" spans="1:20" ht="45" x14ac:dyDescent="0.25">
      <c r="A1572">
        <v>1002</v>
      </c>
      <c r="B1572" s="3" t="s">
        <v>1003</v>
      </c>
      <c r="C1572" s="3" t="s">
        <v>5112</v>
      </c>
      <c r="D1572">
        <v>9999</v>
      </c>
      <c r="E1572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8273</v>
      </c>
      <c r="O1572" s="6">
        <f t="shared" si="144"/>
        <v>0.29602960296029601</v>
      </c>
      <c r="P1572" s="8">
        <f t="shared" si="145"/>
        <v>134.54545454545453</v>
      </c>
      <c r="Q1572" s="9" t="str">
        <f t="shared" si="146"/>
        <v>technology</v>
      </c>
      <c r="R1572" s="9" t="str">
        <f t="shared" si="147"/>
        <v>wearables</v>
      </c>
      <c r="S1572" s="14">
        <f t="shared" si="148"/>
        <v>42325.684189814812</v>
      </c>
      <c r="T1572" s="14">
        <f t="shared" si="149"/>
        <v>42355.249305555553</v>
      </c>
    </row>
    <row r="1573" spans="1:20" ht="45" x14ac:dyDescent="0.25">
      <c r="A1573">
        <v>3401</v>
      </c>
      <c r="B1573" s="3" t="s">
        <v>3400</v>
      </c>
      <c r="C1573" s="3" t="s">
        <v>7511</v>
      </c>
      <c r="D1573">
        <v>2900</v>
      </c>
      <c r="E1573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8271</v>
      </c>
      <c r="O1573" s="6">
        <f t="shared" si="144"/>
        <v>1.0186206896551724</v>
      </c>
      <c r="P1573" s="8">
        <f t="shared" si="145"/>
        <v>44.757575757575758</v>
      </c>
      <c r="Q1573" s="9" t="str">
        <f t="shared" si="146"/>
        <v>theater</v>
      </c>
      <c r="R1573" s="9" t="str">
        <f t="shared" si="147"/>
        <v>plays</v>
      </c>
      <c r="S1573" s="14">
        <f t="shared" si="148"/>
        <v>42193.723912037036</v>
      </c>
      <c r="T1573" s="14">
        <f t="shared" si="14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>
        <v>2500</v>
      </c>
      <c r="E1574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8271</v>
      </c>
      <c r="O1574" s="6">
        <f t="shared" si="144"/>
        <v>1.1783999999999999</v>
      </c>
      <c r="P1574" s="8">
        <f t="shared" si="145"/>
        <v>39.810810810810814</v>
      </c>
      <c r="Q1574" s="9" t="str">
        <f t="shared" si="146"/>
        <v>theater</v>
      </c>
      <c r="R1574" s="9" t="str">
        <f t="shared" si="147"/>
        <v>plays</v>
      </c>
      <c r="S1574" s="14">
        <f t="shared" si="148"/>
        <v>41815.569212962961</v>
      </c>
      <c r="T1574" s="14">
        <f t="shared" si="149"/>
        <v>41829.569212962961</v>
      </c>
    </row>
    <row r="1575" spans="1:20" ht="45" x14ac:dyDescent="0.25">
      <c r="A1575">
        <v>1191</v>
      </c>
      <c r="B1575" s="3" t="s">
        <v>1192</v>
      </c>
      <c r="C1575" s="3" t="s">
        <v>5301</v>
      </c>
      <c r="D1575">
        <v>2700</v>
      </c>
      <c r="E1575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8285</v>
      </c>
      <c r="O1575" s="6">
        <f t="shared" si="144"/>
        <v>1.0907407407407408</v>
      </c>
      <c r="P1575" s="8">
        <f t="shared" si="145"/>
        <v>89.242424242424249</v>
      </c>
      <c r="Q1575" s="9" t="str">
        <f t="shared" si="146"/>
        <v>photography</v>
      </c>
      <c r="R1575" s="9" t="str">
        <f t="shared" si="147"/>
        <v>photobooks</v>
      </c>
      <c r="S1575" s="14">
        <f t="shared" si="148"/>
        <v>42419.603703703702</v>
      </c>
      <c r="T1575" s="14">
        <f t="shared" si="14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>
        <v>2500</v>
      </c>
      <c r="E1576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8271</v>
      </c>
      <c r="O1576" s="6">
        <f t="shared" si="144"/>
        <v>1.1739999999999999</v>
      </c>
      <c r="P1576" s="8">
        <f t="shared" si="145"/>
        <v>57.549019607843135</v>
      </c>
      <c r="Q1576" s="9" t="str">
        <f t="shared" si="146"/>
        <v>theater</v>
      </c>
      <c r="R1576" s="9" t="str">
        <f t="shared" si="147"/>
        <v>plays</v>
      </c>
      <c r="S1576" s="14">
        <f t="shared" si="148"/>
        <v>41781.666770833333</v>
      </c>
      <c r="T1576" s="14">
        <f t="shared" si="149"/>
        <v>41811.666770833333</v>
      </c>
    </row>
    <row r="1577" spans="1:20" ht="45" x14ac:dyDescent="0.25">
      <c r="A1577">
        <v>2166</v>
      </c>
      <c r="B1577" s="3" t="s">
        <v>2167</v>
      </c>
      <c r="C1577" s="3" t="s">
        <v>6276</v>
      </c>
      <c r="D1577">
        <v>2000</v>
      </c>
      <c r="E1577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8276</v>
      </c>
      <c r="O1577" s="6">
        <f t="shared" si="144"/>
        <v>1.466</v>
      </c>
      <c r="P1577" s="8">
        <f t="shared" si="145"/>
        <v>91.625</v>
      </c>
      <c r="Q1577" s="9" t="str">
        <f t="shared" si="146"/>
        <v>music</v>
      </c>
      <c r="R1577" s="9" t="str">
        <f t="shared" si="147"/>
        <v>rock</v>
      </c>
      <c r="S1577" s="14">
        <f t="shared" si="148"/>
        <v>41933.838171296295</v>
      </c>
      <c r="T1577" s="14">
        <f t="shared" si="149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>
        <v>1500</v>
      </c>
      <c r="E1578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8279</v>
      </c>
      <c r="O1578" s="6">
        <f t="shared" si="144"/>
        <v>1.9537933333333333</v>
      </c>
      <c r="P1578" s="8">
        <f t="shared" si="145"/>
        <v>27.3896261682243</v>
      </c>
      <c r="Q1578" s="9" t="str">
        <f t="shared" si="146"/>
        <v>music</v>
      </c>
      <c r="R1578" s="9" t="str">
        <f t="shared" si="147"/>
        <v>indie rock</v>
      </c>
      <c r="S1578" s="14">
        <f t="shared" si="148"/>
        <v>40456.954351851848</v>
      </c>
      <c r="T1578" s="14">
        <f t="shared" si="14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>
        <v>2750</v>
      </c>
      <c r="E1579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8271</v>
      </c>
      <c r="O1579" s="6">
        <f t="shared" si="144"/>
        <v>1.0654545454545454</v>
      </c>
      <c r="P1579" s="8">
        <f t="shared" si="145"/>
        <v>63.695652173913047</v>
      </c>
      <c r="Q1579" s="9" t="str">
        <f t="shared" si="146"/>
        <v>theater</v>
      </c>
      <c r="R1579" s="9" t="str">
        <f t="shared" si="147"/>
        <v>plays</v>
      </c>
      <c r="S1579" s="14">
        <f t="shared" si="148"/>
        <v>42448.821585648147</v>
      </c>
      <c r="T1579" s="14">
        <f t="shared" si="149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>
        <v>1000</v>
      </c>
      <c r="E1580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8269</v>
      </c>
      <c r="O1580" s="6">
        <f t="shared" si="144"/>
        <v>2.9289999999999998</v>
      </c>
      <c r="P1580" s="8">
        <f t="shared" si="145"/>
        <v>36.612499999999997</v>
      </c>
      <c r="Q1580" s="9" t="str">
        <f t="shared" si="146"/>
        <v>film &amp; video</v>
      </c>
      <c r="R1580" s="9" t="str">
        <f t="shared" si="147"/>
        <v>documentary</v>
      </c>
      <c r="S1580" s="14">
        <f t="shared" si="148"/>
        <v>41333.837187500001</v>
      </c>
      <c r="T1580" s="14">
        <f t="shared" si="149"/>
        <v>41353.795520833337</v>
      </c>
    </row>
    <row r="1581" spans="1:20" ht="45" x14ac:dyDescent="0.25">
      <c r="A1581">
        <v>3705</v>
      </c>
      <c r="B1581" s="3" t="s">
        <v>3702</v>
      </c>
      <c r="C1581" s="3" t="s">
        <v>7815</v>
      </c>
      <c r="D1581">
        <v>2827</v>
      </c>
      <c r="E1581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8271</v>
      </c>
      <c r="O1581" s="6">
        <f t="shared" si="144"/>
        <v>1.0346657233816767</v>
      </c>
      <c r="P1581" s="8">
        <f t="shared" si="145"/>
        <v>83.571428571428569</v>
      </c>
      <c r="Q1581" s="9" t="str">
        <f t="shared" si="146"/>
        <v>theater</v>
      </c>
      <c r="R1581" s="9" t="str">
        <f t="shared" si="147"/>
        <v>plays</v>
      </c>
      <c r="S1581" s="14">
        <f t="shared" si="148"/>
        <v>41792.542986111112</v>
      </c>
      <c r="T1581" s="14">
        <f t="shared" si="149"/>
        <v>41813.75</v>
      </c>
    </row>
    <row r="1582" spans="1:20" ht="15.75" x14ac:dyDescent="0.25">
      <c r="A1582">
        <v>2833</v>
      </c>
      <c r="B1582" s="3" t="s">
        <v>2833</v>
      </c>
      <c r="C1582" s="3" t="s">
        <v>6943</v>
      </c>
      <c r="D1582">
        <v>2700</v>
      </c>
      <c r="E1582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8271</v>
      </c>
      <c r="O1582" s="6">
        <f t="shared" si="144"/>
        <v>1.0825925925925926</v>
      </c>
      <c r="P1582" s="8">
        <f t="shared" si="145"/>
        <v>83.51428571428572</v>
      </c>
      <c r="Q1582" s="9" t="str">
        <f t="shared" si="146"/>
        <v>theater</v>
      </c>
      <c r="R1582" s="9" t="str">
        <f t="shared" si="147"/>
        <v>plays</v>
      </c>
      <c r="S1582" s="14">
        <f t="shared" si="148"/>
        <v>42268.127696759257</v>
      </c>
      <c r="T1582" s="14">
        <f t="shared" si="149"/>
        <v>42288.083333333328</v>
      </c>
    </row>
    <row r="1583" spans="1:20" ht="45" x14ac:dyDescent="0.25">
      <c r="A1583">
        <v>838</v>
      </c>
      <c r="B1583" s="3" t="s">
        <v>839</v>
      </c>
      <c r="C1583" s="3" t="s">
        <v>4948</v>
      </c>
      <c r="D1583">
        <v>2000</v>
      </c>
      <c r="E1583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8276</v>
      </c>
      <c r="O1583" s="6">
        <f t="shared" si="144"/>
        <v>1.454</v>
      </c>
      <c r="P1583" s="8">
        <f t="shared" si="145"/>
        <v>47.672131147540981</v>
      </c>
      <c r="Q1583" s="9" t="str">
        <f t="shared" si="146"/>
        <v>music</v>
      </c>
      <c r="R1583" s="9" t="str">
        <f t="shared" si="147"/>
        <v>rock</v>
      </c>
      <c r="S1583" s="14">
        <f t="shared" si="148"/>
        <v>40895.897974537038</v>
      </c>
      <c r="T1583" s="14">
        <f t="shared" si="149"/>
        <v>40925.897974537038</v>
      </c>
    </row>
    <row r="1584" spans="1:20" ht="45" x14ac:dyDescent="0.25">
      <c r="A1584">
        <v>976</v>
      </c>
      <c r="B1584" s="3" t="s">
        <v>977</v>
      </c>
      <c r="C1584" s="3" t="s">
        <v>5086</v>
      </c>
      <c r="D1584">
        <v>150000</v>
      </c>
      <c r="E1584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8273</v>
      </c>
      <c r="O1584" s="6">
        <f t="shared" si="144"/>
        <v>1.9259999999999999E-2</v>
      </c>
      <c r="P1584" s="8">
        <f t="shared" si="145"/>
        <v>160.5</v>
      </c>
      <c r="Q1584" s="9" t="str">
        <f t="shared" si="146"/>
        <v>technology</v>
      </c>
      <c r="R1584" s="9" t="str">
        <f t="shared" si="147"/>
        <v>wearables</v>
      </c>
      <c r="S1584" s="14">
        <f t="shared" si="148"/>
        <v>42185.058993055558</v>
      </c>
      <c r="T1584" s="14">
        <f t="shared" si="149"/>
        <v>42230.058993055558</v>
      </c>
    </row>
    <row r="1585" spans="1:20" ht="45" x14ac:dyDescent="0.25">
      <c r="A1585">
        <v>2020</v>
      </c>
      <c r="B1585" s="3" t="s">
        <v>2021</v>
      </c>
      <c r="C1585" s="3" t="s">
        <v>6130</v>
      </c>
      <c r="D1585">
        <v>1500</v>
      </c>
      <c r="E1585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8295</v>
      </c>
      <c r="O1585" s="6">
        <f t="shared" si="144"/>
        <v>1.9233333333333333</v>
      </c>
      <c r="P1585" s="8">
        <f t="shared" si="145"/>
        <v>23.647540983606557</v>
      </c>
      <c r="Q1585" s="9" t="str">
        <f t="shared" si="146"/>
        <v>technology</v>
      </c>
      <c r="R1585" s="9" t="str">
        <f t="shared" si="147"/>
        <v>hardware</v>
      </c>
      <c r="S1585" s="14">
        <f t="shared" si="148"/>
        <v>41737.097499999996</v>
      </c>
      <c r="T1585" s="14">
        <f t="shared" si="149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>
        <v>2300</v>
      </c>
      <c r="E1586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8292</v>
      </c>
      <c r="O1586" s="6">
        <f t="shared" si="144"/>
        <v>1.2526086956521738</v>
      </c>
      <c r="P1586" s="8">
        <f t="shared" si="145"/>
        <v>32.011111111111113</v>
      </c>
      <c r="Q1586" s="9" t="str">
        <f t="shared" si="146"/>
        <v>music</v>
      </c>
      <c r="R1586" s="9" t="str">
        <f t="shared" si="147"/>
        <v>pop</v>
      </c>
      <c r="S1586" s="14">
        <f t="shared" si="148"/>
        <v>40592.704652777778</v>
      </c>
      <c r="T1586" s="14">
        <f t="shared" si="14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>
        <v>850</v>
      </c>
      <c r="E1587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8271</v>
      </c>
      <c r="O1587" s="6">
        <f t="shared" si="144"/>
        <v>3.3870588235294119</v>
      </c>
      <c r="P1587" s="8">
        <f t="shared" si="145"/>
        <v>62.586956521739133</v>
      </c>
      <c r="Q1587" s="9" t="str">
        <f t="shared" si="146"/>
        <v>theater</v>
      </c>
      <c r="R1587" s="9" t="str">
        <f t="shared" si="147"/>
        <v>plays</v>
      </c>
      <c r="S1587" s="14">
        <f t="shared" si="148"/>
        <v>42462.140868055561</v>
      </c>
      <c r="T1587" s="14">
        <f t="shared" si="149"/>
        <v>42489.875</v>
      </c>
    </row>
    <row r="1588" spans="1:20" ht="30" x14ac:dyDescent="0.25">
      <c r="A1588">
        <v>3252</v>
      </c>
      <c r="B1588" s="3" t="s">
        <v>3252</v>
      </c>
      <c r="C1588" s="3" t="s">
        <v>7362</v>
      </c>
      <c r="D1588">
        <v>2250</v>
      </c>
      <c r="E1588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8271</v>
      </c>
      <c r="O1588" s="6">
        <f t="shared" si="144"/>
        <v>1.2782222222222221</v>
      </c>
      <c r="P1588" s="8">
        <f t="shared" si="145"/>
        <v>57.52</v>
      </c>
      <c r="Q1588" s="9" t="str">
        <f t="shared" si="146"/>
        <v>theater</v>
      </c>
      <c r="R1588" s="9" t="str">
        <f t="shared" si="147"/>
        <v>plays</v>
      </c>
      <c r="S1588" s="14">
        <f t="shared" si="148"/>
        <v>42590.472685185188</v>
      </c>
      <c r="T1588" s="14">
        <f t="shared" si="149"/>
        <v>42620.472685185188</v>
      </c>
    </row>
    <row r="1589" spans="1:20" ht="45" x14ac:dyDescent="0.25">
      <c r="A1589">
        <v>1166</v>
      </c>
      <c r="B1589" s="3" t="s">
        <v>1167</v>
      </c>
      <c r="C1589" s="3" t="s">
        <v>5276</v>
      </c>
      <c r="D1589">
        <v>15000</v>
      </c>
      <c r="E1589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8284</v>
      </c>
      <c r="O1589" s="6">
        <f t="shared" si="144"/>
        <v>0.19139999999999999</v>
      </c>
      <c r="P1589" s="8">
        <f t="shared" si="145"/>
        <v>358.875</v>
      </c>
      <c r="Q1589" s="9" t="str">
        <f t="shared" si="146"/>
        <v>food</v>
      </c>
      <c r="R1589" s="9" t="str">
        <f t="shared" si="147"/>
        <v>food trucks</v>
      </c>
      <c r="S1589" s="14">
        <f t="shared" si="148"/>
        <v>42150.485439814816</v>
      </c>
      <c r="T1589" s="14">
        <f t="shared" si="14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>
        <v>1000</v>
      </c>
      <c r="E1590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8271</v>
      </c>
      <c r="O1590" s="6">
        <f t="shared" si="144"/>
        <v>2.87</v>
      </c>
      <c r="P1590" s="8">
        <f t="shared" si="145"/>
        <v>58.571428571428569</v>
      </c>
      <c r="Q1590" s="9" t="str">
        <f t="shared" si="146"/>
        <v>theater</v>
      </c>
      <c r="R1590" s="9" t="str">
        <f t="shared" si="147"/>
        <v>plays</v>
      </c>
      <c r="S1590" s="14">
        <f t="shared" si="148"/>
        <v>42451.095856481479</v>
      </c>
      <c r="T1590" s="14">
        <f t="shared" si="149"/>
        <v>42465.095856481479</v>
      </c>
    </row>
    <row r="1591" spans="1:20" ht="45" x14ac:dyDescent="0.25">
      <c r="A1591">
        <v>2832</v>
      </c>
      <c r="B1591" s="3" t="s">
        <v>2832</v>
      </c>
      <c r="C1591" s="3" t="s">
        <v>6942</v>
      </c>
      <c r="D1591">
        <v>2500</v>
      </c>
      <c r="E1591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8271</v>
      </c>
      <c r="O1591" s="6">
        <f t="shared" si="144"/>
        <v>1.1471959999999999</v>
      </c>
      <c r="P1591" s="8">
        <f t="shared" si="145"/>
        <v>30.189368421052631</v>
      </c>
      <c r="Q1591" s="9" t="str">
        <f t="shared" si="146"/>
        <v>theater</v>
      </c>
      <c r="R1591" s="9" t="str">
        <f t="shared" si="147"/>
        <v>plays</v>
      </c>
      <c r="S1591" s="14">
        <f t="shared" si="148"/>
        <v>41938.709421296298</v>
      </c>
      <c r="T1591" s="14">
        <f t="shared" si="14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>
        <v>2000</v>
      </c>
      <c r="E1592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8305</v>
      </c>
      <c r="O1592" s="6">
        <f t="shared" si="144"/>
        <v>1.4319999999999999</v>
      </c>
      <c r="P1592" s="8">
        <f t="shared" si="145"/>
        <v>48.542372881355931</v>
      </c>
      <c r="Q1592" s="9" t="str">
        <f t="shared" si="146"/>
        <v>theater</v>
      </c>
      <c r="R1592" s="9" t="str">
        <f t="shared" si="147"/>
        <v>musical</v>
      </c>
      <c r="S1592" s="14">
        <f t="shared" si="148"/>
        <v>41887.111354166671</v>
      </c>
      <c r="T1592" s="14">
        <f t="shared" si="149"/>
        <v>41909.166666666664</v>
      </c>
    </row>
    <row r="1593" spans="1:20" ht="45" x14ac:dyDescent="0.25">
      <c r="A1593">
        <v>3230</v>
      </c>
      <c r="B1593" s="3" t="s">
        <v>3230</v>
      </c>
      <c r="C1593" s="3" t="s">
        <v>7340</v>
      </c>
      <c r="D1593">
        <v>2600</v>
      </c>
      <c r="E1593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8271</v>
      </c>
      <c r="O1593" s="6">
        <f t="shared" si="144"/>
        <v>1.0988461538461538</v>
      </c>
      <c r="P1593" s="8">
        <f t="shared" si="145"/>
        <v>77.21621621621621</v>
      </c>
      <c r="Q1593" s="9" t="str">
        <f t="shared" si="146"/>
        <v>theater</v>
      </c>
      <c r="R1593" s="9" t="str">
        <f t="shared" si="147"/>
        <v>plays</v>
      </c>
      <c r="S1593" s="14">
        <f t="shared" si="148"/>
        <v>41898.168125000004</v>
      </c>
      <c r="T1593" s="14">
        <f t="shared" si="149"/>
        <v>41913.165972222225</v>
      </c>
    </row>
    <row r="1594" spans="1:20" ht="45" x14ac:dyDescent="0.25">
      <c r="A1594">
        <v>3484</v>
      </c>
      <c r="B1594" s="3" t="s">
        <v>3483</v>
      </c>
      <c r="C1594" s="3" t="s">
        <v>7594</v>
      </c>
      <c r="D1594">
        <v>2500</v>
      </c>
      <c r="E1594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8271</v>
      </c>
      <c r="O1594" s="6">
        <f t="shared" si="144"/>
        <v>1.1424000000000001</v>
      </c>
      <c r="P1594" s="8">
        <f t="shared" si="145"/>
        <v>64.909090909090907</v>
      </c>
      <c r="Q1594" s="9" t="str">
        <f t="shared" si="146"/>
        <v>theater</v>
      </c>
      <c r="R1594" s="9" t="str">
        <f t="shared" si="147"/>
        <v>plays</v>
      </c>
      <c r="S1594" s="14">
        <f t="shared" si="148"/>
        <v>42506.760405092587</v>
      </c>
      <c r="T1594" s="14">
        <f t="shared" si="149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>
        <v>100000</v>
      </c>
      <c r="E1595">
        <v>2842</v>
      </c>
      <c r="F1595" t="s">
        <v>8220</v>
      </c>
      <c r="G1595" t="s">
        <v>8224</v>
      </c>
      <c r="H1595" t="s">
        <v>8246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8273</v>
      </c>
      <c r="O1595" s="6">
        <f t="shared" si="144"/>
        <v>2.8420000000000001E-2</v>
      </c>
      <c r="P1595" s="8">
        <f t="shared" si="145"/>
        <v>74.78947368421052</v>
      </c>
      <c r="Q1595" s="9" t="str">
        <f t="shared" si="146"/>
        <v>technology</v>
      </c>
      <c r="R1595" s="9" t="str">
        <f t="shared" si="147"/>
        <v>wearables</v>
      </c>
      <c r="S1595" s="14">
        <f t="shared" si="148"/>
        <v>42422.107129629629</v>
      </c>
      <c r="T1595" s="14">
        <f t="shared" si="149"/>
        <v>42467.065462962957</v>
      </c>
    </row>
    <row r="1596" spans="1:20" ht="45" x14ac:dyDescent="0.25">
      <c r="A1596">
        <v>1374</v>
      </c>
      <c r="B1596" s="3" t="s">
        <v>1375</v>
      </c>
      <c r="C1596" s="3" t="s">
        <v>5484</v>
      </c>
      <c r="D1596">
        <v>1500</v>
      </c>
      <c r="E1596">
        <v>2842</v>
      </c>
      <c r="F1596" t="s">
        <v>8219</v>
      </c>
      <c r="G1596" t="s">
        <v>8224</v>
      </c>
      <c r="H1596" t="s">
        <v>8246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8276</v>
      </c>
      <c r="O1596" s="6">
        <f t="shared" si="144"/>
        <v>1.8946666666666667</v>
      </c>
      <c r="P1596" s="8">
        <f t="shared" si="145"/>
        <v>43.060606060606062</v>
      </c>
      <c r="Q1596" s="9" t="str">
        <f t="shared" si="146"/>
        <v>music</v>
      </c>
      <c r="R1596" s="9" t="str">
        <f t="shared" si="147"/>
        <v>rock</v>
      </c>
      <c r="S1596" s="14">
        <f t="shared" si="148"/>
        <v>42424.161898148144</v>
      </c>
      <c r="T1596" s="14">
        <f t="shared" si="149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>
        <v>2500</v>
      </c>
      <c r="E1597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8276</v>
      </c>
      <c r="O1597" s="6">
        <f t="shared" si="144"/>
        <v>1.1364000000000001</v>
      </c>
      <c r="P1597" s="8">
        <f t="shared" si="145"/>
        <v>27.317307692307693</v>
      </c>
      <c r="Q1597" s="9" t="str">
        <f t="shared" si="146"/>
        <v>music</v>
      </c>
      <c r="R1597" s="9" t="str">
        <f t="shared" si="147"/>
        <v>rock</v>
      </c>
      <c r="S1597" s="14">
        <f t="shared" si="148"/>
        <v>42401.154930555553</v>
      </c>
      <c r="T1597" s="14">
        <f t="shared" si="149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>
        <v>25000</v>
      </c>
      <c r="E1598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8302</v>
      </c>
      <c r="O1598" s="6">
        <f t="shared" si="144"/>
        <v>0.11344</v>
      </c>
      <c r="P1598" s="8">
        <f t="shared" si="145"/>
        <v>33.761904761904759</v>
      </c>
      <c r="Q1598" s="9" t="str">
        <f t="shared" si="146"/>
        <v>technology</v>
      </c>
      <c r="R1598" s="9" t="str">
        <f t="shared" si="147"/>
        <v>makerspaces</v>
      </c>
      <c r="S1598" s="14">
        <f t="shared" si="148"/>
        <v>41962.749027777783</v>
      </c>
      <c r="T1598" s="14">
        <f t="shared" si="149"/>
        <v>41992.818055555559</v>
      </c>
    </row>
    <row r="1599" spans="1:20" ht="45" x14ac:dyDescent="0.25">
      <c r="A1599">
        <v>803</v>
      </c>
      <c r="B1599" s="3" t="s">
        <v>804</v>
      </c>
      <c r="C1599" s="3" t="s">
        <v>4913</v>
      </c>
      <c r="D1599">
        <v>2300</v>
      </c>
      <c r="E1599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8276</v>
      </c>
      <c r="O1599" s="6">
        <f t="shared" si="144"/>
        <v>1.232608695652174</v>
      </c>
      <c r="P1599" s="8">
        <f t="shared" si="145"/>
        <v>74.60526315789474</v>
      </c>
      <c r="Q1599" s="9" t="str">
        <f t="shared" si="146"/>
        <v>music</v>
      </c>
      <c r="R1599" s="9" t="str">
        <f t="shared" si="147"/>
        <v>rock</v>
      </c>
      <c r="S1599" s="14">
        <f t="shared" si="148"/>
        <v>40665.949976851851</v>
      </c>
      <c r="T1599" s="14">
        <f t="shared" si="149"/>
        <v>40692.041666666664</v>
      </c>
    </row>
    <row r="1600" spans="1:20" ht="45" x14ac:dyDescent="0.25">
      <c r="A1600">
        <v>402</v>
      </c>
      <c r="B1600" s="3" t="s">
        <v>403</v>
      </c>
      <c r="C1600" s="3" t="s">
        <v>4512</v>
      </c>
      <c r="D1600">
        <v>2000</v>
      </c>
      <c r="E1600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8269</v>
      </c>
      <c r="O1600" s="6">
        <f t="shared" si="144"/>
        <v>1.4165000000000001</v>
      </c>
      <c r="P1600" s="8">
        <f t="shared" si="145"/>
        <v>65.883720930232556</v>
      </c>
      <c r="Q1600" s="9" t="str">
        <f t="shared" si="146"/>
        <v>film &amp; video</v>
      </c>
      <c r="R1600" s="9" t="str">
        <f t="shared" si="147"/>
        <v>documentary</v>
      </c>
      <c r="S1600" s="14">
        <f t="shared" si="148"/>
        <v>42292.539548611108</v>
      </c>
      <c r="T1600" s="14">
        <f t="shared" si="149"/>
        <v>42313.58121527778</v>
      </c>
    </row>
    <row r="1601" spans="1:20" ht="30" x14ac:dyDescent="0.25">
      <c r="A1601">
        <v>1650</v>
      </c>
      <c r="B1601" s="3" t="s">
        <v>1651</v>
      </c>
      <c r="C1601" s="3" t="s">
        <v>5760</v>
      </c>
      <c r="D1601">
        <v>2000</v>
      </c>
      <c r="E1601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8292</v>
      </c>
      <c r="O1601" s="6">
        <f t="shared" si="144"/>
        <v>1.4155</v>
      </c>
      <c r="P1601" s="8">
        <f t="shared" si="145"/>
        <v>88.46875</v>
      </c>
      <c r="Q1601" s="9" t="str">
        <f t="shared" si="146"/>
        <v>music</v>
      </c>
      <c r="R1601" s="9" t="str">
        <f t="shared" si="147"/>
        <v>pop</v>
      </c>
      <c r="S1601" s="14">
        <f t="shared" si="148"/>
        <v>41526.435613425929</v>
      </c>
      <c r="T1601" s="14">
        <f t="shared" si="149"/>
        <v>41556.435613425929</v>
      </c>
    </row>
    <row r="1602" spans="1:20" ht="45" x14ac:dyDescent="0.25">
      <c r="A1602">
        <v>793</v>
      </c>
      <c r="B1602" s="3" t="s">
        <v>794</v>
      </c>
      <c r="C1602" s="3" t="s">
        <v>4903</v>
      </c>
      <c r="D1602">
        <v>2750</v>
      </c>
      <c r="E1602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8276</v>
      </c>
      <c r="O1602" s="6">
        <f t="shared" ref="O1602:O1665" si="150">E1602/D1602</f>
        <v>1.0277927272727272</v>
      </c>
      <c r="P1602" s="8">
        <f t="shared" ref="P1602:P1665" si="151">E1602/L1602</f>
        <v>88.325937499999995</v>
      </c>
      <c r="Q1602" s="9" t="str">
        <f t="shared" si="146"/>
        <v>music</v>
      </c>
      <c r="R1602" s="9" t="str">
        <f t="shared" si="147"/>
        <v>rock</v>
      </c>
      <c r="S1602" s="14">
        <f t="shared" si="148"/>
        <v>41442.741249999999</v>
      </c>
      <c r="T1602" s="14">
        <f t="shared" si="14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>
        <v>6000</v>
      </c>
      <c r="E1603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8271</v>
      </c>
      <c r="O1603" s="6">
        <f t="shared" si="150"/>
        <v>0.47049999999999997</v>
      </c>
      <c r="P1603" s="8">
        <f t="shared" si="151"/>
        <v>166.05882352941177</v>
      </c>
      <c r="Q1603" s="9" t="str">
        <f t="shared" ref="Q1603:Q1666" si="152">LEFT(N1603, SEARCH("/",N1603,1)-1)</f>
        <v>theater</v>
      </c>
      <c r="R1603" s="9" t="str">
        <f t="shared" ref="R1603:R1666" si="153">RIGHT(N1603,LEN(N1603) - SEARCH("/", N1603))</f>
        <v>plays</v>
      </c>
      <c r="S1603" s="14">
        <f t="shared" ref="S1603:S1666" si="154">(((J1603/60)/60)/24)+DATE(1970,1,1)</f>
        <v>41804.937083333331</v>
      </c>
      <c r="T1603" s="14">
        <f t="shared" ref="T1603:T1666" si="155">(((I1603/60)/60)/24)+DATE(1970,1,1)</f>
        <v>41821.9375</v>
      </c>
    </row>
    <row r="1604" spans="1:20" ht="30" x14ac:dyDescent="0.25">
      <c r="A1604">
        <v>3263</v>
      </c>
      <c r="B1604" s="3" t="s">
        <v>3263</v>
      </c>
      <c r="C1604" s="3" t="s">
        <v>7373</v>
      </c>
      <c r="D1604">
        <v>2500</v>
      </c>
      <c r="E1604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8271</v>
      </c>
      <c r="O1604" s="6">
        <f t="shared" si="150"/>
        <v>1.121664</v>
      </c>
      <c r="P1604" s="8">
        <f t="shared" si="151"/>
        <v>41.237647058823526</v>
      </c>
      <c r="Q1604" s="9" t="str">
        <f t="shared" si="152"/>
        <v>theater</v>
      </c>
      <c r="R1604" s="9" t="str">
        <f t="shared" si="153"/>
        <v>plays</v>
      </c>
      <c r="S1604" s="14">
        <f t="shared" si="154"/>
        <v>42284.516064814816</v>
      </c>
      <c r="T1604" s="14">
        <f t="shared" si="155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>
        <v>2000</v>
      </c>
      <c r="E1605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8271</v>
      </c>
      <c r="O1605" s="6">
        <f t="shared" si="150"/>
        <v>1.4019999999999999</v>
      </c>
      <c r="P1605" s="8">
        <f t="shared" si="151"/>
        <v>50.981818181818184</v>
      </c>
      <c r="Q1605" s="9" t="str">
        <f t="shared" si="152"/>
        <v>theater</v>
      </c>
      <c r="R1605" s="9" t="str">
        <f t="shared" si="153"/>
        <v>plays</v>
      </c>
      <c r="S1605" s="14">
        <f t="shared" si="154"/>
        <v>42016.706678240742</v>
      </c>
      <c r="T1605" s="14">
        <f t="shared" si="155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>
        <v>2500</v>
      </c>
      <c r="E1606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8301</v>
      </c>
      <c r="O1606" s="6">
        <f t="shared" si="150"/>
        <v>1.1200000000000001</v>
      </c>
      <c r="P1606" s="8">
        <f t="shared" si="151"/>
        <v>56</v>
      </c>
      <c r="Q1606" s="9" t="str">
        <f t="shared" si="152"/>
        <v>technology</v>
      </c>
      <c r="R1606" s="9" t="str">
        <f t="shared" si="153"/>
        <v>space exploration</v>
      </c>
      <c r="S1606" s="14">
        <f t="shared" si="154"/>
        <v>42128.628113425926</v>
      </c>
      <c r="T1606" s="14">
        <f t="shared" si="155"/>
        <v>42158.628113425926</v>
      </c>
    </row>
    <row r="1607" spans="1:20" ht="45" x14ac:dyDescent="0.25">
      <c r="A1607">
        <v>2880</v>
      </c>
      <c r="B1607" s="3" t="s">
        <v>2880</v>
      </c>
      <c r="C1607" s="3" t="s">
        <v>6990</v>
      </c>
      <c r="D1607">
        <v>12000</v>
      </c>
      <c r="E1607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8271</v>
      </c>
      <c r="O1607" s="6">
        <f t="shared" si="150"/>
        <v>0.23333333333333334</v>
      </c>
      <c r="P1607" s="8">
        <f t="shared" si="151"/>
        <v>96.551724137931032</v>
      </c>
      <c r="Q1607" s="9" t="str">
        <f t="shared" si="152"/>
        <v>theater</v>
      </c>
      <c r="R1607" s="9" t="str">
        <f t="shared" si="153"/>
        <v>plays</v>
      </c>
      <c r="S1607" s="14">
        <f t="shared" si="154"/>
        <v>42192.905694444446</v>
      </c>
      <c r="T1607" s="14">
        <f t="shared" si="155"/>
        <v>42236.711805555555</v>
      </c>
    </row>
    <row r="1608" spans="1:20" ht="45" x14ac:dyDescent="0.25">
      <c r="A1608">
        <v>1669</v>
      </c>
      <c r="B1608" s="3" t="s">
        <v>1670</v>
      </c>
      <c r="C1608" s="3" t="s">
        <v>5779</v>
      </c>
      <c r="D1608">
        <v>2000</v>
      </c>
      <c r="E1608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8292</v>
      </c>
      <c r="O1608" s="6">
        <f t="shared" si="150"/>
        <v>1.3975</v>
      </c>
      <c r="P1608" s="8">
        <f t="shared" si="151"/>
        <v>53.75</v>
      </c>
      <c r="Q1608" s="9" t="str">
        <f t="shared" si="152"/>
        <v>music</v>
      </c>
      <c r="R1608" s="9" t="str">
        <f t="shared" si="153"/>
        <v>pop</v>
      </c>
      <c r="S1608" s="14">
        <f t="shared" si="154"/>
        <v>42461.885138888887</v>
      </c>
      <c r="T1608" s="14">
        <f t="shared" si="155"/>
        <v>42521.885138888887</v>
      </c>
    </row>
    <row r="1609" spans="1:20" ht="45" x14ac:dyDescent="0.25">
      <c r="A1609">
        <v>1864</v>
      </c>
      <c r="B1609" s="3" t="s">
        <v>1865</v>
      </c>
      <c r="C1609" s="3" t="s">
        <v>5974</v>
      </c>
      <c r="D1609">
        <v>6500</v>
      </c>
      <c r="E1609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8283</v>
      </c>
      <c r="O1609" s="6">
        <f t="shared" si="150"/>
        <v>0.42892307692307691</v>
      </c>
      <c r="P1609" s="8">
        <f t="shared" si="151"/>
        <v>58.083333333333336</v>
      </c>
      <c r="Q1609" s="9" t="str">
        <f t="shared" si="152"/>
        <v>games</v>
      </c>
      <c r="R1609" s="9" t="str">
        <f t="shared" si="153"/>
        <v>mobile games</v>
      </c>
      <c r="S1609" s="14">
        <f t="shared" si="154"/>
        <v>41733.716435185182</v>
      </c>
      <c r="T1609" s="14">
        <f t="shared" si="155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>
        <v>2500</v>
      </c>
      <c r="E1610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8271</v>
      </c>
      <c r="O1610" s="6">
        <f t="shared" si="150"/>
        <v>1.1020000000000001</v>
      </c>
      <c r="P1610" s="8">
        <f t="shared" si="151"/>
        <v>81.029411764705884</v>
      </c>
      <c r="Q1610" s="9" t="str">
        <f t="shared" si="152"/>
        <v>theater</v>
      </c>
      <c r="R1610" s="9" t="str">
        <f t="shared" si="153"/>
        <v>plays</v>
      </c>
      <c r="S1610" s="14">
        <f t="shared" si="154"/>
        <v>41901.282025462962</v>
      </c>
      <c r="T1610" s="14">
        <f t="shared" si="155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>
        <v>2500</v>
      </c>
      <c r="E1611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8265</v>
      </c>
      <c r="O1611" s="6">
        <f t="shared" si="150"/>
        <v>1.1004</v>
      </c>
      <c r="P1611" s="8">
        <f t="shared" si="151"/>
        <v>41.68181818181818</v>
      </c>
      <c r="Q1611" s="9" t="str">
        <f t="shared" si="152"/>
        <v>film &amp; video</v>
      </c>
      <c r="R1611" s="9" t="str">
        <f t="shared" si="153"/>
        <v>television</v>
      </c>
      <c r="S1611" s="14">
        <f t="shared" si="154"/>
        <v>41375.057222222218</v>
      </c>
      <c r="T1611" s="14">
        <f t="shared" si="155"/>
        <v>41405.057222222218</v>
      </c>
    </row>
    <row r="1612" spans="1:20" ht="45" x14ac:dyDescent="0.25">
      <c r="A1612">
        <v>3530</v>
      </c>
      <c r="B1612" s="3" t="s">
        <v>3529</v>
      </c>
      <c r="C1612" s="3" t="s">
        <v>7640</v>
      </c>
      <c r="D1612">
        <v>2750</v>
      </c>
      <c r="E1612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8271</v>
      </c>
      <c r="O1612" s="6">
        <f t="shared" si="150"/>
        <v>1</v>
      </c>
      <c r="P1612" s="8">
        <f t="shared" si="151"/>
        <v>125</v>
      </c>
      <c r="Q1612" s="9" t="str">
        <f t="shared" si="152"/>
        <v>theater</v>
      </c>
      <c r="R1612" s="9" t="str">
        <f t="shared" si="153"/>
        <v>plays</v>
      </c>
      <c r="S1612" s="14">
        <f t="shared" si="154"/>
        <v>42442.623344907406</v>
      </c>
      <c r="T1612" s="14">
        <f t="shared" si="155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>
        <v>12001</v>
      </c>
      <c r="E1613">
        <v>2746</v>
      </c>
      <c r="F1613" t="s">
        <v>8221</v>
      </c>
      <c r="G1613" t="s">
        <v>8224</v>
      </c>
      <c r="H1613" t="s">
        <v>8246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8270</v>
      </c>
      <c r="O1613" s="6">
        <f t="shared" si="150"/>
        <v>0.22881426547787684</v>
      </c>
      <c r="P1613" s="8">
        <f t="shared" si="151"/>
        <v>39.228571428571428</v>
      </c>
      <c r="Q1613" s="9" t="str">
        <f t="shared" si="152"/>
        <v>film &amp; video</v>
      </c>
      <c r="R1613" s="9" t="str">
        <f t="shared" si="153"/>
        <v>animation</v>
      </c>
      <c r="S1613" s="14">
        <f t="shared" si="154"/>
        <v>41218.391446759262</v>
      </c>
      <c r="T1613" s="14">
        <f t="shared" si="155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>
        <v>2500</v>
      </c>
      <c r="E1614">
        <v>2746</v>
      </c>
      <c r="F1614" t="s">
        <v>8219</v>
      </c>
      <c r="G1614" t="s">
        <v>8224</v>
      </c>
      <c r="H1614" t="s">
        <v>8246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8271</v>
      </c>
      <c r="O1614" s="6">
        <f t="shared" si="150"/>
        <v>1.0984</v>
      </c>
      <c r="P1614" s="8">
        <f t="shared" si="151"/>
        <v>61.022222222222226</v>
      </c>
      <c r="Q1614" s="9" t="str">
        <f t="shared" si="152"/>
        <v>theater</v>
      </c>
      <c r="R1614" s="9" t="str">
        <f t="shared" si="153"/>
        <v>plays</v>
      </c>
      <c r="S1614" s="14">
        <f t="shared" si="154"/>
        <v>42264.29178240741</v>
      </c>
      <c r="T1614" s="14">
        <f t="shared" si="155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>
        <v>1900</v>
      </c>
      <c r="E1615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8274</v>
      </c>
      <c r="O1615" s="6">
        <f t="shared" si="150"/>
        <v>1.4394736842105262</v>
      </c>
      <c r="P1615" s="8">
        <f t="shared" si="151"/>
        <v>66.707317073170728</v>
      </c>
      <c r="Q1615" s="9" t="str">
        <f t="shared" si="152"/>
        <v>publishing</v>
      </c>
      <c r="R1615" s="9" t="str">
        <f t="shared" si="153"/>
        <v>nonfiction</v>
      </c>
      <c r="S1615" s="14">
        <f t="shared" si="154"/>
        <v>40909.649201388893</v>
      </c>
      <c r="T1615" s="14">
        <f t="shared" si="155"/>
        <v>40937.649201388893</v>
      </c>
    </row>
    <row r="1616" spans="1:20" ht="45" x14ac:dyDescent="0.25">
      <c r="A1616">
        <v>1900</v>
      </c>
      <c r="B1616" s="3" t="s">
        <v>1901</v>
      </c>
      <c r="C1616" s="3" t="s">
        <v>6010</v>
      </c>
      <c r="D1616">
        <v>2500</v>
      </c>
      <c r="E1616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8279</v>
      </c>
      <c r="O1616" s="6">
        <f t="shared" si="150"/>
        <v>1.0936440000000001</v>
      </c>
      <c r="P1616" s="8">
        <f t="shared" si="151"/>
        <v>50.631666666666668</v>
      </c>
      <c r="Q1616" s="9" t="str">
        <f t="shared" si="152"/>
        <v>music</v>
      </c>
      <c r="R1616" s="9" t="str">
        <f t="shared" si="153"/>
        <v>indie rock</v>
      </c>
      <c r="S1616" s="14">
        <f t="shared" si="154"/>
        <v>41160.871886574074</v>
      </c>
      <c r="T1616" s="14">
        <f t="shared" si="155"/>
        <v>41188.415972222225</v>
      </c>
    </row>
    <row r="1617" spans="1:20" ht="45" x14ac:dyDescent="0.25">
      <c r="A1617">
        <v>1402</v>
      </c>
      <c r="B1617" s="3" t="s">
        <v>1403</v>
      </c>
      <c r="C1617" s="3" t="s">
        <v>5512</v>
      </c>
      <c r="D1617">
        <v>2500</v>
      </c>
      <c r="E1617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8276</v>
      </c>
      <c r="O1617" s="6">
        <f t="shared" si="150"/>
        <v>1.0915999999999999</v>
      </c>
      <c r="P1617" s="8">
        <f t="shared" si="151"/>
        <v>24.150442477876105</v>
      </c>
      <c r="Q1617" s="9" t="str">
        <f t="shared" si="152"/>
        <v>music</v>
      </c>
      <c r="R1617" s="9" t="str">
        <f t="shared" si="153"/>
        <v>rock</v>
      </c>
      <c r="S1617" s="14">
        <f t="shared" si="154"/>
        <v>42065.053368055553</v>
      </c>
      <c r="T1617" s="14">
        <f t="shared" si="155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>
        <v>5000</v>
      </c>
      <c r="E1618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8305</v>
      </c>
      <c r="O1618" s="6">
        <f t="shared" si="150"/>
        <v>0.54520000000000002</v>
      </c>
      <c r="P1618" s="8">
        <f t="shared" si="151"/>
        <v>109.04</v>
      </c>
      <c r="Q1618" s="9" t="str">
        <f t="shared" si="152"/>
        <v>theater</v>
      </c>
      <c r="R1618" s="9" t="str">
        <f t="shared" si="153"/>
        <v>musical</v>
      </c>
      <c r="S1618" s="14">
        <f t="shared" si="154"/>
        <v>42293.853541666671</v>
      </c>
      <c r="T1618" s="14">
        <f t="shared" si="155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>
        <v>30000</v>
      </c>
      <c r="E1619">
        <v>2725</v>
      </c>
      <c r="F1619" t="s">
        <v>8221</v>
      </c>
      <c r="G1619" t="s">
        <v>8229</v>
      </c>
      <c r="H1619" t="s">
        <v>8251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8272</v>
      </c>
      <c r="O1619" s="6">
        <f t="shared" si="150"/>
        <v>9.0833333333333335E-2</v>
      </c>
      <c r="P1619" s="8">
        <f t="shared" si="151"/>
        <v>389.28571428571428</v>
      </c>
      <c r="Q1619" s="9" t="str">
        <f t="shared" si="152"/>
        <v>technology</v>
      </c>
      <c r="R1619" s="9" t="str">
        <f t="shared" si="153"/>
        <v>web</v>
      </c>
      <c r="S1619" s="14">
        <f t="shared" si="154"/>
        <v>42080.757326388892</v>
      </c>
      <c r="T1619" s="14">
        <f t="shared" si="155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>
        <v>2500</v>
      </c>
      <c r="E1620">
        <v>2725</v>
      </c>
      <c r="F1620" t="s">
        <v>8219</v>
      </c>
      <c r="G1620" t="s">
        <v>8224</v>
      </c>
      <c r="H1620" t="s">
        <v>8246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8271</v>
      </c>
      <c r="O1620" s="6">
        <f t="shared" si="150"/>
        <v>1.0900000000000001</v>
      </c>
      <c r="P1620" s="8">
        <f t="shared" si="151"/>
        <v>40.073529411764703</v>
      </c>
      <c r="Q1620" s="9" t="str">
        <f t="shared" si="152"/>
        <v>theater</v>
      </c>
      <c r="R1620" s="9" t="str">
        <f t="shared" si="153"/>
        <v>plays</v>
      </c>
      <c r="S1620" s="14">
        <f t="shared" si="154"/>
        <v>41491.79478009259</v>
      </c>
      <c r="T1620" s="14">
        <f t="shared" si="155"/>
        <v>41509.79478009259</v>
      </c>
    </row>
    <row r="1621" spans="1:20" ht="15.75" x14ac:dyDescent="0.25">
      <c r="A1621">
        <v>2147</v>
      </c>
      <c r="B1621" s="3" t="s">
        <v>2148</v>
      </c>
      <c r="C1621" s="3" t="s">
        <v>6257</v>
      </c>
      <c r="D1621">
        <v>390000</v>
      </c>
      <c r="E1621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8282</v>
      </c>
      <c r="O1621" s="6">
        <f t="shared" si="150"/>
        <v>6.9641025641025639E-3</v>
      </c>
      <c r="P1621" s="8">
        <f t="shared" si="151"/>
        <v>49.381818181818183</v>
      </c>
      <c r="Q1621" s="9" t="str">
        <f t="shared" si="152"/>
        <v>games</v>
      </c>
      <c r="R1621" s="9" t="str">
        <f t="shared" si="153"/>
        <v>video games</v>
      </c>
      <c r="S1621" s="14">
        <f t="shared" si="154"/>
        <v>41927.295694444445</v>
      </c>
      <c r="T1621" s="14">
        <f t="shared" si="155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>
        <v>1500</v>
      </c>
      <c r="E1622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8298</v>
      </c>
      <c r="O1622" s="6">
        <f t="shared" si="150"/>
        <v>1.8086666666666666</v>
      </c>
      <c r="P1622" s="8">
        <f t="shared" si="151"/>
        <v>40.492537313432834</v>
      </c>
      <c r="Q1622" s="9" t="str">
        <f t="shared" si="152"/>
        <v>food</v>
      </c>
      <c r="R1622" s="9" t="str">
        <f t="shared" si="153"/>
        <v>small batch</v>
      </c>
      <c r="S1622" s="14">
        <f t="shared" si="154"/>
        <v>42761.961099537039</v>
      </c>
      <c r="T1622" s="14">
        <f t="shared" si="155"/>
        <v>42791.961099537039</v>
      </c>
    </row>
    <row r="1623" spans="1:20" ht="45" x14ac:dyDescent="0.25">
      <c r="A1623">
        <v>1935</v>
      </c>
      <c r="B1623" s="3" t="s">
        <v>1936</v>
      </c>
      <c r="C1623" s="3" t="s">
        <v>6045</v>
      </c>
      <c r="D1623">
        <v>2500</v>
      </c>
      <c r="E1623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8279</v>
      </c>
      <c r="O1623" s="6">
        <f t="shared" si="150"/>
        <v>1.0840000000000001</v>
      </c>
      <c r="P1623" s="8">
        <f t="shared" si="151"/>
        <v>54.2</v>
      </c>
      <c r="Q1623" s="9" t="str">
        <f t="shared" si="152"/>
        <v>music</v>
      </c>
      <c r="R1623" s="9" t="str">
        <f t="shared" si="153"/>
        <v>indie rock</v>
      </c>
      <c r="S1623" s="14">
        <f t="shared" si="154"/>
        <v>41773.932534722226</v>
      </c>
      <c r="T1623" s="14">
        <f t="shared" si="155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>
        <v>2500</v>
      </c>
      <c r="E1624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8276</v>
      </c>
      <c r="O1624" s="6">
        <f t="shared" si="150"/>
        <v>1.082492</v>
      </c>
      <c r="P1624" s="8">
        <f t="shared" si="151"/>
        <v>48.325535714285714</v>
      </c>
      <c r="Q1624" s="9" t="str">
        <f t="shared" si="152"/>
        <v>music</v>
      </c>
      <c r="R1624" s="9" t="str">
        <f t="shared" si="153"/>
        <v>rock</v>
      </c>
      <c r="S1624" s="14">
        <f t="shared" si="154"/>
        <v>40638.092974537038</v>
      </c>
      <c r="T1624" s="14">
        <f t="shared" si="155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>
        <v>2500</v>
      </c>
      <c r="E1625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8271</v>
      </c>
      <c r="O1625" s="6">
        <f t="shared" si="150"/>
        <v>1.0820000000000001</v>
      </c>
      <c r="P1625" s="8">
        <f t="shared" si="151"/>
        <v>47.456140350877192</v>
      </c>
      <c r="Q1625" s="9" t="str">
        <f t="shared" si="152"/>
        <v>theater</v>
      </c>
      <c r="R1625" s="9" t="str">
        <f t="shared" si="153"/>
        <v>plays</v>
      </c>
      <c r="S1625" s="14">
        <f t="shared" si="154"/>
        <v>41759.13962962963</v>
      </c>
      <c r="T1625" s="14">
        <f t="shared" si="155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>
        <v>6500</v>
      </c>
      <c r="E1626">
        <v>2700</v>
      </c>
      <c r="F1626" t="s">
        <v>8221</v>
      </c>
      <c r="G1626" t="s">
        <v>8224</v>
      </c>
      <c r="H1626" t="s">
        <v>8246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8278</v>
      </c>
      <c r="O1626" s="6">
        <f t="shared" si="150"/>
        <v>0.41538461538461541</v>
      </c>
      <c r="P1626" s="8">
        <f t="shared" si="151"/>
        <v>34.177215189873415</v>
      </c>
      <c r="Q1626" s="9" t="str">
        <f t="shared" si="152"/>
        <v>music</v>
      </c>
      <c r="R1626" s="9" t="str">
        <f t="shared" si="153"/>
        <v>jazz</v>
      </c>
      <c r="S1626" s="14">
        <f t="shared" si="154"/>
        <v>41541.106921296298</v>
      </c>
      <c r="T1626" s="14">
        <f t="shared" si="155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>
        <v>2500</v>
      </c>
      <c r="E1627">
        <v>2700</v>
      </c>
      <c r="F1627" t="s">
        <v>8219</v>
      </c>
      <c r="G1627" t="s">
        <v>8229</v>
      </c>
      <c r="H1627" t="s">
        <v>8251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8305</v>
      </c>
      <c r="O1627" s="6">
        <f t="shared" si="150"/>
        <v>1.08</v>
      </c>
      <c r="P1627" s="8">
        <f t="shared" si="151"/>
        <v>72.972972972972968</v>
      </c>
      <c r="Q1627" s="9" t="str">
        <f t="shared" si="152"/>
        <v>theater</v>
      </c>
      <c r="R1627" s="9" t="str">
        <f t="shared" si="153"/>
        <v>musical</v>
      </c>
      <c r="S1627" s="14">
        <f t="shared" si="154"/>
        <v>41775.636157407411</v>
      </c>
      <c r="T1627" s="14">
        <f t="shared" si="155"/>
        <v>41805.636157407411</v>
      </c>
    </row>
    <row r="1628" spans="1:20" ht="45" x14ac:dyDescent="0.25">
      <c r="A1628">
        <v>3139</v>
      </c>
      <c r="B1628" s="3" t="s">
        <v>3139</v>
      </c>
      <c r="C1628" s="3" t="s">
        <v>7249</v>
      </c>
      <c r="D1628">
        <v>50000</v>
      </c>
      <c r="E1628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8271</v>
      </c>
      <c r="O1628" s="6">
        <f t="shared" si="150"/>
        <v>5.3999999999999999E-2</v>
      </c>
      <c r="P1628" s="8">
        <f t="shared" si="151"/>
        <v>450</v>
      </c>
      <c r="Q1628" s="9" t="str">
        <f t="shared" si="152"/>
        <v>theater</v>
      </c>
      <c r="R1628" s="9" t="str">
        <f t="shared" si="153"/>
        <v>plays</v>
      </c>
      <c r="S1628" s="14">
        <f t="shared" si="154"/>
        <v>42785.270370370374</v>
      </c>
      <c r="T1628" s="14">
        <f t="shared" si="155"/>
        <v>42819.189583333333</v>
      </c>
    </row>
    <row r="1629" spans="1:20" ht="45" x14ac:dyDescent="0.25">
      <c r="A1629">
        <v>1199</v>
      </c>
      <c r="B1629" s="3" t="s">
        <v>1200</v>
      </c>
      <c r="C1629" s="3" t="s">
        <v>5309</v>
      </c>
      <c r="D1629">
        <v>2658</v>
      </c>
      <c r="E1629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8285</v>
      </c>
      <c r="O1629" s="6">
        <f t="shared" si="150"/>
        <v>1.0131677953348381</v>
      </c>
      <c r="P1629" s="8">
        <f t="shared" si="151"/>
        <v>299.22222222222223</v>
      </c>
      <c r="Q1629" s="9" t="str">
        <f t="shared" si="152"/>
        <v>photography</v>
      </c>
      <c r="R1629" s="9" t="str">
        <f t="shared" si="153"/>
        <v>photobooks</v>
      </c>
      <c r="S1629" s="14">
        <f t="shared" si="154"/>
        <v>42161.770833333328</v>
      </c>
      <c r="T1629" s="14">
        <f t="shared" si="155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>
        <v>2100</v>
      </c>
      <c r="E1630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8292</v>
      </c>
      <c r="O1630" s="6">
        <f t="shared" si="150"/>
        <v>1.2809523809523808</v>
      </c>
      <c r="P1630" s="8">
        <f t="shared" si="151"/>
        <v>45.593220338983052</v>
      </c>
      <c r="Q1630" s="9" t="str">
        <f t="shared" si="152"/>
        <v>music</v>
      </c>
      <c r="R1630" s="9" t="str">
        <f t="shared" si="153"/>
        <v>pop</v>
      </c>
      <c r="S1630" s="14">
        <f t="shared" si="154"/>
        <v>42039.878379629634</v>
      </c>
      <c r="T1630" s="14">
        <f t="shared" si="155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>
        <v>2500</v>
      </c>
      <c r="E1631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8271</v>
      </c>
      <c r="O1631" s="6">
        <f t="shared" si="150"/>
        <v>1.0755999999999999</v>
      </c>
      <c r="P1631" s="8">
        <f t="shared" si="151"/>
        <v>70.763157894736835</v>
      </c>
      <c r="Q1631" s="9" t="str">
        <f t="shared" si="152"/>
        <v>theater</v>
      </c>
      <c r="R1631" s="9" t="str">
        <f t="shared" si="153"/>
        <v>plays</v>
      </c>
      <c r="S1631" s="14">
        <f t="shared" si="154"/>
        <v>42545.478333333333</v>
      </c>
      <c r="T1631" s="14">
        <f t="shared" si="155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>
        <v>2000</v>
      </c>
      <c r="E1632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8276</v>
      </c>
      <c r="O1632" s="6">
        <f t="shared" si="150"/>
        <v>1.3405</v>
      </c>
      <c r="P1632" s="8">
        <f t="shared" si="151"/>
        <v>70.55263157894737</v>
      </c>
      <c r="Q1632" s="9" t="str">
        <f t="shared" si="152"/>
        <v>music</v>
      </c>
      <c r="R1632" s="9" t="str">
        <f t="shared" si="153"/>
        <v>rock</v>
      </c>
      <c r="S1632" s="14">
        <f t="shared" si="154"/>
        <v>41768.841921296298</v>
      </c>
      <c r="T1632" s="14">
        <f t="shared" si="155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>
        <v>2500</v>
      </c>
      <c r="E1633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8305</v>
      </c>
      <c r="O1633" s="6">
        <f t="shared" si="150"/>
        <v>1.0724</v>
      </c>
      <c r="P1633" s="8">
        <f t="shared" si="151"/>
        <v>81.242424242424249</v>
      </c>
      <c r="Q1633" s="9" t="str">
        <f t="shared" si="152"/>
        <v>theater</v>
      </c>
      <c r="R1633" s="9" t="str">
        <f t="shared" si="153"/>
        <v>musical</v>
      </c>
      <c r="S1633" s="14">
        <f t="shared" si="154"/>
        <v>41982.773356481484</v>
      </c>
      <c r="T1633" s="14">
        <f t="shared" si="155"/>
        <v>42022.773356481484</v>
      </c>
    </row>
    <row r="1634" spans="1:20" ht="45" x14ac:dyDescent="0.25">
      <c r="A1634">
        <v>1901</v>
      </c>
      <c r="B1634" s="3" t="s">
        <v>1902</v>
      </c>
      <c r="C1634" s="3" t="s">
        <v>6011</v>
      </c>
      <c r="D1634">
        <v>99000</v>
      </c>
      <c r="E1634">
        <v>2670</v>
      </c>
      <c r="F1634" t="s">
        <v>8221</v>
      </c>
      <c r="G1634" t="s">
        <v>8225</v>
      </c>
      <c r="H1634" t="s">
        <v>8247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8294</v>
      </c>
      <c r="O1634" s="6">
        <f t="shared" si="150"/>
        <v>2.696969696969697E-2</v>
      </c>
      <c r="P1634" s="8">
        <f t="shared" si="151"/>
        <v>106.8</v>
      </c>
      <c r="Q1634" s="9" t="str">
        <f t="shared" si="152"/>
        <v>technology</v>
      </c>
      <c r="R1634" s="9" t="str">
        <f t="shared" si="153"/>
        <v>gadgets</v>
      </c>
      <c r="S1634" s="14">
        <f t="shared" si="154"/>
        <v>42116.54315972222</v>
      </c>
      <c r="T1634" s="14">
        <f t="shared" si="155"/>
        <v>42146.541666666672</v>
      </c>
    </row>
    <row r="1635" spans="1:20" ht="45" x14ac:dyDescent="0.25">
      <c r="A1635">
        <v>3615</v>
      </c>
      <c r="B1635" s="3" t="s">
        <v>3613</v>
      </c>
      <c r="C1635" s="3" t="s">
        <v>7725</v>
      </c>
      <c r="D1635">
        <v>2500</v>
      </c>
      <c r="E1635">
        <v>2670</v>
      </c>
      <c r="F1635" t="s">
        <v>8219</v>
      </c>
      <c r="G1635" t="s">
        <v>8225</v>
      </c>
      <c r="H1635" t="s">
        <v>8247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8271</v>
      </c>
      <c r="O1635" s="6">
        <f t="shared" si="150"/>
        <v>1.0680000000000001</v>
      </c>
      <c r="P1635" s="8">
        <f t="shared" si="151"/>
        <v>37.083333333333336</v>
      </c>
      <c r="Q1635" s="9" t="str">
        <f t="shared" si="152"/>
        <v>theater</v>
      </c>
      <c r="R1635" s="9" t="str">
        <f t="shared" si="153"/>
        <v>plays</v>
      </c>
      <c r="S1635" s="14">
        <f t="shared" si="154"/>
        <v>42318.593703703707</v>
      </c>
      <c r="T1635" s="14">
        <f t="shared" si="155"/>
        <v>42348.593703703707</v>
      </c>
    </row>
    <row r="1636" spans="1:20" ht="45" x14ac:dyDescent="0.25">
      <c r="A1636">
        <v>3164</v>
      </c>
      <c r="B1636" s="3" t="s">
        <v>3164</v>
      </c>
      <c r="C1636" s="3" t="s">
        <v>7274</v>
      </c>
      <c r="D1636">
        <v>2500</v>
      </c>
      <c r="E1636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8271</v>
      </c>
      <c r="O1636" s="6">
        <f t="shared" si="150"/>
        <v>1.0676000000000001</v>
      </c>
      <c r="P1636" s="8">
        <f t="shared" si="151"/>
        <v>37.591549295774648</v>
      </c>
      <c r="Q1636" s="9" t="str">
        <f t="shared" si="152"/>
        <v>theater</v>
      </c>
      <c r="R1636" s="9" t="str">
        <f t="shared" si="153"/>
        <v>plays</v>
      </c>
      <c r="S1636" s="14">
        <f t="shared" si="154"/>
        <v>41766.80572916667</v>
      </c>
      <c r="T1636" s="14">
        <f t="shared" si="155"/>
        <v>41799.80572916667</v>
      </c>
    </row>
    <row r="1637" spans="1:20" ht="45" x14ac:dyDescent="0.25">
      <c r="A1637">
        <v>2829</v>
      </c>
      <c r="B1637" s="3" t="s">
        <v>2829</v>
      </c>
      <c r="C1637" s="3" t="s">
        <v>6939</v>
      </c>
      <c r="D1637">
        <v>2500</v>
      </c>
      <c r="E1637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8271</v>
      </c>
      <c r="O1637" s="6">
        <f t="shared" si="150"/>
        <v>1.0651999999999999</v>
      </c>
      <c r="P1637" s="8">
        <f t="shared" si="151"/>
        <v>35.039473684210527</v>
      </c>
      <c r="Q1637" s="9" t="str">
        <f t="shared" si="152"/>
        <v>theater</v>
      </c>
      <c r="R1637" s="9" t="str">
        <f t="shared" si="153"/>
        <v>plays</v>
      </c>
      <c r="S1637" s="14">
        <f t="shared" si="154"/>
        <v>42495.434236111112</v>
      </c>
      <c r="T1637" s="14">
        <f t="shared" si="155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>
        <v>650</v>
      </c>
      <c r="E1638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8297</v>
      </c>
      <c r="O1638" s="6">
        <f t="shared" si="150"/>
        <v>4.0776923076923079</v>
      </c>
      <c r="P1638" s="8">
        <f t="shared" si="151"/>
        <v>33.550632911392405</v>
      </c>
      <c r="Q1638" s="9" t="str">
        <f t="shared" si="152"/>
        <v>games</v>
      </c>
      <c r="R1638" s="9" t="str">
        <f t="shared" si="153"/>
        <v>tabletop games</v>
      </c>
      <c r="S1638" s="14">
        <f t="shared" si="154"/>
        <v>41965.616655092599</v>
      </c>
      <c r="T1638" s="14">
        <f t="shared" si="155"/>
        <v>41995.616655092599</v>
      </c>
    </row>
    <row r="1639" spans="1:20" ht="45" x14ac:dyDescent="0.25">
      <c r="A1639">
        <v>3823</v>
      </c>
      <c r="B1639" s="3" t="s">
        <v>3820</v>
      </c>
      <c r="C1639" s="3" t="s">
        <v>7932</v>
      </c>
      <c r="D1639">
        <v>2500</v>
      </c>
      <c r="E1639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8271</v>
      </c>
      <c r="O1639" s="6">
        <f t="shared" si="150"/>
        <v>1.06</v>
      </c>
      <c r="P1639" s="8">
        <f t="shared" si="151"/>
        <v>64.634146341463421</v>
      </c>
      <c r="Q1639" s="9" t="str">
        <f t="shared" si="152"/>
        <v>theater</v>
      </c>
      <c r="R1639" s="9" t="str">
        <f t="shared" si="153"/>
        <v>plays</v>
      </c>
      <c r="S1639" s="14">
        <f t="shared" si="154"/>
        <v>42170.910231481481</v>
      </c>
      <c r="T1639" s="14">
        <f t="shared" si="155"/>
        <v>42205.165972222225</v>
      </c>
    </row>
    <row r="1640" spans="1:20" ht="45" x14ac:dyDescent="0.25">
      <c r="A1640">
        <v>3247</v>
      </c>
      <c r="B1640" s="3" t="s">
        <v>3247</v>
      </c>
      <c r="C1640" s="3" t="s">
        <v>7357</v>
      </c>
      <c r="D1640">
        <v>2500</v>
      </c>
      <c r="E1640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8271</v>
      </c>
      <c r="O1640" s="6">
        <f t="shared" si="150"/>
        <v>1.0586</v>
      </c>
      <c r="P1640" s="8">
        <f t="shared" si="151"/>
        <v>46.429824561403507</v>
      </c>
      <c r="Q1640" s="9" t="str">
        <f t="shared" si="152"/>
        <v>theater</v>
      </c>
      <c r="R1640" s="9" t="str">
        <f t="shared" si="153"/>
        <v>plays</v>
      </c>
      <c r="S1640" s="14">
        <f t="shared" si="154"/>
        <v>42167.434166666666</v>
      </c>
      <c r="T1640" s="14">
        <f t="shared" si="155"/>
        <v>42197.434166666666</v>
      </c>
    </row>
    <row r="1641" spans="1:20" ht="45" x14ac:dyDescent="0.25">
      <c r="A1641">
        <v>1214</v>
      </c>
      <c r="B1641" s="3" t="s">
        <v>1215</v>
      </c>
      <c r="C1641" s="3" t="s">
        <v>5324</v>
      </c>
      <c r="D1641">
        <v>2000</v>
      </c>
      <c r="E1641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8285</v>
      </c>
      <c r="O1641" s="6">
        <f t="shared" si="150"/>
        <v>1.3180000000000001</v>
      </c>
      <c r="P1641" s="8">
        <f t="shared" si="151"/>
        <v>105.44</v>
      </c>
      <c r="Q1641" s="9" t="str">
        <f t="shared" si="152"/>
        <v>photography</v>
      </c>
      <c r="R1641" s="9" t="str">
        <f t="shared" si="153"/>
        <v>photobooks</v>
      </c>
      <c r="S1641" s="14">
        <f t="shared" si="154"/>
        <v>42104.840335648143</v>
      </c>
      <c r="T1641" s="14">
        <f t="shared" si="155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>
        <v>1800</v>
      </c>
      <c r="E1642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8271</v>
      </c>
      <c r="O1642" s="6">
        <f t="shared" si="150"/>
        <v>1.4638888888888888</v>
      </c>
      <c r="P1642" s="8">
        <f t="shared" si="151"/>
        <v>292.77777777777777</v>
      </c>
      <c r="Q1642" s="9" t="str">
        <f t="shared" si="152"/>
        <v>theater</v>
      </c>
      <c r="R1642" s="9" t="str">
        <f t="shared" si="153"/>
        <v>plays</v>
      </c>
      <c r="S1642" s="14">
        <f t="shared" si="154"/>
        <v>41822.57503472222</v>
      </c>
      <c r="T1642" s="14">
        <f t="shared" si="155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>
        <v>2550</v>
      </c>
      <c r="E1643">
        <v>2630</v>
      </c>
      <c r="F1643" t="s">
        <v>8219</v>
      </c>
      <c r="G1643" t="s">
        <v>8224</v>
      </c>
      <c r="H1643" t="s">
        <v>8246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8279</v>
      </c>
      <c r="O1643" s="6">
        <f t="shared" si="150"/>
        <v>1.031372549019608</v>
      </c>
      <c r="P1643" s="8">
        <f t="shared" si="151"/>
        <v>77.352941176470594</v>
      </c>
      <c r="Q1643" s="9" t="str">
        <f t="shared" si="152"/>
        <v>music</v>
      </c>
      <c r="R1643" s="9" t="str">
        <f t="shared" si="153"/>
        <v>indie rock</v>
      </c>
      <c r="S1643" s="14">
        <f t="shared" si="154"/>
        <v>41371.648078703707</v>
      </c>
      <c r="T1643" s="14">
        <f t="shared" si="155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>
        <v>25000</v>
      </c>
      <c r="E1644">
        <v>2630</v>
      </c>
      <c r="F1644" t="s">
        <v>8220</v>
      </c>
      <c r="G1644" t="s">
        <v>8225</v>
      </c>
      <c r="H1644" t="s">
        <v>8247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8272</v>
      </c>
      <c r="O1644" s="6">
        <f t="shared" si="150"/>
        <v>0.1052</v>
      </c>
      <c r="P1644" s="8">
        <f t="shared" si="151"/>
        <v>97.407407407407405</v>
      </c>
      <c r="Q1644" s="9" t="str">
        <f t="shared" si="152"/>
        <v>technology</v>
      </c>
      <c r="R1644" s="9" t="str">
        <f t="shared" si="153"/>
        <v>web</v>
      </c>
      <c r="S1644" s="14">
        <f t="shared" si="154"/>
        <v>42268.531631944439</v>
      </c>
      <c r="T1644" s="14">
        <f t="shared" si="155"/>
        <v>42298.531631944439</v>
      </c>
    </row>
    <row r="1645" spans="1:20" ht="45" x14ac:dyDescent="0.25">
      <c r="A1645">
        <v>3306</v>
      </c>
      <c r="B1645" s="3" t="s">
        <v>3306</v>
      </c>
      <c r="C1645" s="3" t="s">
        <v>7416</v>
      </c>
      <c r="D1645">
        <v>1500</v>
      </c>
      <c r="E1645">
        <v>2630</v>
      </c>
      <c r="F1645" t="s">
        <v>8219</v>
      </c>
      <c r="G1645" t="s">
        <v>8224</v>
      </c>
      <c r="H1645" t="s">
        <v>8246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8271</v>
      </c>
      <c r="O1645" s="6">
        <f t="shared" si="150"/>
        <v>1.7533333333333334</v>
      </c>
      <c r="P1645" s="8">
        <f t="shared" si="151"/>
        <v>48.703703703703702</v>
      </c>
      <c r="Q1645" s="9" t="str">
        <f t="shared" si="152"/>
        <v>theater</v>
      </c>
      <c r="R1645" s="9" t="str">
        <f t="shared" si="153"/>
        <v>plays</v>
      </c>
      <c r="S1645" s="14">
        <f t="shared" si="154"/>
        <v>42493.219236111108</v>
      </c>
      <c r="T1645" s="14">
        <f t="shared" si="155"/>
        <v>42531.125</v>
      </c>
    </row>
    <row r="1646" spans="1:20" ht="45" x14ac:dyDescent="0.25">
      <c r="A1646">
        <v>3550</v>
      </c>
      <c r="B1646" s="3" t="s">
        <v>3549</v>
      </c>
      <c r="C1646" s="3" t="s">
        <v>7660</v>
      </c>
      <c r="D1646">
        <v>2500</v>
      </c>
      <c r="E1646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8271</v>
      </c>
      <c r="O1646" s="6">
        <f t="shared" si="150"/>
        <v>1.048</v>
      </c>
      <c r="P1646" s="8">
        <f t="shared" si="151"/>
        <v>40.9375</v>
      </c>
      <c r="Q1646" s="9" t="str">
        <f t="shared" si="152"/>
        <v>theater</v>
      </c>
      <c r="R1646" s="9" t="str">
        <f t="shared" si="153"/>
        <v>plays</v>
      </c>
      <c r="S1646" s="14">
        <f t="shared" si="154"/>
        <v>42462.893495370372</v>
      </c>
      <c r="T1646" s="14">
        <f t="shared" si="155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>
        <v>2500</v>
      </c>
      <c r="E1647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8279</v>
      </c>
      <c r="O1647" s="6">
        <f t="shared" si="150"/>
        <v>1.0471999999999999</v>
      </c>
      <c r="P1647" s="8">
        <f t="shared" si="151"/>
        <v>32.320987654320987</v>
      </c>
      <c r="Q1647" s="9" t="str">
        <f t="shared" si="152"/>
        <v>music</v>
      </c>
      <c r="R1647" s="9" t="str">
        <f t="shared" si="153"/>
        <v>indie rock</v>
      </c>
      <c r="S1647" s="14">
        <f t="shared" si="154"/>
        <v>40310.287673611114</v>
      </c>
      <c r="T1647" s="14">
        <f t="shared" si="155"/>
        <v>40369.916666666664</v>
      </c>
    </row>
    <row r="1648" spans="1:20" ht="45" x14ac:dyDescent="0.25">
      <c r="A1648">
        <v>3654</v>
      </c>
      <c r="B1648" s="3" t="s">
        <v>3651</v>
      </c>
      <c r="C1648" s="3" t="s">
        <v>7764</v>
      </c>
      <c r="D1648">
        <v>1500</v>
      </c>
      <c r="E1648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8271</v>
      </c>
      <c r="O1648" s="6">
        <f t="shared" si="150"/>
        <v>1.744</v>
      </c>
      <c r="P1648" s="8">
        <f t="shared" si="151"/>
        <v>68.84210526315789</v>
      </c>
      <c r="Q1648" s="9" t="str">
        <f t="shared" si="152"/>
        <v>theater</v>
      </c>
      <c r="R1648" s="9" t="str">
        <f t="shared" si="153"/>
        <v>plays</v>
      </c>
      <c r="S1648" s="14">
        <f t="shared" si="154"/>
        <v>42440.416504629626</v>
      </c>
      <c r="T1648" s="14">
        <f t="shared" si="155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>
        <v>2500</v>
      </c>
      <c r="E1649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8266</v>
      </c>
      <c r="O1649" s="6">
        <f t="shared" si="150"/>
        <v>1.046</v>
      </c>
      <c r="P1649" s="8">
        <f t="shared" si="151"/>
        <v>104.6</v>
      </c>
      <c r="Q1649" s="9" t="str">
        <f t="shared" si="152"/>
        <v>film &amp; video</v>
      </c>
      <c r="R1649" s="9" t="str">
        <f t="shared" si="153"/>
        <v>shorts</v>
      </c>
      <c r="S1649" s="14">
        <f t="shared" si="154"/>
        <v>40322.53938657407</v>
      </c>
      <c r="T1649" s="14">
        <f t="shared" si="155"/>
        <v>40332.070138888892</v>
      </c>
    </row>
    <row r="1650" spans="1:20" ht="30" x14ac:dyDescent="0.25">
      <c r="A1650">
        <v>851</v>
      </c>
      <c r="B1650" s="3" t="s">
        <v>852</v>
      </c>
      <c r="C1650" s="3" t="s">
        <v>4961</v>
      </c>
      <c r="D1650">
        <v>2000</v>
      </c>
      <c r="E1650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8277</v>
      </c>
      <c r="O1650" s="6">
        <f t="shared" si="150"/>
        <v>1.3045</v>
      </c>
      <c r="P1650" s="8">
        <f t="shared" si="151"/>
        <v>37.271428571428572</v>
      </c>
      <c r="Q1650" s="9" t="str">
        <f t="shared" si="152"/>
        <v>music</v>
      </c>
      <c r="R1650" s="9" t="str">
        <f t="shared" si="153"/>
        <v>metal</v>
      </c>
      <c r="S1650" s="14">
        <f t="shared" si="154"/>
        <v>42522.880243055552</v>
      </c>
      <c r="T1650" s="14">
        <f t="shared" si="155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>
        <v>2500</v>
      </c>
      <c r="E1651">
        <v>2608</v>
      </c>
      <c r="F1651" t="s">
        <v>8219</v>
      </c>
      <c r="G1651" t="s">
        <v>8229</v>
      </c>
      <c r="H1651" t="s">
        <v>8251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8277</v>
      </c>
      <c r="O1651" s="6">
        <f t="shared" si="150"/>
        <v>1.0431999999999999</v>
      </c>
      <c r="P1651" s="8">
        <f t="shared" si="151"/>
        <v>66.871794871794876</v>
      </c>
      <c r="Q1651" s="9" t="str">
        <f t="shared" si="152"/>
        <v>music</v>
      </c>
      <c r="R1651" s="9" t="str">
        <f t="shared" si="153"/>
        <v>metal</v>
      </c>
      <c r="S1651" s="14">
        <f t="shared" si="154"/>
        <v>41526.592395833337</v>
      </c>
      <c r="T1651" s="14">
        <f t="shared" si="155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>
        <v>5000</v>
      </c>
      <c r="E1652">
        <v>2608</v>
      </c>
      <c r="F1652" t="s">
        <v>8221</v>
      </c>
      <c r="G1652" t="s">
        <v>8224</v>
      </c>
      <c r="H1652" t="s">
        <v>8246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8305</v>
      </c>
      <c r="O1652" s="6">
        <f t="shared" si="150"/>
        <v>0.52159999999999995</v>
      </c>
      <c r="P1652" s="8">
        <f t="shared" si="151"/>
        <v>49.20754716981132</v>
      </c>
      <c r="Q1652" s="9" t="str">
        <f t="shared" si="152"/>
        <v>theater</v>
      </c>
      <c r="R1652" s="9" t="str">
        <f t="shared" si="153"/>
        <v>musical</v>
      </c>
      <c r="S1652" s="14">
        <f t="shared" si="154"/>
        <v>41858.761782407404</v>
      </c>
      <c r="T1652" s="14">
        <f t="shared" si="155"/>
        <v>41888.875</v>
      </c>
    </row>
    <row r="1653" spans="1:20" ht="45" x14ac:dyDescent="0.25">
      <c r="A1653">
        <v>975</v>
      </c>
      <c r="B1653" s="3" t="s">
        <v>976</v>
      </c>
      <c r="C1653" s="3" t="s">
        <v>5085</v>
      </c>
      <c r="D1653">
        <v>100000</v>
      </c>
      <c r="E1653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8273</v>
      </c>
      <c r="O1653" s="6">
        <f t="shared" si="150"/>
        <v>2.6069999999999999E-2</v>
      </c>
      <c r="P1653" s="8">
        <f t="shared" si="151"/>
        <v>108.625</v>
      </c>
      <c r="Q1653" s="9" t="str">
        <f t="shared" si="152"/>
        <v>technology</v>
      </c>
      <c r="R1653" s="9" t="str">
        <f t="shared" si="153"/>
        <v>wearables</v>
      </c>
      <c r="S1653" s="14">
        <f t="shared" si="154"/>
        <v>42489.696585648147</v>
      </c>
      <c r="T1653" s="14">
        <f t="shared" si="155"/>
        <v>42549.696585648147</v>
      </c>
    </row>
    <row r="1654" spans="1:20" ht="30" x14ac:dyDescent="0.25">
      <c r="A1654">
        <v>1259</v>
      </c>
      <c r="B1654" s="3" t="s">
        <v>1260</v>
      </c>
      <c r="C1654" s="3" t="s">
        <v>5369</v>
      </c>
      <c r="D1654">
        <v>2500</v>
      </c>
      <c r="E1654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8276</v>
      </c>
      <c r="O1654" s="6">
        <f t="shared" si="150"/>
        <v>1.0424</v>
      </c>
      <c r="P1654" s="8">
        <f t="shared" si="151"/>
        <v>27.145833333333332</v>
      </c>
      <c r="Q1654" s="9" t="str">
        <f t="shared" si="152"/>
        <v>music</v>
      </c>
      <c r="R1654" s="9" t="str">
        <f t="shared" si="153"/>
        <v>rock</v>
      </c>
      <c r="S1654" s="14">
        <f t="shared" si="154"/>
        <v>41766.970648148148</v>
      </c>
      <c r="T1654" s="14">
        <f t="shared" si="155"/>
        <v>41799.165972222225</v>
      </c>
    </row>
    <row r="1655" spans="1:20" ht="45" x14ac:dyDescent="0.25">
      <c r="A1655">
        <v>3438</v>
      </c>
      <c r="B1655" s="3" t="s">
        <v>3437</v>
      </c>
      <c r="C1655" s="3" t="s">
        <v>7548</v>
      </c>
      <c r="D1655">
        <v>2500</v>
      </c>
      <c r="E1655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8271</v>
      </c>
      <c r="O1655" s="6">
        <f t="shared" si="150"/>
        <v>1.042</v>
      </c>
      <c r="P1655" s="8">
        <f t="shared" si="151"/>
        <v>186.07142857142858</v>
      </c>
      <c r="Q1655" s="9" t="str">
        <f t="shared" si="152"/>
        <v>theater</v>
      </c>
      <c r="R1655" s="9" t="str">
        <f t="shared" si="153"/>
        <v>plays</v>
      </c>
      <c r="S1655" s="14">
        <f t="shared" si="154"/>
        <v>42100.927858796291</v>
      </c>
      <c r="T1655" s="14">
        <f t="shared" si="155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>
        <v>2500</v>
      </c>
      <c r="E1656">
        <v>2600</v>
      </c>
      <c r="F1656" t="s">
        <v>8219</v>
      </c>
      <c r="G1656" t="s">
        <v>8224</v>
      </c>
      <c r="H1656" t="s">
        <v>8246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8279</v>
      </c>
      <c r="O1656" s="6">
        <f t="shared" si="150"/>
        <v>1.04</v>
      </c>
      <c r="P1656" s="8">
        <f t="shared" si="151"/>
        <v>57.777777777777779</v>
      </c>
      <c r="Q1656" s="9" t="str">
        <f t="shared" si="152"/>
        <v>music</v>
      </c>
      <c r="R1656" s="9" t="str">
        <f t="shared" si="153"/>
        <v>indie rock</v>
      </c>
      <c r="S1656" s="14">
        <f t="shared" si="154"/>
        <v>40632.94195601852</v>
      </c>
      <c r="T1656" s="14">
        <f t="shared" si="155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>
        <v>2500</v>
      </c>
      <c r="E1657">
        <v>2600</v>
      </c>
      <c r="F1657" t="s">
        <v>8219</v>
      </c>
      <c r="G1657" t="s">
        <v>8225</v>
      </c>
      <c r="H1657" t="s">
        <v>8247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8271</v>
      </c>
      <c r="O1657" s="6">
        <f t="shared" si="150"/>
        <v>1.04</v>
      </c>
      <c r="P1657" s="8">
        <f t="shared" si="151"/>
        <v>19.696969696969695</v>
      </c>
      <c r="Q1657" s="9" t="str">
        <f t="shared" si="152"/>
        <v>theater</v>
      </c>
      <c r="R1657" s="9" t="str">
        <f t="shared" si="153"/>
        <v>plays</v>
      </c>
      <c r="S1657" s="14">
        <f t="shared" si="154"/>
        <v>42060.035636574074</v>
      </c>
      <c r="T1657" s="14">
        <f t="shared" si="155"/>
        <v>42081.708333333328</v>
      </c>
    </row>
    <row r="1658" spans="1:20" ht="45" x14ac:dyDescent="0.25">
      <c r="A1658">
        <v>3365</v>
      </c>
      <c r="B1658" s="3" t="s">
        <v>3364</v>
      </c>
      <c r="C1658" s="3" t="s">
        <v>7475</v>
      </c>
      <c r="D1658">
        <v>2500</v>
      </c>
      <c r="E1658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8271</v>
      </c>
      <c r="O1658" s="6">
        <f t="shared" si="150"/>
        <v>1.04</v>
      </c>
      <c r="P1658" s="8">
        <f t="shared" si="151"/>
        <v>866.66666666666663</v>
      </c>
      <c r="Q1658" s="9" t="str">
        <f t="shared" si="152"/>
        <v>theater</v>
      </c>
      <c r="R1658" s="9" t="str">
        <f t="shared" si="153"/>
        <v>plays</v>
      </c>
      <c r="S1658" s="14">
        <f t="shared" si="154"/>
        <v>42321.101759259262</v>
      </c>
      <c r="T1658" s="14">
        <f t="shared" si="155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>
        <v>1500</v>
      </c>
      <c r="E1659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8274</v>
      </c>
      <c r="O1659" s="6">
        <f t="shared" si="150"/>
        <v>1.732</v>
      </c>
      <c r="P1659" s="8">
        <f t="shared" si="151"/>
        <v>32.074074074074076</v>
      </c>
      <c r="Q1659" s="9" t="str">
        <f t="shared" si="152"/>
        <v>publishing</v>
      </c>
      <c r="R1659" s="9" t="str">
        <f t="shared" si="153"/>
        <v>nonfiction</v>
      </c>
      <c r="S1659" s="14">
        <f t="shared" si="154"/>
        <v>41095.900694444441</v>
      </c>
      <c r="T1659" s="14">
        <f t="shared" si="155"/>
        <v>41123.900694444441</v>
      </c>
    </row>
    <row r="1660" spans="1:20" ht="45" x14ac:dyDescent="0.25">
      <c r="A1660">
        <v>376</v>
      </c>
      <c r="B1660" s="3" t="s">
        <v>377</v>
      </c>
      <c r="C1660" s="3" t="s">
        <v>4486</v>
      </c>
      <c r="D1660">
        <v>2450</v>
      </c>
      <c r="E1660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8269</v>
      </c>
      <c r="O1660" s="6">
        <f t="shared" si="150"/>
        <v>1.0595918367346939</v>
      </c>
      <c r="P1660" s="8">
        <f t="shared" si="151"/>
        <v>54.083333333333336</v>
      </c>
      <c r="Q1660" s="9" t="str">
        <f t="shared" si="152"/>
        <v>film &amp; video</v>
      </c>
      <c r="R1660" s="9" t="str">
        <f t="shared" si="153"/>
        <v>documentary</v>
      </c>
      <c r="S1660" s="14">
        <f t="shared" si="154"/>
        <v>42576.452731481477</v>
      </c>
      <c r="T1660" s="14">
        <f t="shared" si="155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>
        <v>2500</v>
      </c>
      <c r="E1661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8271</v>
      </c>
      <c r="O1661" s="6">
        <f t="shared" si="150"/>
        <v>1.0376000000000001</v>
      </c>
      <c r="P1661" s="8">
        <f t="shared" si="151"/>
        <v>66.512820512820511</v>
      </c>
      <c r="Q1661" s="9" t="str">
        <f t="shared" si="152"/>
        <v>theater</v>
      </c>
      <c r="R1661" s="9" t="str">
        <f t="shared" si="153"/>
        <v>plays</v>
      </c>
      <c r="S1661" s="14">
        <f t="shared" si="154"/>
        <v>41760.935706018521</v>
      </c>
      <c r="T1661" s="14">
        <f t="shared" si="155"/>
        <v>41772.166666666664</v>
      </c>
    </row>
    <row r="1662" spans="1:20" ht="45" x14ac:dyDescent="0.25">
      <c r="A1662">
        <v>2540</v>
      </c>
      <c r="B1662" s="3" t="s">
        <v>2540</v>
      </c>
      <c r="C1662" s="3" t="s">
        <v>6650</v>
      </c>
      <c r="D1662">
        <v>2500</v>
      </c>
      <c r="E1662">
        <v>2585</v>
      </c>
      <c r="F1662" t="s">
        <v>8219</v>
      </c>
      <c r="G1662" t="s">
        <v>8224</v>
      </c>
      <c r="H1662" t="s">
        <v>8246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8300</v>
      </c>
      <c r="O1662" s="6">
        <f t="shared" si="150"/>
        <v>1.034</v>
      </c>
      <c r="P1662" s="8">
        <f t="shared" si="151"/>
        <v>95.740740740740748</v>
      </c>
      <c r="Q1662" s="9" t="str">
        <f t="shared" si="152"/>
        <v>music</v>
      </c>
      <c r="R1662" s="9" t="str">
        <f t="shared" si="153"/>
        <v>classical music</v>
      </c>
      <c r="S1662" s="14">
        <f t="shared" si="154"/>
        <v>40785.675011574072</v>
      </c>
      <c r="T1662" s="14">
        <f t="shared" si="155"/>
        <v>40845.675011574072</v>
      </c>
    </row>
    <row r="1663" spans="1:20" ht="45" x14ac:dyDescent="0.25">
      <c r="A1663">
        <v>3278</v>
      </c>
      <c r="B1663" s="3" t="s">
        <v>3278</v>
      </c>
      <c r="C1663" s="3" t="s">
        <v>7388</v>
      </c>
      <c r="D1663">
        <v>2500</v>
      </c>
      <c r="E1663">
        <v>2585</v>
      </c>
      <c r="F1663" t="s">
        <v>8219</v>
      </c>
      <c r="G1663" t="s">
        <v>8225</v>
      </c>
      <c r="H1663" t="s">
        <v>8247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8271</v>
      </c>
      <c r="O1663" s="6">
        <f t="shared" si="150"/>
        <v>1.034</v>
      </c>
      <c r="P1663" s="8">
        <f t="shared" si="151"/>
        <v>76.029411764705884</v>
      </c>
      <c r="Q1663" s="9" t="str">
        <f t="shared" si="152"/>
        <v>theater</v>
      </c>
      <c r="R1663" s="9" t="str">
        <f t="shared" si="153"/>
        <v>plays</v>
      </c>
      <c r="S1663" s="14">
        <f t="shared" si="154"/>
        <v>42124.848414351851</v>
      </c>
      <c r="T1663" s="14">
        <f t="shared" si="155"/>
        <v>42154.848414351851</v>
      </c>
    </row>
    <row r="1664" spans="1:20" ht="45" x14ac:dyDescent="0.25">
      <c r="A1664">
        <v>1507</v>
      </c>
      <c r="B1664" s="3" t="s">
        <v>1508</v>
      </c>
      <c r="C1664" s="3" t="s">
        <v>5617</v>
      </c>
      <c r="D1664">
        <v>1200</v>
      </c>
      <c r="E1664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8285</v>
      </c>
      <c r="O1664" s="6">
        <f t="shared" si="150"/>
        <v>2.15</v>
      </c>
      <c r="P1664" s="8">
        <f t="shared" si="151"/>
        <v>78.181818181818187</v>
      </c>
      <c r="Q1664" s="9" t="str">
        <f t="shared" si="152"/>
        <v>photography</v>
      </c>
      <c r="R1664" s="9" t="str">
        <f t="shared" si="153"/>
        <v>photobooks</v>
      </c>
      <c r="S1664" s="14">
        <f t="shared" si="154"/>
        <v>40254.450335648151</v>
      </c>
      <c r="T1664" s="14">
        <f t="shared" si="155"/>
        <v>40313.340277777781</v>
      </c>
    </row>
    <row r="1665" spans="1:20" ht="45" x14ac:dyDescent="0.25">
      <c r="A1665">
        <v>3178</v>
      </c>
      <c r="B1665" s="3" t="s">
        <v>3178</v>
      </c>
      <c r="C1665" s="3" t="s">
        <v>7288</v>
      </c>
      <c r="D1665">
        <v>1500</v>
      </c>
      <c r="E1665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8271</v>
      </c>
      <c r="O1665" s="6">
        <f t="shared" si="150"/>
        <v>1.7173333333333334</v>
      </c>
      <c r="P1665" s="8">
        <f t="shared" si="151"/>
        <v>33.025641025641029</v>
      </c>
      <c r="Q1665" s="9" t="str">
        <f t="shared" si="152"/>
        <v>theater</v>
      </c>
      <c r="R1665" s="9" t="str">
        <f t="shared" si="153"/>
        <v>plays</v>
      </c>
      <c r="S1665" s="14">
        <f t="shared" si="154"/>
        <v>41806.605034722219</v>
      </c>
      <c r="T1665" s="14">
        <f t="shared" si="155"/>
        <v>41836.605034722219</v>
      </c>
    </row>
    <row r="1666" spans="1:20" ht="30" x14ac:dyDescent="0.25">
      <c r="A1666">
        <v>3264</v>
      </c>
      <c r="B1666" s="3" t="s">
        <v>3264</v>
      </c>
      <c r="C1666" s="3" t="s">
        <v>7374</v>
      </c>
      <c r="D1666">
        <v>2500</v>
      </c>
      <c r="E1666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8271</v>
      </c>
      <c r="O1666" s="6">
        <f t="shared" ref="O1666:O1729" si="156">E1666/D1666</f>
        <v>1.03</v>
      </c>
      <c r="P1666" s="8">
        <f t="shared" ref="P1666:P1729" si="157">E1666/L1666</f>
        <v>52.551020408163268</v>
      </c>
      <c r="Q1666" s="9" t="str">
        <f t="shared" si="152"/>
        <v>theater</v>
      </c>
      <c r="R1666" s="9" t="str">
        <f t="shared" si="153"/>
        <v>plays</v>
      </c>
      <c r="S1666" s="14">
        <f t="shared" si="154"/>
        <v>42016.800208333334</v>
      </c>
      <c r="T1666" s="14">
        <f t="shared" si="155"/>
        <v>42032.916666666672</v>
      </c>
    </row>
    <row r="1667" spans="1:20" ht="45" x14ac:dyDescent="0.25">
      <c r="A1667">
        <v>2933</v>
      </c>
      <c r="B1667" s="3" t="s">
        <v>2933</v>
      </c>
      <c r="C1667" s="3" t="s">
        <v>7043</v>
      </c>
      <c r="D1667">
        <v>2500</v>
      </c>
      <c r="E1667">
        <v>2569</v>
      </c>
      <c r="F1667" t="s">
        <v>8219</v>
      </c>
      <c r="G1667" t="s">
        <v>8224</v>
      </c>
      <c r="H1667" t="s">
        <v>8246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8305</v>
      </c>
      <c r="O1667" s="6">
        <f t="shared" si="156"/>
        <v>1.0276000000000001</v>
      </c>
      <c r="P1667" s="8">
        <f t="shared" si="157"/>
        <v>47.574074074074076</v>
      </c>
      <c r="Q1667" s="9" t="str">
        <f t="shared" ref="Q1667:Q1730" si="158">LEFT(N1667, SEARCH("/",N1667,1)-1)</f>
        <v>theater</v>
      </c>
      <c r="R1667" s="9" t="str">
        <f t="shared" ref="R1667:R1730" si="159">RIGHT(N1667,LEN(N1667) - SEARCH("/", N1667))</f>
        <v>musical</v>
      </c>
      <c r="S1667" s="14">
        <f t="shared" ref="S1667:S1730" si="160">(((J1667/60)/60)/24)+DATE(1970,1,1)</f>
        <v>42495.956631944442</v>
      </c>
      <c r="T1667" s="14">
        <f t="shared" ref="T1667:T1730" si="161">(((I1667/60)/60)/24)+DATE(1970,1,1)</f>
        <v>42525.956631944442</v>
      </c>
    </row>
    <row r="1668" spans="1:20" ht="45" x14ac:dyDescent="0.25">
      <c r="A1668">
        <v>3538</v>
      </c>
      <c r="B1668" s="3" t="s">
        <v>3537</v>
      </c>
      <c r="C1668" s="3" t="s">
        <v>7648</v>
      </c>
      <c r="D1668">
        <v>2000</v>
      </c>
      <c r="E1668">
        <v>2569</v>
      </c>
      <c r="F1668" t="s">
        <v>8219</v>
      </c>
      <c r="G1668" t="s">
        <v>8225</v>
      </c>
      <c r="H1668" t="s">
        <v>8247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8271</v>
      </c>
      <c r="O1668" s="6">
        <f t="shared" si="156"/>
        <v>1.2845</v>
      </c>
      <c r="P1668" s="8">
        <f t="shared" si="157"/>
        <v>30.951807228915662</v>
      </c>
      <c r="Q1668" s="9" t="str">
        <f t="shared" si="158"/>
        <v>theater</v>
      </c>
      <c r="R1668" s="9" t="str">
        <f t="shared" si="159"/>
        <v>plays</v>
      </c>
      <c r="S1668" s="14">
        <f t="shared" si="160"/>
        <v>42571.420601851853</v>
      </c>
      <c r="T1668" s="14">
        <f t="shared" si="161"/>
        <v>42599.420601851853</v>
      </c>
    </row>
    <row r="1669" spans="1:20" ht="30" x14ac:dyDescent="0.25">
      <c r="A1669">
        <v>2315</v>
      </c>
      <c r="B1669" s="3" t="s">
        <v>2316</v>
      </c>
      <c r="C1669" s="3" t="s">
        <v>6425</v>
      </c>
      <c r="D1669">
        <v>2500</v>
      </c>
      <c r="E1669">
        <v>2565</v>
      </c>
      <c r="F1669" t="s">
        <v>8219</v>
      </c>
      <c r="G1669" t="s">
        <v>8224</v>
      </c>
      <c r="H1669" t="s">
        <v>8246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8279</v>
      </c>
      <c r="O1669" s="6">
        <f t="shared" si="156"/>
        <v>1.026</v>
      </c>
      <c r="P1669" s="8">
        <f t="shared" si="157"/>
        <v>40.078125</v>
      </c>
      <c r="Q1669" s="9" t="str">
        <f t="shared" si="158"/>
        <v>music</v>
      </c>
      <c r="R1669" s="9" t="str">
        <f t="shared" si="159"/>
        <v>indie rock</v>
      </c>
      <c r="S1669" s="14">
        <f t="shared" si="160"/>
        <v>41004.72619212963</v>
      </c>
      <c r="T1669" s="14">
        <f t="shared" si="161"/>
        <v>41034.72619212963</v>
      </c>
    </row>
    <row r="1670" spans="1:20" ht="45" x14ac:dyDescent="0.25">
      <c r="A1670">
        <v>3441</v>
      </c>
      <c r="B1670" s="3" t="s">
        <v>3440</v>
      </c>
      <c r="C1670" s="3" t="s">
        <v>7551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8271</v>
      </c>
      <c r="O1670" s="6">
        <f t="shared" si="156"/>
        <v>1.026</v>
      </c>
      <c r="P1670" s="8">
        <f t="shared" si="157"/>
        <v>59.651162790697676</v>
      </c>
      <c r="Q1670" s="9" t="str">
        <f t="shared" si="158"/>
        <v>theater</v>
      </c>
      <c r="R1670" s="9" t="str">
        <f t="shared" si="159"/>
        <v>plays</v>
      </c>
      <c r="S1670" s="14">
        <f t="shared" si="160"/>
        <v>42294.429641203707</v>
      </c>
      <c r="T1670" s="14">
        <f t="shared" si="161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>
        <v>2500</v>
      </c>
      <c r="E1671">
        <v>2565</v>
      </c>
      <c r="F1671" t="s">
        <v>8219</v>
      </c>
      <c r="G1671" t="s">
        <v>8224</v>
      </c>
      <c r="H1671" t="s">
        <v>8246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8271</v>
      </c>
      <c r="O1671" s="6">
        <f t="shared" si="156"/>
        <v>1.026</v>
      </c>
      <c r="P1671" s="8">
        <f t="shared" si="157"/>
        <v>77.727272727272734</v>
      </c>
      <c r="Q1671" s="9" t="str">
        <f t="shared" si="158"/>
        <v>theater</v>
      </c>
      <c r="R1671" s="9" t="str">
        <f t="shared" si="159"/>
        <v>plays</v>
      </c>
      <c r="S1671" s="14">
        <f t="shared" si="160"/>
        <v>42417.585532407407</v>
      </c>
      <c r="T1671" s="14">
        <f t="shared" si="161"/>
        <v>42432.249305555553</v>
      </c>
    </row>
    <row r="1672" spans="1:20" ht="45" x14ac:dyDescent="0.25">
      <c r="A1672">
        <v>2809</v>
      </c>
      <c r="B1672" s="3" t="s">
        <v>2809</v>
      </c>
      <c r="C1672" s="3" t="s">
        <v>6919</v>
      </c>
      <c r="D1672">
        <v>2500</v>
      </c>
      <c r="E1672">
        <v>2560</v>
      </c>
      <c r="F1672" t="s">
        <v>8219</v>
      </c>
      <c r="G1672" t="s">
        <v>8224</v>
      </c>
      <c r="H1672" t="s">
        <v>8246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8271</v>
      </c>
      <c r="O1672" s="6">
        <f t="shared" si="156"/>
        <v>1.024</v>
      </c>
      <c r="P1672" s="8">
        <f t="shared" si="157"/>
        <v>121.9047619047619</v>
      </c>
      <c r="Q1672" s="9" t="str">
        <f t="shared" si="158"/>
        <v>theater</v>
      </c>
      <c r="R1672" s="9" t="str">
        <f t="shared" si="159"/>
        <v>plays</v>
      </c>
      <c r="S1672" s="14">
        <f t="shared" si="160"/>
        <v>42451.496817129635</v>
      </c>
      <c r="T1672" s="14">
        <f t="shared" si="161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>
        <v>2000</v>
      </c>
      <c r="E1673">
        <v>2560</v>
      </c>
      <c r="F1673" t="s">
        <v>8219</v>
      </c>
      <c r="G1673" t="s">
        <v>8224</v>
      </c>
      <c r="H1673" t="s">
        <v>8246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8271</v>
      </c>
      <c r="O1673" s="6">
        <f t="shared" si="156"/>
        <v>1.28</v>
      </c>
      <c r="P1673" s="8">
        <f t="shared" si="157"/>
        <v>60.952380952380949</v>
      </c>
      <c r="Q1673" s="9" t="str">
        <f t="shared" si="158"/>
        <v>theater</v>
      </c>
      <c r="R1673" s="9" t="str">
        <f t="shared" si="159"/>
        <v>plays</v>
      </c>
      <c r="S1673" s="14">
        <f t="shared" si="160"/>
        <v>42590.90425925926</v>
      </c>
      <c r="T1673" s="14">
        <f t="shared" si="161"/>
        <v>42606.90425925926</v>
      </c>
    </row>
    <row r="1674" spans="1:20" ht="105" x14ac:dyDescent="0.25">
      <c r="A1674">
        <v>3561</v>
      </c>
      <c r="B1674" s="3" t="s">
        <v>3560</v>
      </c>
      <c r="C1674" s="3" t="s">
        <v>7671</v>
      </c>
      <c r="D1674">
        <v>2500</v>
      </c>
      <c r="E1674">
        <v>2560</v>
      </c>
      <c r="F1674" t="s">
        <v>8219</v>
      </c>
      <c r="G1674" t="s">
        <v>8224</v>
      </c>
      <c r="H1674" t="s">
        <v>8246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8271</v>
      </c>
      <c r="O1674" s="6">
        <f t="shared" si="156"/>
        <v>1.024</v>
      </c>
      <c r="P1674" s="8">
        <f t="shared" si="157"/>
        <v>47.407407407407405</v>
      </c>
      <c r="Q1674" s="9" t="str">
        <f t="shared" si="158"/>
        <v>theater</v>
      </c>
      <c r="R1674" s="9" t="str">
        <f t="shared" si="159"/>
        <v>plays</v>
      </c>
      <c r="S1674" s="14">
        <f t="shared" si="160"/>
        <v>42203.680300925931</v>
      </c>
      <c r="T1674" s="14">
        <f t="shared" si="161"/>
        <v>42221.774999999994</v>
      </c>
    </row>
    <row r="1675" spans="1:20" ht="45" x14ac:dyDescent="0.25">
      <c r="A1675">
        <v>3603</v>
      </c>
      <c r="B1675" s="3" t="s">
        <v>3602</v>
      </c>
      <c r="C1675" s="3" t="s">
        <v>7713</v>
      </c>
      <c r="D1675">
        <v>1500</v>
      </c>
      <c r="E1675">
        <v>2560</v>
      </c>
      <c r="F1675" t="s">
        <v>8219</v>
      </c>
      <c r="G1675" t="s">
        <v>8224</v>
      </c>
      <c r="H1675" t="s">
        <v>8246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8271</v>
      </c>
      <c r="O1675" s="6">
        <f t="shared" si="156"/>
        <v>1.7066666666666668</v>
      </c>
      <c r="P1675" s="8">
        <f t="shared" si="157"/>
        <v>44.912280701754383</v>
      </c>
      <c r="Q1675" s="9" t="str">
        <f t="shared" si="158"/>
        <v>theater</v>
      </c>
      <c r="R1675" s="9" t="str">
        <f t="shared" si="159"/>
        <v>plays</v>
      </c>
      <c r="S1675" s="14">
        <f t="shared" si="160"/>
        <v>42283.864351851851</v>
      </c>
      <c r="T1675" s="14">
        <f t="shared" si="161"/>
        <v>42313.906018518523</v>
      </c>
    </row>
    <row r="1676" spans="1:20" ht="45" x14ac:dyDescent="0.25">
      <c r="A1676">
        <v>1347</v>
      </c>
      <c r="B1676" s="3" t="s">
        <v>1348</v>
      </c>
      <c r="C1676" s="3" t="s">
        <v>5457</v>
      </c>
      <c r="D1676">
        <v>2500</v>
      </c>
      <c r="E1676">
        <v>2555</v>
      </c>
      <c r="F1676" t="s">
        <v>8219</v>
      </c>
      <c r="G1676" t="s">
        <v>8224</v>
      </c>
      <c r="H1676" t="s">
        <v>8246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8274</v>
      </c>
      <c r="O1676" s="6">
        <f t="shared" si="156"/>
        <v>1.022</v>
      </c>
      <c r="P1676" s="8">
        <f t="shared" si="157"/>
        <v>82.41935483870968</v>
      </c>
      <c r="Q1676" s="9" t="str">
        <f t="shared" si="158"/>
        <v>publishing</v>
      </c>
      <c r="R1676" s="9" t="str">
        <f t="shared" si="159"/>
        <v>nonfiction</v>
      </c>
      <c r="S1676" s="14">
        <f t="shared" si="160"/>
        <v>42040.638020833328</v>
      </c>
      <c r="T1676" s="14">
        <f t="shared" si="161"/>
        <v>42070.638020833328</v>
      </c>
    </row>
    <row r="1677" spans="1:20" ht="45" x14ac:dyDescent="0.25">
      <c r="A1677">
        <v>3487</v>
      </c>
      <c r="B1677" s="3" t="s">
        <v>3486</v>
      </c>
      <c r="C1677" s="3" t="s">
        <v>7597</v>
      </c>
      <c r="D1677">
        <v>2000</v>
      </c>
      <c r="E1677">
        <v>2555</v>
      </c>
      <c r="F1677" t="s">
        <v>8219</v>
      </c>
      <c r="G1677" t="s">
        <v>8225</v>
      </c>
      <c r="H1677" t="s">
        <v>8247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8271</v>
      </c>
      <c r="O1677" s="6">
        <f t="shared" si="156"/>
        <v>1.2775000000000001</v>
      </c>
      <c r="P1677" s="8">
        <f t="shared" si="157"/>
        <v>38.712121212121211</v>
      </c>
      <c r="Q1677" s="9" t="str">
        <f t="shared" si="158"/>
        <v>theater</v>
      </c>
      <c r="R1677" s="9" t="str">
        <f t="shared" si="159"/>
        <v>plays</v>
      </c>
      <c r="S1677" s="14">
        <f t="shared" si="160"/>
        <v>42149.940416666665</v>
      </c>
      <c r="T1677" s="14">
        <f t="shared" si="161"/>
        <v>42179.940416666665</v>
      </c>
    </row>
    <row r="1678" spans="1:20" ht="30" x14ac:dyDescent="0.25">
      <c r="A1678">
        <v>758</v>
      </c>
      <c r="B1678" s="3" t="s">
        <v>759</v>
      </c>
      <c r="C1678" s="3" t="s">
        <v>4868</v>
      </c>
      <c r="D1678">
        <v>2500</v>
      </c>
      <c r="E1678">
        <v>2550</v>
      </c>
      <c r="F1678" t="s">
        <v>8219</v>
      </c>
      <c r="G1678" t="s">
        <v>8224</v>
      </c>
      <c r="H1678" t="s">
        <v>8246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8274</v>
      </c>
      <c r="O1678" s="6">
        <f t="shared" si="156"/>
        <v>1.02</v>
      </c>
      <c r="P1678" s="8">
        <f t="shared" si="157"/>
        <v>134.21052631578948</v>
      </c>
      <c r="Q1678" s="9" t="str">
        <f t="shared" si="158"/>
        <v>publishing</v>
      </c>
      <c r="R1678" s="9" t="str">
        <f t="shared" si="159"/>
        <v>nonfiction</v>
      </c>
      <c r="S1678" s="14">
        <f t="shared" si="160"/>
        <v>40429.836435185185</v>
      </c>
      <c r="T1678" s="14">
        <f t="shared" si="161"/>
        <v>40459.836435185185</v>
      </c>
    </row>
    <row r="1679" spans="1:20" ht="45" x14ac:dyDescent="0.25">
      <c r="A1679">
        <v>986</v>
      </c>
      <c r="B1679" s="3" t="s">
        <v>987</v>
      </c>
      <c r="C1679" s="3" t="s">
        <v>5096</v>
      </c>
      <c r="D1679">
        <v>20000</v>
      </c>
      <c r="E1679">
        <v>2550</v>
      </c>
      <c r="F1679" t="s">
        <v>8221</v>
      </c>
      <c r="G1679" t="s">
        <v>8225</v>
      </c>
      <c r="H1679" t="s">
        <v>8247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8273</v>
      </c>
      <c r="O1679" s="6">
        <f t="shared" si="156"/>
        <v>0.1275</v>
      </c>
      <c r="P1679" s="8">
        <f t="shared" si="157"/>
        <v>110.8695652173913</v>
      </c>
      <c r="Q1679" s="9" t="str">
        <f t="shared" si="158"/>
        <v>technology</v>
      </c>
      <c r="R1679" s="9" t="str">
        <f t="shared" si="159"/>
        <v>wearables</v>
      </c>
      <c r="S1679" s="14">
        <f t="shared" si="160"/>
        <v>42324.767361111109</v>
      </c>
      <c r="T1679" s="14">
        <f t="shared" si="161"/>
        <v>42379</v>
      </c>
    </row>
    <row r="1680" spans="1:20" ht="45" x14ac:dyDescent="0.25">
      <c r="A1680">
        <v>3207</v>
      </c>
      <c r="B1680" s="3" t="s">
        <v>3207</v>
      </c>
      <c r="C1680" s="3" t="s">
        <v>7317</v>
      </c>
      <c r="D1680">
        <v>5500</v>
      </c>
      <c r="E1680">
        <v>2550</v>
      </c>
      <c r="F1680" t="s">
        <v>8221</v>
      </c>
      <c r="G1680" t="s">
        <v>8224</v>
      </c>
      <c r="H1680" t="s">
        <v>8246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8305</v>
      </c>
      <c r="O1680" s="6">
        <f t="shared" si="156"/>
        <v>0.46363636363636362</v>
      </c>
      <c r="P1680" s="8">
        <f t="shared" si="157"/>
        <v>70.833333333333329</v>
      </c>
      <c r="Q1680" s="9" t="str">
        <f t="shared" si="158"/>
        <v>theater</v>
      </c>
      <c r="R1680" s="9" t="str">
        <f t="shared" si="159"/>
        <v>musical</v>
      </c>
      <c r="S1680" s="14">
        <f t="shared" si="160"/>
        <v>42057.277858796297</v>
      </c>
      <c r="T1680" s="14">
        <f t="shared" si="161"/>
        <v>42117.236192129625</v>
      </c>
    </row>
    <row r="1681" spans="1:20" ht="45" x14ac:dyDescent="0.25">
      <c r="A1681">
        <v>1295</v>
      </c>
      <c r="B1681" s="3" t="s">
        <v>1296</v>
      </c>
      <c r="C1681" s="3" t="s">
        <v>5405</v>
      </c>
      <c r="D1681">
        <v>2500</v>
      </c>
      <c r="E1681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8271</v>
      </c>
      <c r="O1681" s="6">
        <f t="shared" si="156"/>
        <v>1.0196000000000001</v>
      </c>
      <c r="P1681" s="8">
        <f t="shared" si="157"/>
        <v>39.828125</v>
      </c>
      <c r="Q1681" s="9" t="str">
        <f t="shared" si="158"/>
        <v>theater</v>
      </c>
      <c r="R1681" s="9" t="str">
        <f t="shared" si="159"/>
        <v>plays</v>
      </c>
      <c r="S1681" s="14">
        <f t="shared" si="160"/>
        <v>42184.572881944448</v>
      </c>
      <c r="T1681" s="14">
        <f t="shared" si="161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>
        <v>2500</v>
      </c>
      <c r="E1682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8274</v>
      </c>
      <c r="O1682" s="6">
        <f t="shared" si="156"/>
        <v>1.0190760000000001</v>
      </c>
      <c r="P1682" s="8">
        <f t="shared" si="157"/>
        <v>37.466029411764708</v>
      </c>
      <c r="Q1682" s="9" t="str">
        <f t="shared" si="158"/>
        <v>publishing</v>
      </c>
      <c r="R1682" s="9" t="str">
        <f t="shared" si="159"/>
        <v>nonfiction</v>
      </c>
      <c r="S1682" s="14">
        <f t="shared" si="160"/>
        <v>41383.605057870373</v>
      </c>
      <c r="T1682" s="14">
        <f t="shared" si="161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>
        <v>2000</v>
      </c>
      <c r="E1683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8271</v>
      </c>
      <c r="O1683" s="6">
        <f t="shared" si="156"/>
        <v>1.2725</v>
      </c>
      <c r="P1683" s="8">
        <f t="shared" si="157"/>
        <v>72.714285714285708</v>
      </c>
      <c r="Q1683" s="9" t="str">
        <f t="shared" si="158"/>
        <v>theater</v>
      </c>
      <c r="R1683" s="9" t="str">
        <f t="shared" si="159"/>
        <v>plays</v>
      </c>
      <c r="S1683" s="14">
        <f t="shared" si="160"/>
        <v>41988.829942129625</v>
      </c>
      <c r="T1683" s="14">
        <f t="shared" si="161"/>
        <v>42046.207638888889</v>
      </c>
    </row>
    <row r="1684" spans="1:20" ht="45" x14ac:dyDescent="0.25">
      <c r="A1684">
        <v>860</v>
      </c>
      <c r="B1684" s="3" t="s">
        <v>861</v>
      </c>
      <c r="C1684" s="3" t="s">
        <v>4970</v>
      </c>
      <c r="D1684">
        <v>14000</v>
      </c>
      <c r="E1684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s="6">
        <f t="shared" si="156"/>
        <v>0.18142857142857144</v>
      </c>
      <c r="P1684" s="8">
        <f t="shared" si="157"/>
        <v>52.916666666666664</v>
      </c>
      <c r="Q1684" s="9" t="str">
        <f t="shared" si="158"/>
        <v>music</v>
      </c>
      <c r="R1684" s="9" t="str">
        <f t="shared" si="159"/>
        <v>jazz</v>
      </c>
      <c r="S1684" s="14">
        <f t="shared" si="160"/>
        <v>41570.482789351852</v>
      </c>
      <c r="T1684" s="14">
        <f t="shared" si="161"/>
        <v>41600.524456018517</v>
      </c>
    </row>
    <row r="1685" spans="1:20" ht="45" x14ac:dyDescent="0.25">
      <c r="A1685">
        <v>1241</v>
      </c>
      <c r="B1685" s="3" t="s">
        <v>1242</v>
      </c>
      <c r="C1685" s="3" t="s">
        <v>5351</v>
      </c>
      <c r="D1685">
        <v>5000</v>
      </c>
      <c r="E1685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s="6">
        <f t="shared" si="156"/>
        <v>0.50739999999999996</v>
      </c>
      <c r="P1685" s="8">
        <f t="shared" si="157"/>
        <v>74.617647058823536</v>
      </c>
      <c r="Q1685" s="9" t="str">
        <f t="shared" si="158"/>
        <v>music</v>
      </c>
      <c r="R1685" s="9" t="str">
        <f t="shared" si="159"/>
        <v>world music</v>
      </c>
      <c r="S1685" s="14">
        <f t="shared" si="160"/>
        <v>41923.837731481479</v>
      </c>
      <c r="T1685" s="14">
        <f t="shared" si="161"/>
        <v>41946.249305555553</v>
      </c>
    </row>
    <row r="1686" spans="1:20" ht="45" x14ac:dyDescent="0.25">
      <c r="A1686">
        <v>726</v>
      </c>
      <c r="B1686" s="3" t="s">
        <v>727</v>
      </c>
      <c r="C1686" s="3" t="s">
        <v>4836</v>
      </c>
      <c r="D1686">
        <v>2500</v>
      </c>
      <c r="E1686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8274</v>
      </c>
      <c r="O1686" s="6">
        <f t="shared" si="156"/>
        <v>1.014</v>
      </c>
      <c r="P1686" s="8">
        <f t="shared" si="157"/>
        <v>72.428571428571431</v>
      </c>
      <c r="Q1686" s="9" t="str">
        <f t="shared" si="158"/>
        <v>publishing</v>
      </c>
      <c r="R1686" s="9" t="str">
        <f t="shared" si="159"/>
        <v>nonfiction</v>
      </c>
      <c r="S1686" s="14">
        <f t="shared" si="160"/>
        <v>41346.042673611111</v>
      </c>
      <c r="T1686" s="14">
        <f t="shared" si="161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>
        <v>2500</v>
      </c>
      <c r="E1687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8292</v>
      </c>
      <c r="O1687" s="6">
        <f t="shared" si="156"/>
        <v>1.014</v>
      </c>
      <c r="P1687" s="8">
        <f t="shared" si="157"/>
        <v>97.5</v>
      </c>
      <c r="Q1687" s="9" t="str">
        <f t="shared" si="158"/>
        <v>music</v>
      </c>
      <c r="R1687" s="9" t="str">
        <f t="shared" si="159"/>
        <v>pop</v>
      </c>
      <c r="S1687" s="14">
        <f t="shared" si="160"/>
        <v>41962.596574074079</v>
      </c>
      <c r="T1687" s="14">
        <f t="shared" si="161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>
        <v>2400</v>
      </c>
      <c r="E1688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8303</v>
      </c>
      <c r="O1688" s="6">
        <f t="shared" si="156"/>
        <v>1.0549999999999999</v>
      </c>
      <c r="P1688" s="8">
        <f t="shared" si="157"/>
        <v>45.214285714285715</v>
      </c>
      <c r="Q1688" s="9" t="str">
        <f t="shared" si="158"/>
        <v>theater</v>
      </c>
      <c r="R1688" s="9" t="str">
        <f t="shared" si="159"/>
        <v>spaces</v>
      </c>
      <c r="S1688" s="14">
        <f t="shared" si="160"/>
        <v>42431.500069444446</v>
      </c>
      <c r="T1688" s="14">
        <f t="shared" si="161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>
        <v>12500</v>
      </c>
      <c r="E1689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8293</v>
      </c>
      <c r="O1689" s="6">
        <f t="shared" si="156"/>
        <v>0.20208000000000001</v>
      </c>
      <c r="P1689" s="8">
        <f t="shared" si="157"/>
        <v>114.81818181818181</v>
      </c>
      <c r="Q1689" s="9" t="str">
        <f t="shared" si="158"/>
        <v>music</v>
      </c>
      <c r="R1689" s="9" t="str">
        <f t="shared" si="159"/>
        <v>faith</v>
      </c>
      <c r="S1689" s="14">
        <f t="shared" si="160"/>
        <v>42805.032962962956</v>
      </c>
      <c r="T1689" s="14">
        <f t="shared" si="161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>
        <v>2500</v>
      </c>
      <c r="E1690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8271</v>
      </c>
      <c r="O1690" s="6">
        <f t="shared" si="156"/>
        <v>1.01</v>
      </c>
      <c r="P1690" s="8">
        <f t="shared" si="157"/>
        <v>66.44736842105263</v>
      </c>
      <c r="Q1690" s="9" t="str">
        <f t="shared" si="158"/>
        <v>theater</v>
      </c>
      <c r="R1690" s="9" t="str">
        <f t="shared" si="159"/>
        <v>plays</v>
      </c>
      <c r="S1690" s="14">
        <f t="shared" si="160"/>
        <v>42513.045798611114</v>
      </c>
      <c r="T1690" s="14">
        <f t="shared" si="161"/>
        <v>42543.045798611114</v>
      </c>
    </row>
    <row r="1691" spans="1:20" ht="45" x14ac:dyDescent="0.25">
      <c r="A1691">
        <v>3890</v>
      </c>
      <c r="B1691" s="3" t="s">
        <v>3887</v>
      </c>
      <c r="C1691" s="3" t="s">
        <v>7998</v>
      </c>
      <c r="D1691">
        <v>15000</v>
      </c>
      <c r="E1691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8271</v>
      </c>
      <c r="O1691" s="6">
        <f t="shared" si="156"/>
        <v>0.16826666666666668</v>
      </c>
      <c r="P1691" s="8">
        <f t="shared" si="157"/>
        <v>315.5</v>
      </c>
      <c r="Q1691" s="9" t="str">
        <f t="shared" si="158"/>
        <v>theater</v>
      </c>
      <c r="R1691" s="9" t="str">
        <f t="shared" si="159"/>
        <v>plays</v>
      </c>
      <c r="S1691" s="14">
        <f t="shared" si="160"/>
        <v>42171.758611111116</v>
      </c>
      <c r="T1691" s="14">
        <f t="shared" si="161"/>
        <v>42231.758611111116</v>
      </c>
    </row>
    <row r="1692" spans="1:20" ht="45" x14ac:dyDescent="0.25">
      <c r="A1692">
        <v>765</v>
      </c>
      <c r="B1692" s="3" t="s">
        <v>766</v>
      </c>
      <c r="C1692" s="3" t="s">
        <v>4875</v>
      </c>
      <c r="D1692">
        <v>7000</v>
      </c>
      <c r="E1692">
        <v>2521</v>
      </c>
      <c r="F1692" t="s">
        <v>8221</v>
      </c>
      <c r="G1692" t="s">
        <v>8224</v>
      </c>
      <c r="H1692" t="s">
        <v>8246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8275</v>
      </c>
      <c r="O1692" s="6">
        <f t="shared" si="156"/>
        <v>0.36014285714285715</v>
      </c>
      <c r="P1692" s="8">
        <f t="shared" si="157"/>
        <v>57.295454545454547</v>
      </c>
      <c r="Q1692" s="9" t="str">
        <f t="shared" si="158"/>
        <v>publishing</v>
      </c>
      <c r="R1692" s="9" t="str">
        <f t="shared" si="159"/>
        <v>fiction</v>
      </c>
      <c r="S1692" s="14">
        <f t="shared" si="160"/>
        <v>41901.542638888888</v>
      </c>
      <c r="T1692" s="14">
        <f t="shared" si="161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>
        <v>2400</v>
      </c>
      <c r="E1693">
        <v>2521</v>
      </c>
      <c r="F1693" t="s">
        <v>8219</v>
      </c>
      <c r="G1693" t="s">
        <v>8224</v>
      </c>
      <c r="H1693" t="s">
        <v>8246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8305</v>
      </c>
      <c r="O1693" s="6">
        <f t="shared" si="156"/>
        <v>1.0504166666666668</v>
      </c>
      <c r="P1693" s="8">
        <f t="shared" si="157"/>
        <v>70.027777777777771</v>
      </c>
      <c r="Q1693" s="9" t="str">
        <f t="shared" si="158"/>
        <v>theater</v>
      </c>
      <c r="R1693" s="9" t="str">
        <f t="shared" si="159"/>
        <v>musical</v>
      </c>
      <c r="S1693" s="14">
        <f t="shared" si="160"/>
        <v>41989.819212962961</v>
      </c>
      <c r="T1693" s="14">
        <f t="shared" si="161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>
        <v>2500</v>
      </c>
      <c r="E1694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8271</v>
      </c>
      <c r="O1694" s="6">
        <f t="shared" si="156"/>
        <v>1.008</v>
      </c>
      <c r="P1694" s="8">
        <f t="shared" si="157"/>
        <v>35.492957746478872</v>
      </c>
      <c r="Q1694" s="9" t="str">
        <f t="shared" si="158"/>
        <v>theater</v>
      </c>
      <c r="R1694" s="9" t="str">
        <f t="shared" si="159"/>
        <v>plays</v>
      </c>
      <c r="S1694" s="14">
        <f t="shared" si="160"/>
        <v>42144.041851851856</v>
      </c>
      <c r="T1694" s="14">
        <f t="shared" si="161"/>
        <v>42174.041851851856</v>
      </c>
    </row>
    <row r="1695" spans="1:20" ht="45" x14ac:dyDescent="0.25">
      <c r="A1695">
        <v>3699</v>
      </c>
      <c r="B1695" s="3" t="s">
        <v>3696</v>
      </c>
      <c r="C1695" s="3" t="s">
        <v>7809</v>
      </c>
      <c r="D1695">
        <v>2500</v>
      </c>
      <c r="E1695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8271</v>
      </c>
      <c r="O1695" s="6">
        <f t="shared" si="156"/>
        <v>1.008</v>
      </c>
      <c r="P1695" s="8">
        <f t="shared" si="157"/>
        <v>63</v>
      </c>
      <c r="Q1695" s="9" t="str">
        <f t="shared" si="158"/>
        <v>theater</v>
      </c>
      <c r="R1695" s="9" t="str">
        <f t="shared" si="159"/>
        <v>plays</v>
      </c>
      <c r="S1695" s="14">
        <f t="shared" si="160"/>
        <v>41897.602037037039</v>
      </c>
      <c r="T1695" s="14">
        <f t="shared" si="161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>
        <v>2000</v>
      </c>
      <c r="E1696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8271</v>
      </c>
      <c r="O1696" s="6">
        <f t="shared" si="156"/>
        <v>1.256</v>
      </c>
      <c r="P1696" s="8">
        <f t="shared" si="157"/>
        <v>78.5</v>
      </c>
      <c r="Q1696" s="9" t="str">
        <f t="shared" si="158"/>
        <v>theater</v>
      </c>
      <c r="R1696" s="9" t="str">
        <f t="shared" si="159"/>
        <v>plays</v>
      </c>
      <c r="S1696" s="14">
        <f t="shared" si="160"/>
        <v>42431.302002314813</v>
      </c>
      <c r="T1696" s="14">
        <f t="shared" si="161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>
        <v>2500</v>
      </c>
      <c r="E1697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8276</v>
      </c>
      <c r="O1697" s="6">
        <f t="shared" si="156"/>
        <v>1.0044440000000001</v>
      </c>
      <c r="P1697" s="8">
        <f t="shared" si="157"/>
        <v>41.851833333333339</v>
      </c>
      <c r="Q1697" s="9" t="str">
        <f t="shared" si="158"/>
        <v>music</v>
      </c>
      <c r="R1697" s="9" t="str">
        <f t="shared" si="159"/>
        <v>rock</v>
      </c>
      <c r="S1697" s="14">
        <f t="shared" si="160"/>
        <v>41555.873645833337</v>
      </c>
      <c r="T1697" s="14">
        <f t="shared" si="161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>
        <v>2000</v>
      </c>
      <c r="E1698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8274</v>
      </c>
      <c r="O1698" s="6">
        <f t="shared" si="156"/>
        <v>1.2529999999999999</v>
      </c>
      <c r="P1698" s="8">
        <f t="shared" si="157"/>
        <v>38.553846153846152</v>
      </c>
      <c r="Q1698" s="9" t="str">
        <f t="shared" si="158"/>
        <v>publishing</v>
      </c>
      <c r="R1698" s="9" t="str">
        <f t="shared" si="159"/>
        <v>nonfiction</v>
      </c>
      <c r="S1698" s="14">
        <f t="shared" si="160"/>
        <v>41304.962233796294</v>
      </c>
      <c r="T1698" s="14">
        <f t="shared" si="161"/>
        <v>41334.249305555553</v>
      </c>
    </row>
    <row r="1699" spans="1:20" ht="45" x14ac:dyDescent="0.25">
      <c r="A1699">
        <v>1635</v>
      </c>
      <c r="B1699" s="3" t="s">
        <v>1636</v>
      </c>
      <c r="C1699" s="3" t="s">
        <v>5745</v>
      </c>
      <c r="D1699">
        <v>2000</v>
      </c>
      <c r="E1699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8276</v>
      </c>
      <c r="O1699" s="6">
        <f t="shared" si="156"/>
        <v>1.2529999999999999</v>
      </c>
      <c r="P1699" s="8">
        <f t="shared" si="157"/>
        <v>67.729729729729726</v>
      </c>
      <c r="Q1699" s="9" t="str">
        <f t="shared" si="158"/>
        <v>music</v>
      </c>
      <c r="R1699" s="9" t="str">
        <f t="shared" si="159"/>
        <v>rock</v>
      </c>
      <c r="S1699" s="14">
        <f t="shared" si="160"/>
        <v>42502.868761574078</v>
      </c>
      <c r="T1699" s="14">
        <f t="shared" si="161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>
        <v>2000</v>
      </c>
      <c r="E1700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8276</v>
      </c>
      <c r="O1700" s="6">
        <f t="shared" si="156"/>
        <v>1.2524999999999999</v>
      </c>
      <c r="P1700" s="8">
        <f t="shared" si="157"/>
        <v>119.28571428571429</v>
      </c>
      <c r="Q1700" s="9" t="str">
        <f t="shared" si="158"/>
        <v>music</v>
      </c>
      <c r="R1700" s="9" t="str">
        <f t="shared" si="159"/>
        <v>rock</v>
      </c>
      <c r="S1700" s="14">
        <f t="shared" si="160"/>
        <v>42031.631724537037</v>
      </c>
      <c r="T1700" s="14">
        <f t="shared" si="161"/>
        <v>42065.249305555553</v>
      </c>
    </row>
    <row r="1701" spans="1:20" ht="60" x14ac:dyDescent="0.25">
      <c r="A1701">
        <v>2177</v>
      </c>
      <c r="B1701" s="3" t="s">
        <v>2178</v>
      </c>
      <c r="C1701" s="3" t="s">
        <v>6287</v>
      </c>
      <c r="D1701">
        <v>2500</v>
      </c>
      <c r="E1701">
        <v>2503</v>
      </c>
      <c r="F1701" t="s">
        <v>8219</v>
      </c>
      <c r="G1701" t="s">
        <v>8224</v>
      </c>
      <c r="H1701" t="s">
        <v>8246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8276</v>
      </c>
      <c r="O1701" s="6">
        <f t="shared" si="156"/>
        <v>1.0012000000000001</v>
      </c>
      <c r="P1701" s="8">
        <f t="shared" si="157"/>
        <v>65.868421052631575</v>
      </c>
      <c r="Q1701" s="9" t="str">
        <f t="shared" si="158"/>
        <v>music</v>
      </c>
      <c r="R1701" s="9" t="str">
        <f t="shared" si="159"/>
        <v>rock</v>
      </c>
      <c r="S1701" s="14">
        <f t="shared" si="160"/>
        <v>42502.250775462962</v>
      </c>
      <c r="T1701" s="14">
        <f t="shared" si="161"/>
        <v>42527.250775462962</v>
      </c>
    </row>
    <row r="1702" spans="1:20" ht="45" x14ac:dyDescent="0.25">
      <c r="A1702">
        <v>2246</v>
      </c>
      <c r="B1702" s="3" t="s">
        <v>2247</v>
      </c>
      <c r="C1702" s="3" t="s">
        <v>6356</v>
      </c>
      <c r="D1702">
        <v>2500</v>
      </c>
      <c r="E1702">
        <v>2503</v>
      </c>
      <c r="F1702" t="s">
        <v>8219</v>
      </c>
      <c r="G1702" t="s">
        <v>8225</v>
      </c>
      <c r="H1702" t="s">
        <v>8247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8297</v>
      </c>
      <c r="O1702" s="6">
        <f t="shared" si="156"/>
        <v>1.0012000000000001</v>
      </c>
      <c r="P1702" s="8">
        <f t="shared" si="157"/>
        <v>43.912280701754383</v>
      </c>
      <c r="Q1702" s="9" t="str">
        <f t="shared" si="158"/>
        <v>games</v>
      </c>
      <c r="R1702" s="9" t="str">
        <f t="shared" si="159"/>
        <v>tabletop games</v>
      </c>
      <c r="S1702" s="14">
        <f t="shared" si="160"/>
        <v>42221.79178240741</v>
      </c>
      <c r="T1702" s="14">
        <f t="shared" si="161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>
        <v>16870</v>
      </c>
      <c r="E1703">
        <v>2501</v>
      </c>
      <c r="F1703" t="s">
        <v>8221</v>
      </c>
      <c r="G1703" t="s">
        <v>8224</v>
      </c>
      <c r="H1703" t="s">
        <v>8246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8284</v>
      </c>
      <c r="O1703" s="6">
        <f t="shared" si="156"/>
        <v>0.14825133372851215</v>
      </c>
      <c r="P1703" s="8">
        <f t="shared" si="157"/>
        <v>69.472222222222229</v>
      </c>
      <c r="Q1703" s="9" t="str">
        <f t="shared" si="158"/>
        <v>food</v>
      </c>
      <c r="R1703" s="9" t="str">
        <f t="shared" si="159"/>
        <v>food trucks</v>
      </c>
      <c r="S1703" s="14">
        <f t="shared" si="160"/>
        <v>41893.028877314813</v>
      </c>
      <c r="T1703" s="14">
        <f t="shared" si="161"/>
        <v>41953.070543981477</v>
      </c>
    </row>
    <row r="1704" spans="1:20" ht="45" x14ac:dyDescent="0.25">
      <c r="A1704">
        <v>3312</v>
      </c>
      <c r="B1704" s="3" t="s">
        <v>3312</v>
      </c>
      <c r="C1704" s="3" t="s">
        <v>7422</v>
      </c>
      <c r="D1704">
        <v>2500</v>
      </c>
      <c r="E1704">
        <v>2501</v>
      </c>
      <c r="F1704" t="s">
        <v>8219</v>
      </c>
      <c r="G1704" t="s">
        <v>8224</v>
      </c>
      <c r="H1704" t="s">
        <v>8246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8271</v>
      </c>
      <c r="O1704" s="6">
        <f t="shared" si="156"/>
        <v>1.0004</v>
      </c>
      <c r="P1704" s="8">
        <f t="shared" si="157"/>
        <v>61</v>
      </c>
      <c r="Q1704" s="9" t="str">
        <f t="shared" si="158"/>
        <v>theater</v>
      </c>
      <c r="R1704" s="9" t="str">
        <f t="shared" si="159"/>
        <v>plays</v>
      </c>
      <c r="S1704" s="14">
        <f t="shared" si="160"/>
        <v>42664.809560185182</v>
      </c>
      <c r="T1704" s="14">
        <f t="shared" si="161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>
        <v>1500</v>
      </c>
      <c r="E1705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8276</v>
      </c>
      <c r="O1705" s="6">
        <f t="shared" si="156"/>
        <v>1.6668333333333334</v>
      </c>
      <c r="P1705" s="8">
        <f t="shared" si="157"/>
        <v>75.765151515151516</v>
      </c>
      <c r="Q1705" s="9" t="str">
        <f t="shared" si="158"/>
        <v>music</v>
      </c>
      <c r="R1705" s="9" t="str">
        <f t="shared" si="159"/>
        <v>rock</v>
      </c>
      <c r="S1705" s="14">
        <f t="shared" si="160"/>
        <v>40516.087627314817</v>
      </c>
      <c r="T1705" s="14">
        <f t="shared" si="161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>
        <v>2500</v>
      </c>
      <c r="E1706">
        <v>2500</v>
      </c>
      <c r="F1706" t="s">
        <v>8219</v>
      </c>
      <c r="G1706" t="s">
        <v>8224</v>
      </c>
      <c r="H1706" t="s">
        <v>8246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8271</v>
      </c>
      <c r="O1706" s="6">
        <f t="shared" si="156"/>
        <v>1</v>
      </c>
      <c r="P1706" s="8">
        <f t="shared" si="157"/>
        <v>50</v>
      </c>
      <c r="Q1706" s="9" t="str">
        <f t="shared" si="158"/>
        <v>theater</v>
      </c>
      <c r="R1706" s="9" t="str">
        <f t="shared" si="159"/>
        <v>plays</v>
      </c>
      <c r="S1706" s="14">
        <f t="shared" si="160"/>
        <v>42675.057997685188</v>
      </c>
      <c r="T1706" s="14">
        <f t="shared" si="161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>
        <v>2500</v>
      </c>
      <c r="E1707">
        <v>2500</v>
      </c>
      <c r="F1707" t="s">
        <v>8219</v>
      </c>
      <c r="G1707" t="s">
        <v>8224</v>
      </c>
      <c r="H1707" t="s">
        <v>8246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8279</v>
      </c>
      <c r="O1707" s="6">
        <f t="shared" si="156"/>
        <v>1</v>
      </c>
      <c r="P1707" s="8">
        <f t="shared" si="157"/>
        <v>113.63636363636364</v>
      </c>
      <c r="Q1707" s="9" t="str">
        <f t="shared" si="158"/>
        <v>music</v>
      </c>
      <c r="R1707" s="9" t="str">
        <f t="shared" si="159"/>
        <v>indie rock</v>
      </c>
      <c r="S1707" s="14">
        <f t="shared" si="160"/>
        <v>40758.733483796292</v>
      </c>
      <c r="T1707" s="14">
        <f t="shared" si="161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>
        <v>2500</v>
      </c>
      <c r="E1708">
        <v>2500</v>
      </c>
      <c r="F1708" t="s">
        <v>8219</v>
      </c>
      <c r="G1708" t="s">
        <v>8224</v>
      </c>
      <c r="H1708" t="s">
        <v>8246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8279</v>
      </c>
      <c r="O1708" s="6">
        <f t="shared" si="156"/>
        <v>1</v>
      </c>
      <c r="P1708" s="8">
        <f t="shared" si="157"/>
        <v>48.07692307692308</v>
      </c>
      <c r="Q1708" s="9" t="str">
        <f t="shared" si="158"/>
        <v>music</v>
      </c>
      <c r="R1708" s="9" t="str">
        <f t="shared" si="159"/>
        <v>indie rock</v>
      </c>
      <c r="S1708" s="14">
        <f t="shared" si="160"/>
        <v>41373.102465277778</v>
      </c>
      <c r="T1708" s="14">
        <f t="shared" si="161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>
        <v>2500</v>
      </c>
      <c r="E1709">
        <v>2500</v>
      </c>
      <c r="F1709" t="s">
        <v>8219</v>
      </c>
      <c r="G1709" t="s">
        <v>8229</v>
      </c>
      <c r="H1709" t="s">
        <v>8251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8271</v>
      </c>
      <c r="O1709" s="6">
        <f t="shared" si="156"/>
        <v>1</v>
      </c>
      <c r="P1709" s="8">
        <f t="shared" si="157"/>
        <v>73.529411764705884</v>
      </c>
      <c r="Q1709" s="9" t="str">
        <f t="shared" si="158"/>
        <v>theater</v>
      </c>
      <c r="R1709" s="9" t="str">
        <f t="shared" si="159"/>
        <v>plays</v>
      </c>
      <c r="S1709" s="14">
        <f t="shared" si="160"/>
        <v>42311.750324074077</v>
      </c>
      <c r="T1709" s="14">
        <f t="shared" si="161"/>
        <v>42336.750324074077</v>
      </c>
    </row>
    <row r="1710" spans="1:20" ht="45" x14ac:dyDescent="0.25">
      <c r="A1710">
        <v>3516</v>
      </c>
      <c r="B1710" s="3" t="s">
        <v>3515</v>
      </c>
      <c r="C1710" s="3" t="s">
        <v>7626</v>
      </c>
      <c r="D1710">
        <v>2500</v>
      </c>
      <c r="E1710">
        <v>2500</v>
      </c>
      <c r="F1710" t="s">
        <v>8219</v>
      </c>
      <c r="G1710" t="s">
        <v>8224</v>
      </c>
      <c r="H1710" t="s">
        <v>8246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8271</v>
      </c>
      <c r="O1710" s="6">
        <f t="shared" si="156"/>
        <v>1</v>
      </c>
      <c r="P1710" s="8">
        <f t="shared" si="157"/>
        <v>227.27272727272728</v>
      </c>
      <c r="Q1710" s="9" t="str">
        <f t="shared" si="158"/>
        <v>theater</v>
      </c>
      <c r="R1710" s="9" t="str">
        <f t="shared" si="159"/>
        <v>plays</v>
      </c>
      <c r="S1710" s="14">
        <f t="shared" si="160"/>
        <v>41856.010069444441</v>
      </c>
      <c r="T1710" s="14">
        <f t="shared" si="161"/>
        <v>41890.125</v>
      </c>
    </row>
    <row r="1711" spans="1:20" ht="30" x14ac:dyDescent="0.25">
      <c r="A1711">
        <v>3544</v>
      </c>
      <c r="B1711" s="3" t="s">
        <v>3543</v>
      </c>
      <c r="C1711" s="3" t="s">
        <v>7654</v>
      </c>
      <c r="D1711">
        <v>2500</v>
      </c>
      <c r="E1711">
        <v>2500</v>
      </c>
      <c r="F1711" t="s">
        <v>8219</v>
      </c>
      <c r="G1711" t="s">
        <v>8224</v>
      </c>
      <c r="H1711" t="s">
        <v>8246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8271</v>
      </c>
      <c r="O1711" s="6">
        <f t="shared" si="156"/>
        <v>1</v>
      </c>
      <c r="P1711" s="8">
        <f t="shared" si="157"/>
        <v>104.16666666666667</v>
      </c>
      <c r="Q1711" s="9" t="str">
        <f t="shared" si="158"/>
        <v>theater</v>
      </c>
      <c r="R1711" s="9" t="str">
        <f t="shared" si="159"/>
        <v>plays</v>
      </c>
      <c r="S1711" s="14">
        <f t="shared" si="160"/>
        <v>42040.831678240742</v>
      </c>
      <c r="T1711" s="14">
        <f t="shared" si="161"/>
        <v>42070.831678240742</v>
      </c>
    </row>
    <row r="1712" spans="1:20" ht="45" x14ac:dyDescent="0.25">
      <c r="A1712">
        <v>3774</v>
      </c>
      <c r="B1712" s="3" t="s">
        <v>3771</v>
      </c>
      <c r="C1712" s="3" t="s">
        <v>7884</v>
      </c>
      <c r="D1712">
        <v>2500</v>
      </c>
      <c r="E1712">
        <v>2500</v>
      </c>
      <c r="F1712" t="s">
        <v>8219</v>
      </c>
      <c r="G1712" t="s">
        <v>8229</v>
      </c>
      <c r="H1712" t="s">
        <v>8251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8305</v>
      </c>
      <c r="O1712" s="6">
        <f t="shared" si="156"/>
        <v>1</v>
      </c>
      <c r="P1712" s="8">
        <f t="shared" si="157"/>
        <v>100</v>
      </c>
      <c r="Q1712" s="9" t="str">
        <f t="shared" si="158"/>
        <v>theater</v>
      </c>
      <c r="R1712" s="9" t="str">
        <f t="shared" si="159"/>
        <v>musical</v>
      </c>
      <c r="S1712" s="14">
        <f t="shared" si="160"/>
        <v>42087.792303240742</v>
      </c>
      <c r="T1712" s="14">
        <f t="shared" si="161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>
        <v>8000</v>
      </c>
      <c r="E1713">
        <v>2500</v>
      </c>
      <c r="F1713" t="s">
        <v>8221</v>
      </c>
      <c r="G1713" t="s">
        <v>8224</v>
      </c>
      <c r="H1713" t="s">
        <v>8246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8271</v>
      </c>
      <c r="O1713" s="6">
        <f t="shared" si="156"/>
        <v>0.3125</v>
      </c>
      <c r="P1713" s="8">
        <f t="shared" si="157"/>
        <v>1250</v>
      </c>
      <c r="Q1713" s="9" t="str">
        <f t="shared" si="158"/>
        <v>theater</v>
      </c>
      <c r="R1713" s="9" t="str">
        <f t="shared" si="159"/>
        <v>plays</v>
      </c>
      <c r="S1713" s="14">
        <f t="shared" si="160"/>
        <v>42144.231527777782</v>
      </c>
      <c r="T1713" s="14">
        <f t="shared" si="161"/>
        <v>42203.125</v>
      </c>
    </row>
    <row r="1714" spans="1:20" ht="45" x14ac:dyDescent="0.25">
      <c r="A1714">
        <v>2670</v>
      </c>
      <c r="B1714" s="3" t="s">
        <v>2670</v>
      </c>
      <c r="C1714" s="3" t="s">
        <v>6780</v>
      </c>
      <c r="D1714">
        <v>38888</v>
      </c>
      <c r="E1714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8302</v>
      </c>
      <c r="O1714" s="6">
        <f t="shared" si="156"/>
        <v>6.4158609339642042E-2</v>
      </c>
      <c r="P1714" s="8">
        <f t="shared" si="157"/>
        <v>41.583333333333336</v>
      </c>
      <c r="Q1714" s="9" t="str">
        <f t="shared" si="158"/>
        <v>technology</v>
      </c>
      <c r="R1714" s="9" t="str">
        <f t="shared" si="159"/>
        <v>makerspaces</v>
      </c>
      <c r="S1714" s="14">
        <f t="shared" si="160"/>
        <v>41821.020601851851</v>
      </c>
      <c r="T1714" s="14">
        <f t="shared" si="161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>
        <v>2885</v>
      </c>
      <c r="E1715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8271</v>
      </c>
      <c r="O1715" s="6">
        <f t="shared" si="156"/>
        <v>0.86135181975736563</v>
      </c>
      <c r="P1715" s="8">
        <f t="shared" si="157"/>
        <v>248.5</v>
      </c>
      <c r="Q1715" s="9" t="str">
        <f t="shared" si="158"/>
        <v>theater</v>
      </c>
      <c r="R1715" s="9" t="str">
        <f t="shared" si="159"/>
        <v>plays</v>
      </c>
      <c r="S1715" s="14">
        <f t="shared" si="160"/>
        <v>42534.631481481483</v>
      </c>
      <c r="T1715" s="14">
        <f t="shared" si="161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>
        <v>100000</v>
      </c>
      <c r="E1716">
        <v>2484</v>
      </c>
      <c r="F1716" t="s">
        <v>8221</v>
      </c>
      <c r="G1716" t="s">
        <v>8230</v>
      </c>
      <c r="H1716" t="s">
        <v>8249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8273</v>
      </c>
      <c r="O1716" s="6">
        <f t="shared" si="156"/>
        <v>2.4840000000000001E-2</v>
      </c>
      <c r="P1716" s="8">
        <f t="shared" si="157"/>
        <v>155.25</v>
      </c>
      <c r="Q1716" s="9" t="str">
        <f t="shared" si="158"/>
        <v>technology</v>
      </c>
      <c r="R1716" s="9" t="str">
        <f t="shared" si="159"/>
        <v>wearables</v>
      </c>
      <c r="S1716" s="14">
        <f t="shared" si="160"/>
        <v>42732.872986111113</v>
      </c>
      <c r="T1716" s="14">
        <f t="shared" si="161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>
        <v>6000</v>
      </c>
      <c r="E1717">
        <v>2484</v>
      </c>
      <c r="F1717" t="s">
        <v>8220</v>
      </c>
      <c r="G1717" t="s">
        <v>8224</v>
      </c>
      <c r="H1717" t="s">
        <v>8246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8290</v>
      </c>
      <c r="O1717" s="6">
        <f t="shared" si="156"/>
        <v>0.41399999999999998</v>
      </c>
      <c r="P1717" s="8">
        <f t="shared" si="157"/>
        <v>47.769230769230766</v>
      </c>
      <c r="Q1717" s="9" t="str">
        <f t="shared" si="158"/>
        <v>publishing</v>
      </c>
      <c r="R1717" s="9" t="str">
        <f t="shared" si="159"/>
        <v>art books</v>
      </c>
      <c r="S1717" s="14">
        <f t="shared" si="160"/>
        <v>42438.813449074078</v>
      </c>
      <c r="T1717" s="14">
        <f t="shared" si="161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>
        <v>5845</v>
      </c>
      <c r="E1718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8303</v>
      </c>
      <c r="O1718" s="6">
        <f t="shared" si="156"/>
        <v>0.4236099230111206</v>
      </c>
      <c r="P1718" s="8">
        <f t="shared" si="157"/>
        <v>79.870967741935488</v>
      </c>
      <c r="Q1718" s="9" t="str">
        <f t="shared" si="158"/>
        <v>theater</v>
      </c>
      <c r="R1718" s="9" t="str">
        <f t="shared" si="159"/>
        <v>spaces</v>
      </c>
      <c r="S1718" s="14">
        <f t="shared" si="160"/>
        <v>41876.718935185185</v>
      </c>
      <c r="T1718" s="14">
        <f t="shared" si="161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>
        <v>20000</v>
      </c>
      <c r="E1719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8273</v>
      </c>
      <c r="O1719" s="6">
        <f t="shared" si="156"/>
        <v>0.1234</v>
      </c>
      <c r="P1719" s="8">
        <f t="shared" si="157"/>
        <v>72.588235294117652</v>
      </c>
      <c r="Q1719" s="9" t="str">
        <f t="shared" si="158"/>
        <v>technology</v>
      </c>
      <c r="R1719" s="9" t="str">
        <f t="shared" si="159"/>
        <v>wearables</v>
      </c>
      <c r="S1719" s="14">
        <f t="shared" si="160"/>
        <v>42579.634733796294</v>
      </c>
      <c r="T1719" s="14">
        <f t="shared" si="161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>
        <v>2000</v>
      </c>
      <c r="E1720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8280</v>
      </c>
      <c r="O1720" s="6">
        <f t="shared" si="156"/>
        <v>1.2283299999999999</v>
      </c>
      <c r="P1720" s="8">
        <f t="shared" si="157"/>
        <v>32.324473684210524</v>
      </c>
      <c r="Q1720" s="9" t="str">
        <f t="shared" si="158"/>
        <v>music</v>
      </c>
      <c r="R1720" s="9" t="str">
        <f t="shared" si="159"/>
        <v>electronic music</v>
      </c>
      <c r="S1720" s="14">
        <f t="shared" si="160"/>
        <v>41127.812303240738</v>
      </c>
      <c r="T1720" s="14">
        <f t="shared" si="161"/>
        <v>41150</v>
      </c>
    </row>
    <row r="1721" spans="1:20" ht="45" x14ac:dyDescent="0.25">
      <c r="A1721">
        <v>1221</v>
      </c>
      <c r="B1721" s="3" t="s">
        <v>1222</v>
      </c>
      <c r="C1721" s="3" t="s">
        <v>5331</v>
      </c>
      <c r="D1721">
        <v>2200</v>
      </c>
      <c r="E1721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8285</v>
      </c>
      <c r="O1721" s="6">
        <f t="shared" si="156"/>
        <v>1.1140954545454547</v>
      </c>
      <c r="P1721" s="8">
        <f t="shared" si="157"/>
        <v>23.796213592233013</v>
      </c>
      <c r="Q1721" s="9" t="str">
        <f t="shared" si="158"/>
        <v>photography</v>
      </c>
      <c r="R1721" s="9" t="str">
        <f t="shared" si="159"/>
        <v>photobooks</v>
      </c>
      <c r="S1721" s="14">
        <f t="shared" si="160"/>
        <v>42680.47555555556</v>
      </c>
      <c r="T1721" s="14">
        <f t="shared" si="161"/>
        <v>42708</v>
      </c>
    </row>
    <row r="1722" spans="1:20" ht="45" x14ac:dyDescent="0.25">
      <c r="A1722">
        <v>892</v>
      </c>
      <c r="B1722" s="3" t="s">
        <v>893</v>
      </c>
      <c r="C1722" s="3" t="s">
        <v>5002</v>
      </c>
      <c r="D1722">
        <v>6000</v>
      </c>
      <c r="E1722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8279</v>
      </c>
      <c r="O1722" s="6">
        <f t="shared" si="156"/>
        <v>0.40749999999999997</v>
      </c>
      <c r="P1722" s="8">
        <f t="shared" si="157"/>
        <v>143.8235294117647</v>
      </c>
      <c r="Q1722" s="9" t="str">
        <f t="shared" si="158"/>
        <v>music</v>
      </c>
      <c r="R1722" s="9" t="str">
        <f t="shared" si="159"/>
        <v>indie rock</v>
      </c>
      <c r="S1722" s="14">
        <f t="shared" si="160"/>
        <v>40304.20003472222</v>
      </c>
      <c r="T1722" s="14">
        <f t="shared" si="161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>
        <v>2000</v>
      </c>
      <c r="E1723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8271</v>
      </c>
      <c r="O1723" s="6">
        <f t="shared" si="156"/>
        <v>1.212</v>
      </c>
      <c r="P1723" s="8">
        <f t="shared" si="157"/>
        <v>33.666666666666664</v>
      </c>
      <c r="Q1723" s="9" t="str">
        <f t="shared" si="158"/>
        <v>theater</v>
      </c>
      <c r="R1723" s="9" t="str">
        <f t="shared" si="159"/>
        <v>plays</v>
      </c>
      <c r="S1723" s="14">
        <f t="shared" si="160"/>
        <v>42775.51494212963</v>
      </c>
      <c r="T1723" s="14">
        <f t="shared" si="161"/>
        <v>42805.51494212963</v>
      </c>
    </row>
    <row r="1724" spans="1:20" ht="30" x14ac:dyDescent="0.25">
      <c r="A1724">
        <v>1931</v>
      </c>
      <c r="B1724" s="3" t="s">
        <v>1932</v>
      </c>
      <c r="C1724" s="3" t="s">
        <v>6041</v>
      </c>
      <c r="D1724">
        <v>2000</v>
      </c>
      <c r="E1724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8279</v>
      </c>
      <c r="O1724" s="6">
        <f t="shared" si="156"/>
        <v>1.20601</v>
      </c>
      <c r="P1724" s="8">
        <f t="shared" si="157"/>
        <v>48.240400000000001</v>
      </c>
      <c r="Q1724" s="9" t="str">
        <f t="shared" si="158"/>
        <v>music</v>
      </c>
      <c r="R1724" s="9" t="str">
        <f t="shared" si="159"/>
        <v>indie rock</v>
      </c>
      <c r="S1724" s="14">
        <f t="shared" si="160"/>
        <v>41037.892465277779</v>
      </c>
      <c r="T1724" s="14">
        <f t="shared" si="161"/>
        <v>41051.145833333336</v>
      </c>
    </row>
    <row r="1725" spans="1:20" ht="45" x14ac:dyDescent="0.25">
      <c r="A1725">
        <v>537</v>
      </c>
      <c r="B1725" s="3" t="s">
        <v>538</v>
      </c>
      <c r="C1725" s="3" t="s">
        <v>4647</v>
      </c>
      <c r="D1725">
        <v>2000</v>
      </c>
      <c r="E1725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8271</v>
      </c>
      <c r="O1725" s="6">
        <f t="shared" si="156"/>
        <v>1.2050000000000001</v>
      </c>
      <c r="P1725" s="8">
        <f t="shared" si="157"/>
        <v>40.847457627118644</v>
      </c>
      <c r="Q1725" s="9" t="str">
        <f t="shared" si="158"/>
        <v>theater</v>
      </c>
      <c r="R1725" s="9" t="str">
        <f t="shared" si="159"/>
        <v>plays</v>
      </c>
      <c r="S1725" s="14">
        <f t="shared" si="160"/>
        <v>42282.768414351856</v>
      </c>
      <c r="T1725" s="14">
        <f t="shared" si="161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>
        <v>2000</v>
      </c>
      <c r="E1726">
        <v>2405</v>
      </c>
      <c r="F1726" t="s">
        <v>8219</v>
      </c>
      <c r="G1726" t="s">
        <v>8224</v>
      </c>
      <c r="H1726" t="s">
        <v>8246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8276</v>
      </c>
      <c r="O1726" s="6">
        <f t="shared" si="156"/>
        <v>1.2024999999999999</v>
      </c>
      <c r="P1726" s="8">
        <f t="shared" si="157"/>
        <v>141.47058823529412</v>
      </c>
      <c r="Q1726" s="9" t="str">
        <f t="shared" si="158"/>
        <v>music</v>
      </c>
      <c r="R1726" s="9" t="str">
        <f t="shared" si="159"/>
        <v>rock</v>
      </c>
      <c r="S1726" s="14">
        <f t="shared" si="160"/>
        <v>41774.599930555552</v>
      </c>
      <c r="T1726" s="14">
        <f t="shared" si="161"/>
        <v>41804.599930555552</v>
      </c>
    </row>
    <row r="1727" spans="1:20" ht="45" x14ac:dyDescent="0.25">
      <c r="A1727">
        <v>2827</v>
      </c>
      <c r="B1727" s="3" t="s">
        <v>2827</v>
      </c>
      <c r="C1727" s="3" t="s">
        <v>6937</v>
      </c>
      <c r="D1727">
        <v>2000</v>
      </c>
      <c r="E1727">
        <v>2405</v>
      </c>
      <c r="F1727" t="s">
        <v>8219</v>
      </c>
      <c r="G1727" t="s">
        <v>8224</v>
      </c>
      <c r="H1727" t="s">
        <v>8246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8271</v>
      </c>
      <c r="O1727" s="6">
        <f t="shared" si="156"/>
        <v>1.2024999999999999</v>
      </c>
      <c r="P1727" s="8">
        <f t="shared" si="157"/>
        <v>104.56521739130434</v>
      </c>
      <c r="Q1727" s="9" t="str">
        <f t="shared" si="158"/>
        <v>theater</v>
      </c>
      <c r="R1727" s="9" t="str">
        <f t="shared" si="159"/>
        <v>plays</v>
      </c>
      <c r="S1727" s="14">
        <f t="shared" si="160"/>
        <v>42494.683634259258</v>
      </c>
      <c r="T1727" s="14">
        <f t="shared" si="161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>
        <v>2000</v>
      </c>
      <c r="E1728">
        <v>2405</v>
      </c>
      <c r="F1728" t="s">
        <v>8219</v>
      </c>
      <c r="G1728" t="s">
        <v>8224</v>
      </c>
      <c r="H1728" t="s">
        <v>8246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8271</v>
      </c>
      <c r="O1728" s="6">
        <f t="shared" si="156"/>
        <v>1.2024999999999999</v>
      </c>
      <c r="P1728" s="8">
        <f t="shared" si="157"/>
        <v>44.537037037037038</v>
      </c>
      <c r="Q1728" s="9" t="str">
        <f t="shared" si="158"/>
        <v>theater</v>
      </c>
      <c r="R1728" s="9" t="str">
        <f t="shared" si="159"/>
        <v>plays</v>
      </c>
      <c r="S1728" s="14">
        <f t="shared" si="160"/>
        <v>41842.607592592591</v>
      </c>
      <c r="T1728" s="14">
        <f t="shared" si="161"/>
        <v>41864.916666666664</v>
      </c>
    </row>
    <row r="1729" spans="1:20" ht="15.75" x14ac:dyDescent="0.25">
      <c r="A1729">
        <v>1689</v>
      </c>
      <c r="B1729" s="3" t="s">
        <v>1690</v>
      </c>
      <c r="C1729" s="3" t="s">
        <v>5799</v>
      </c>
      <c r="D1729">
        <v>2400</v>
      </c>
      <c r="E1729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8293</v>
      </c>
      <c r="O1729" s="6">
        <f t="shared" si="156"/>
        <v>1</v>
      </c>
      <c r="P1729" s="8">
        <f t="shared" si="157"/>
        <v>171.42857142857142</v>
      </c>
      <c r="Q1729" s="9" t="str">
        <f t="shared" si="158"/>
        <v>music</v>
      </c>
      <c r="R1729" s="9" t="str">
        <f t="shared" si="159"/>
        <v>faith</v>
      </c>
      <c r="S1729" s="14">
        <f t="shared" si="160"/>
        <v>42780.942476851851</v>
      </c>
      <c r="T1729" s="14">
        <f t="shared" si="161"/>
        <v>42810.900810185187</v>
      </c>
    </row>
    <row r="1730" spans="1:20" ht="45" x14ac:dyDescent="0.25">
      <c r="A1730">
        <v>3555</v>
      </c>
      <c r="B1730" s="3" t="s">
        <v>3554</v>
      </c>
      <c r="C1730" s="3" t="s">
        <v>7665</v>
      </c>
      <c r="D1730">
        <v>2400</v>
      </c>
      <c r="E1730">
        <v>2400</v>
      </c>
      <c r="F1730" t="s">
        <v>8219</v>
      </c>
      <c r="G1730" t="s">
        <v>8237</v>
      </c>
      <c r="H1730" t="s">
        <v>8249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8271</v>
      </c>
      <c r="O1730" s="6">
        <f t="shared" ref="O1730:O1793" si="162">E1730/D1730</f>
        <v>1</v>
      </c>
      <c r="P1730" s="8">
        <f t="shared" ref="P1730:P1793" si="163">E1730/L1730</f>
        <v>171.42857142857142</v>
      </c>
      <c r="Q1730" s="9" t="str">
        <f t="shared" si="158"/>
        <v>theater</v>
      </c>
      <c r="R1730" s="9" t="str">
        <f t="shared" si="159"/>
        <v>plays</v>
      </c>
      <c r="S1730" s="14">
        <f t="shared" si="160"/>
        <v>42661.442060185189</v>
      </c>
      <c r="T1730" s="14">
        <f t="shared" si="161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>
        <v>1500</v>
      </c>
      <c r="E1731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8276</v>
      </c>
      <c r="O1731" s="6">
        <f t="shared" si="162"/>
        <v>1.59996</v>
      </c>
      <c r="P1731" s="8">
        <f t="shared" si="163"/>
        <v>24.999375000000001</v>
      </c>
      <c r="Q1731" s="9" t="str">
        <f t="shared" ref="Q1731:Q1794" si="164">LEFT(N1731, SEARCH("/",N1731,1)-1)</f>
        <v>music</v>
      </c>
      <c r="R1731" s="9" t="str">
        <f t="shared" ref="R1731:R1794" si="165">RIGHT(N1731,LEN(N1731) - SEARCH("/", N1731))</f>
        <v>rock</v>
      </c>
      <c r="S1731" s="14">
        <f t="shared" ref="S1731:S1794" si="166">(((J1731/60)/60)/24)+DATE(1970,1,1)</f>
        <v>41080.960243055553</v>
      </c>
      <c r="T1731" s="14">
        <f t="shared" ref="T1731:T1794" si="167"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>
        <v>5000</v>
      </c>
      <c r="E1732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8293</v>
      </c>
      <c r="O1732" s="6">
        <f t="shared" si="162"/>
        <v>0.47799999999999998</v>
      </c>
      <c r="P1732" s="8">
        <f t="shared" si="163"/>
        <v>159.33333333333334</v>
      </c>
      <c r="Q1732" s="9" t="str">
        <f t="shared" si="164"/>
        <v>music</v>
      </c>
      <c r="R1732" s="9" t="str">
        <f t="shared" si="165"/>
        <v>faith</v>
      </c>
      <c r="S1732" s="14">
        <f t="shared" si="166"/>
        <v>42788.151238425926</v>
      </c>
      <c r="T1732" s="14">
        <f t="shared" si="167"/>
        <v>42820.999305555553</v>
      </c>
    </row>
    <row r="1733" spans="1:20" ht="45" x14ac:dyDescent="0.25">
      <c r="A1733">
        <v>3347</v>
      </c>
      <c r="B1733" s="3" t="s">
        <v>3347</v>
      </c>
      <c r="C1733" s="3" t="s">
        <v>7457</v>
      </c>
      <c r="D1733">
        <v>2000</v>
      </c>
      <c r="E1733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8271</v>
      </c>
      <c r="O1733" s="6">
        <f t="shared" si="162"/>
        <v>1.1944999999999999</v>
      </c>
      <c r="P1733" s="8">
        <f t="shared" si="163"/>
        <v>108.59090909090909</v>
      </c>
      <c r="Q1733" s="9" t="str">
        <f t="shared" si="164"/>
        <v>theater</v>
      </c>
      <c r="R1733" s="9" t="str">
        <f t="shared" si="165"/>
        <v>plays</v>
      </c>
      <c r="S1733" s="14">
        <f t="shared" si="166"/>
        <v>42484.551550925928</v>
      </c>
      <c r="T1733" s="14">
        <f t="shared" si="167"/>
        <v>42498.875</v>
      </c>
    </row>
    <row r="1734" spans="1:20" ht="45" x14ac:dyDescent="0.25">
      <c r="A1734">
        <v>72</v>
      </c>
      <c r="B1734" s="3" t="s">
        <v>74</v>
      </c>
      <c r="C1734" s="3" t="s">
        <v>4183</v>
      </c>
      <c r="D1734">
        <v>2200</v>
      </c>
      <c r="E1734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8266</v>
      </c>
      <c r="O1734" s="6">
        <f t="shared" si="162"/>
        <v>1.084090909090909</v>
      </c>
      <c r="P1734" s="8">
        <f t="shared" si="163"/>
        <v>58.170731707317074</v>
      </c>
      <c r="Q1734" s="9" t="str">
        <f t="shared" si="164"/>
        <v>film &amp; video</v>
      </c>
      <c r="R1734" s="9" t="str">
        <f t="shared" si="165"/>
        <v>shorts</v>
      </c>
      <c r="S1734" s="14">
        <f t="shared" si="166"/>
        <v>41208.010196759256</v>
      </c>
      <c r="T1734" s="14">
        <f t="shared" si="167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>
        <v>2000</v>
      </c>
      <c r="E1735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8266</v>
      </c>
      <c r="O1735" s="6">
        <f t="shared" si="162"/>
        <v>1.1859999999999999</v>
      </c>
      <c r="P1735" s="8">
        <f t="shared" si="163"/>
        <v>91.230769230769226</v>
      </c>
      <c r="Q1735" s="9" t="str">
        <f t="shared" si="164"/>
        <v>film &amp; video</v>
      </c>
      <c r="R1735" s="9" t="str">
        <f t="shared" si="165"/>
        <v>shorts</v>
      </c>
      <c r="S1735" s="14">
        <f t="shared" si="166"/>
        <v>42539.849768518514</v>
      </c>
      <c r="T1735" s="14">
        <f t="shared" si="167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>
        <v>2000</v>
      </c>
      <c r="E1736">
        <v>2370</v>
      </c>
      <c r="F1736" t="s">
        <v>8219</v>
      </c>
      <c r="G1736" t="s">
        <v>8224</v>
      </c>
      <c r="H1736" t="s">
        <v>8246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8265</v>
      </c>
      <c r="O1736" s="6">
        <f t="shared" si="162"/>
        <v>1.1850000000000001</v>
      </c>
      <c r="P1736" s="8">
        <f t="shared" si="163"/>
        <v>103.04347826086956</v>
      </c>
      <c r="Q1736" s="9" t="str">
        <f t="shared" si="164"/>
        <v>film &amp; video</v>
      </c>
      <c r="R1736" s="9" t="str">
        <f t="shared" si="165"/>
        <v>television</v>
      </c>
      <c r="S1736" s="14">
        <f t="shared" si="166"/>
        <v>42097.778946759259</v>
      </c>
      <c r="T1736" s="14">
        <f t="shared" si="167"/>
        <v>42124.638888888891</v>
      </c>
    </row>
    <row r="1737" spans="1:20" ht="45" x14ac:dyDescent="0.25">
      <c r="A1737">
        <v>3010</v>
      </c>
      <c r="B1737" s="3" t="s">
        <v>3010</v>
      </c>
      <c r="C1737" s="3" t="s">
        <v>7120</v>
      </c>
      <c r="D1737">
        <v>1500</v>
      </c>
      <c r="E1737">
        <v>2370</v>
      </c>
      <c r="F1737" t="s">
        <v>8219</v>
      </c>
      <c r="G1737" t="s">
        <v>8224</v>
      </c>
      <c r="H1737" t="s">
        <v>8246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8303</v>
      </c>
      <c r="O1737" s="6">
        <f t="shared" si="162"/>
        <v>1.58</v>
      </c>
      <c r="P1737" s="8">
        <f t="shared" si="163"/>
        <v>158</v>
      </c>
      <c r="Q1737" s="9" t="str">
        <f t="shared" si="164"/>
        <v>theater</v>
      </c>
      <c r="R1737" s="9" t="str">
        <f t="shared" si="165"/>
        <v>spaces</v>
      </c>
      <c r="S1737" s="14">
        <f t="shared" si="166"/>
        <v>41996.832395833335</v>
      </c>
      <c r="T1737" s="14">
        <f t="shared" si="167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>
        <v>7500</v>
      </c>
      <c r="E1738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8271</v>
      </c>
      <c r="O1738" s="6">
        <f t="shared" si="162"/>
        <v>0.31546666666666667</v>
      </c>
      <c r="P1738" s="8">
        <f t="shared" si="163"/>
        <v>60.666666666666664</v>
      </c>
      <c r="Q1738" s="9" t="str">
        <f t="shared" si="164"/>
        <v>theater</v>
      </c>
      <c r="R1738" s="9" t="str">
        <f t="shared" si="165"/>
        <v>plays</v>
      </c>
      <c r="S1738" s="14">
        <f t="shared" si="166"/>
        <v>42103.016585648147</v>
      </c>
      <c r="T1738" s="14">
        <f t="shared" si="167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>
        <v>2200</v>
      </c>
      <c r="E1739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8266</v>
      </c>
      <c r="O1739" s="6">
        <f t="shared" si="162"/>
        <v>1.074090909090909</v>
      </c>
      <c r="P1739" s="8">
        <f t="shared" si="163"/>
        <v>39.383333333333333</v>
      </c>
      <c r="Q1739" s="9" t="str">
        <f t="shared" si="164"/>
        <v>film &amp; video</v>
      </c>
      <c r="R1739" s="9" t="str">
        <f t="shared" si="165"/>
        <v>shorts</v>
      </c>
      <c r="S1739" s="14">
        <f t="shared" si="166"/>
        <v>42485.724768518514</v>
      </c>
      <c r="T1739" s="14">
        <f t="shared" si="167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>
        <v>1800</v>
      </c>
      <c r="E1740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8271</v>
      </c>
      <c r="O1740" s="6">
        <f t="shared" si="162"/>
        <v>1.3116666666666668</v>
      </c>
      <c r="P1740" s="8">
        <f t="shared" si="163"/>
        <v>41.421052631578945</v>
      </c>
      <c r="Q1740" s="9" t="str">
        <f t="shared" si="164"/>
        <v>theater</v>
      </c>
      <c r="R1740" s="9" t="str">
        <f t="shared" si="165"/>
        <v>plays</v>
      </c>
      <c r="S1740" s="14">
        <f t="shared" si="166"/>
        <v>41891.665324074071</v>
      </c>
      <c r="T1740" s="14">
        <f t="shared" si="167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>
        <v>25000</v>
      </c>
      <c r="E1741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8279</v>
      </c>
      <c r="O1741" s="6">
        <f t="shared" si="162"/>
        <v>9.4412800000000005E-2</v>
      </c>
      <c r="P1741" s="8">
        <f t="shared" si="163"/>
        <v>73.760000000000005</v>
      </c>
      <c r="Q1741" s="9" t="str">
        <f t="shared" si="164"/>
        <v>music</v>
      </c>
      <c r="R1741" s="9" t="str">
        <f t="shared" si="165"/>
        <v>indie rock</v>
      </c>
      <c r="S1741" s="14">
        <f t="shared" si="166"/>
        <v>41887.784062500003</v>
      </c>
      <c r="T1741" s="14">
        <f t="shared" si="167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>
        <v>12000</v>
      </c>
      <c r="E1742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8305</v>
      </c>
      <c r="O1742" s="6">
        <f t="shared" si="162"/>
        <v>0.19650000000000001</v>
      </c>
      <c r="P1742" s="8">
        <f t="shared" si="163"/>
        <v>58.95</v>
      </c>
      <c r="Q1742" s="9" t="str">
        <f t="shared" si="164"/>
        <v>theater</v>
      </c>
      <c r="R1742" s="9" t="str">
        <f t="shared" si="165"/>
        <v>musical</v>
      </c>
      <c r="S1742" s="14">
        <f t="shared" si="166"/>
        <v>42403.971851851849</v>
      </c>
      <c r="T1742" s="14">
        <f t="shared" si="167"/>
        <v>42433.971851851849</v>
      </c>
    </row>
    <row r="1743" spans="1:20" ht="45" x14ac:dyDescent="0.25">
      <c r="A1743">
        <v>1801</v>
      </c>
      <c r="B1743" s="3" t="s">
        <v>1802</v>
      </c>
      <c r="C1743" s="3" t="s">
        <v>5911</v>
      </c>
      <c r="D1743">
        <v>17000</v>
      </c>
      <c r="E1743">
        <v>2355</v>
      </c>
      <c r="F1743" t="s">
        <v>8221</v>
      </c>
      <c r="G1743" t="s">
        <v>8225</v>
      </c>
      <c r="H1743" t="s">
        <v>8247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8285</v>
      </c>
      <c r="O1743" s="6">
        <f t="shared" si="162"/>
        <v>0.13852941176470587</v>
      </c>
      <c r="P1743" s="8">
        <f t="shared" si="163"/>
        <v>63.648648648648646</v>
      </c>
      <c r="Q1743" s="9" t="str">
        <f t="shared" si="164"/>
        <v>photography</v>
      </c>
      <c r="R1743" s="9" t="str">
        <f t="shared" si="165"/>
        <v>photobooks</v>
      </c>
      <c r="S1743" s="14">
        <f t="shared" si="166"/>
        <v>42321.660509259258</v>
      </c>
      <c r="T1743" s="14">
        <f t="shared" si="167"/>
        <v>42353.506944444445</v>
      </c>
    </row>
    <row r="1744" spans="1:20" ht="45" x14ac:dyDescent="0.25">
      <c r="A1744">
        <v>2106</v>
      </c>
      <c r="B1744" s="3" t="s">
        <v>2107</v>
      </c>
      <c r="C1744" s="3" t="s">
        <v>6216</v>
      </c>
      <c r="D1744">
        <v>2200</v>
      </c>
      <c r="E1744">
        <v>2355</v>
      </c>
      <c r="F1744" t="s">
        <v>8219</v>
      </c>
      <c r="G1744" t="s">
        <v>8224</v>
      </c>
      <c r="H1744" t="s">
        <v>8246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8279</v>
      </c>
      <c r="O1744" s="6">
        <f t="shared" si="162"/>
        <v>1.0704545454545455</v>
      </c>
      <c r="P1744" s="8">
        <f t="shared" si="163"/>
        <v>53.522727272727273</v>
      </c>
      <c r="Q1744" s="9" t="str">
        <f t="shared" si="164"/>
        <v>music</v>
      </c>
      <c r="R1744" s="9" t="str">
        <f t="shared" si="165"/>
        <v>indie rock</v>
      </c>
      <c r="S1744" s="14">
        <f t="shared" si="166"/>
        <v>41270.21497685185</v>
      </c>
      <c r="T1744" s="14">
        <f t="shared" si="167"/>
        <v>41300.21497685185</v>
      </c>
    </row>
    <row r="1745" spans="1:20" ht="45" x14ac:dyDescent="0.25">
      <c r="A1745">
        <v>2927</v>
      </c>
      <c r="B1745" s="3" t="s">
        <v>2927</v>
      </c>
      <c r="C1745" s="3" t="s">
        <v>7037</v>
      </c>
      <c r="D1745">
        <v>1800</v>
      </c>
      <c r="E1745">
        <v>2355</v>
      </c>
      <c r="F1745" t="s">
        <v>8219</v>
      </c>
      <c r="G1745" t="s">
        <v>8224</v>
      </c>
      <c r="H1745" t="s">
        <v>8246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8305</v>
      </c>
      <c r="O1745" s="6">
        <f t="shared" si="162"/>
        <v>1.3083333333333333</v>
      </c>
      <c r="P1745" s="8">
        <f t="shared" si="163"/>
        <v>112.14285714285714</v>
      </c>
      <c r="Q1745" s="9" t="str">
        <f t="shared" si="164"/>
        <v>theater</v>
      </c>
      <c r="R1745" s="9" t="str">
        <f t="shared" si="165"/>
        <v>musical</v>
      </c>
      <c r="S1745" s="14">
        <f t="shared" si="166"/>
        <v>41806.669317129628</v>
      </c>
      <c r="T1745" s="14">
        <f t="shared" si="167"/>
        <v>41835.208333333336</v>
      </c>
    </row>
    <row r="1746" spans="1:20" ht="45" x14ac:dyDescent="0.25">
      <c r="A1746">
        <v>835</v>
      </c>
      <c r="B1746" s="3" t="s">
        <v>836</v>
      </c>
      <c r="C1746" s="3" t="s">
        <v>4945</v>
      </c>
      <c r="D1746">
        <v>2000</v>
      </c>
      <c r="E1746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8276</v>
      </c>
      <c r="O1746" s="6">
        <f t="shared" si="162"/>
        <v>1.1725000000000001</v>
      </c>
      <c r="P1746" s="8">
        <f t="shared" si="163"/>
        <v>58.625</v>
      </c>
      <c r="Q1746" s="9" t="str">
        <f t="shared" si="164"/>
        <v>music</v>
      </c>
      <c r="R1746" s="9" t="str">
        <f t="shared" si="165"/>
        <v>rock</v>
      </c>
      <c r="S1746" s="14">
        <f t="shared" si="166"/>
        <v>41005.45784722222</v>
      </c>
      <c r="T1746" s="14">
        <f t="shared" si="167"/>
        <v>41048.125</v>
      </c>
    </row>
    <row r="1747" spans="1:20" ht="45" x14ac:dyDescent="0.25">
      <c r="A1747">
        <v>1246</v>
      </c>
      <c r="B1747" s="3" t="s">
        <v>1247</v>
      </c>
      <c r="C1747" s="3" t="s">
        <v>5356</v>
      </c>
      <c r="D1747">
        <v>2000</v>
      </c>
      <c r="E1747">
        <v>2340</v>
      </c>
      <c r="F1747" t="s">
        <v>8219</v>
      </c>
      <c r="G1747" t="s">
        <v>8224</v>
      </c>
      <c r="H1747" t="s">
        <v>8246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8276</v>
      </c>
      <c r="O1747" s="6">
        <f t="shared" si="162"/>
        <v>1.17</v>
      </c>
      <c r="P1747" s="8">
        <f t="shared" si="163"/>
        <v>75.483870967741936</v>
      </c>
      <c r="Q1747" s="9" t="str">
        <f t="shared" si="164"/>
        <v>music</v>
      </c>
      <c r="R1747" s="9" t="str">
        <f t="shared" si="165"/>
        <v>rock</v>
      </c>
      <c r="S1747" s="14">
        <f t="shared" si="166"/>
        <v>40838.043391203704</v>
      </c>
      <c r="T1747" s="14">
        <f t="shared" si="167"/>
        <v>40883.085057870368</v>
      </c>
    </row>
    <row r="1748" spans="1:20" ht="45" x14ac:dyDescent="0.25">
      <c r="A1748">
        <v>1627</v>
      </c>
      <c r="B1748" s="3" t="s">
        <v>1628</v>
      </c>
      <c r="C1748" s="3" t="s">
        <v>5737</v>
      </c>
      <c r="D1748">
        <v>2000</v>
      </c>
      <c r="E1748">
        <v>2340</v>
      </c>
      <c r="F1748" t="s">
        <v>8219</v>
      </c>
      <c r="G1748" t="s">
        <v>8224</v>
      </c>
      <c r="H1748" t="s">
        <v>8246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8276</v>
      </c>
      <c r="O1748" s="6">
        <f t="shared" si="162"/>
        <v>1.17</v>
      </c>
      <c r="P1748" s="8">
        <f t="shared" si="163"/>
        <v>61.578947368421055</v>
      </c>
      <c r="Q1748" s="9" t="str">
        <f t="shared" si="164"/>
        <v>music</v>
      </c>
      <c r="R1748" s="9" t="str">
        <f t="shared" si="165"/>
        <v>rock</v>
      </c>
      <c r="S1748" s="14">
        <f t="shared" si="166"/>
        <v>41205.707048611112</v>
      </c>
      <c r="T1748" s="14">
        <f t="shared" si="167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>
        <v>5500</v>
      </c>
      <c r="E1749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8296</v>
      </c>
      <c r="O1749" s="6">
        <f t="shared" si="162"/>
        <v>0.42472727272727273</v>
      </c>
      <c r="P1749" s="8">
        <f t="shared" si="163"/>
        <v>83.428571428571431</v>
      </c>
      <c r="Q1749" s="9" t="str">
        <f t="shared" si="164"/>
        <v>photography</v>
      </c>
      <c r="R1749" s="9" t="str">
        <f t="shared" si="165"/>
        <v>people</v>
      </c>
      <c r="S1749" s="14">
        <f t="shared" si="166"/>
        <v>42034.639768518522</v>
      </c>
      <c r="T1749" s="14">
        <f t="shared" si="167"/>
        <v>42064.639768518522</v>
      </c>
    </row>
    <row r="1750" spans="1:20" ht="45" x14ac:dyDescent="0.25">
      <c r="A1750">
        <v>3767</v>
      </c>
      <c r="B1750" s="3" t="s">
        <v>3764</v>
      </c>
      <c r="C1750" s="3" t="s">
        <v>7877</v>
      </c>
      <c r="D1750">
        <v>2000</v>
      </c>
      <c r="E1750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8305</v>
      </c>
      <c r="O1750" s="6">
        <f t="shared" si="162"/>
        <v>1.1675</v>
      </c>
      <c r="P1750" s="8">
        <f t="shared" si="163"/>
        <v>41.696428571428569</v>
      </c>
      <c r="Q1750" s="9" t="str">
        <f t="shared" si="164"/>
        <v>theater</v>
      </c>
      <c r="R1750" s="9" t="str">
        <f t="shared" si="165"/>
        <v>musical</v>
      </c>
      <c r="S1750" s="14">
        <f t="shared" si="166"/>
        <v>42050.019641203704</v>
      </c>
      <c r="T1750" s="14">
        <f t="shared" si="167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>
        <v>1500</v>
      </c>
      <c r="E1751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8300</v>
      </c>
      <c r="O1751" s="6">
        <f t="shared" si="162"/>
        <v>1.5553333333333332</v>
      </c>
      <c r="P1751" s="8">
        <f t="shared" si="163"/>
        <v>38.883333333333333</v>
      </c>
      <c r="Q1751" s="9" t="str">
        <f t="shared" si="164"/>
        <v>music</v>
      </c>
      <c r="R1751" s="9" t="str">
        <f t="shared" si="165"/>
        <v>classical music</v>
      </c>
      <c r="S1751" s="14">
        <f t="shared" si="166"/>
        <v>41113.199155092596</v>
      </c>
      <c r="T1751" s="14">
        <f t="shared" si="167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>
        <v>2200</v>
      </c>
      <c r="E1752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8271</v>
      </c>
      <c r="O1752" s="6">
        <f t="shared" si="162"/>
        <v>1.0595454545454546</v>
      </c>
      <c r="P1752" s="8">
        <f t="shared" si="163"/>
        <v>34.791044776119406</v>
      </c>
      <c r="Q1752" s="9" t="str">
        <f t="shared" si="164"/>
        <v>theater</v>
      </c>
      <c r="R1752" s="9" t="str">
        <f t="shared" si="165"/>
        <v>plays</v>
      </c>
      <c r="S1752" s="14">
        <f t="shared" si="166"/>
        <v>41550.867673611108</v>
      </c>
      <c r="T1752" s="14">
        <f t="shared" si="167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>
        <v>2000</v>
      </c>
      <c r="E1753">
        <v>2325</v>
      </c>
      <c r="F1753" t="s">
        <v>8219</v>
      </c>
      <c r="G1753" t="s">
        <v>8224</v>
      </c>
      <c r="H1753" t="s">
        <v>8246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8266</v>
      </c>
      <c r="O1753" s="6">
        <f t="shared" si="162"/>
        <v>1.1625000000000001</v>
      </c>
      <c r="P1753" s="8">
        <f t="shared" si="163"/>
        <v>116.25</v>
      </c>
      <c r="Q1753" s="9" t="str">
        <f t="shared" si="164"/>
        <v>film &amp; video</v>
      </c>
      <c r="R1753" s="9" t="str">
        <f t="shared" si="165"/>
        <v>shorts</v>
      </c>
      <c r="S1753" s="14">
        <f t="shared" si="166"/>
        <v>41075.583379629628</v>
      </c>
      <c r="T1753" s="14">
        <f t="shared" si="167"/>
        <v>41105.583379629628</v>
      </c>
    </row>
    <row r="1754" spans="1:20" ht="15.75" x14ac:dyDescent="0.25">
      <c r="A1754">
        <v>2463</v>
      </c>
      <c r="B1754" s="3" t="s">
        <v>2464</v>
      </c>
      <c r="C1754" s="3" t="s">
        <v>6573</v>
      </c>
      <c r="D1754">
        <v>2000</v>
      </c>
      <c r="E1754">
        <v>2325</v>
      </c>
      <c r="F1754" t="s">
        <v>8219</v>
      </c>
      <c r="G1754" t="s">
        <v>8224</v>
      </c>
      <c r="H1754" t="s">
        <v>8246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8279</v>
      </c>
      <c r="O1754" s="6">
        <f t="shared" si="162"/>
        <v>1.1625000000000001</v>
      </c>
      <c r="P1754" s="8">
        <f t="shared" si="163"/>
        <v>31</v>
      </c>
      <c r="Q1754" s="9" t="str">
        <f t="shared" si="164"/>
        <v>music</v>
      </c>
      <c r="R1754" s="9" t="str">
        <f t="shared" si="165"/>
        <v>indie rock</v>
      </c>
      <c r="S1754" s="14">
        <f t="shared" si="166"/>
        <v>41341.111400462964</v>
      </c>
      <c r="T1754" s="14">
        <f t="shared" si="167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>
        <v>2000</v>
      </c>
      <c r="E1755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8271</v>
      </c>
      <c r="O1755" s="6">
        <f t="shared" si="162"/>
        <v>1.1605000000000001</v>
      </c>
      <c r="P1755" s="8">
        <f t="shared" si="163"/>
        <v>80.034482758620683</v>
      </c>
      <c r="Q1755" s="9" t="str">
        <f t="shared" si="164"/>
        <v>theater</v>
      </c>
      <c r="R1755" s="9" t="str">
        <f t="shared" si="165"/>
        <v>plays</v>
      </c>
      <c r="S1755" s="14">
        <f t="shared" si="166"/>
        <v>42382.244409722218</v>
      </c>
      <c r="T1755" s="14">
        <f t="shared" si="167"/>
        <v>42396.041666666672</v>
      </c>
    </row>
    <row r="1756" spans="1:20" ht="45" x14ac:dyDescent="0.25">
      <c r="A1756">
        <v>697</v>
      </c>
      <c r="B1756" s="3" t="s">
        <v>698</v>
      </c>
      <c r="C1756" s="3" t="s">
        <v>4807</v>
      </c>
      <c r="D1756">
        <v>5000</v>
      </c>
      <c r="E1756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8273</v>
      </c>
      <c r="O1756" s="6">
        <f t="shared" si="162"/>
        <v>0.46379999999999999</v>
      </c>
      <c r="P1756" s="8">
        <f t="shared" si="163"/>
        <v>20.342105263157894</v>
      </c>
      <c r="Q1756" s="9" t="str">
        <f t="shared" si="164"/>
        <v>technology</v>
      </c>
      <c r="R1756" s="9" t="str">
        <f t="shared" si="165"/>
        <v>wearables</v>
      </c>
      <c r="S1756" s="14">
        <f t="shared" si="166"/>
        <v>42388.523020833338</v>
      </c>
      <c r="T1756" s="14">
        <f t="shared" si="167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>
        <v>2000</v>
      </c>
      <c r="E1757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8279</v>
      </c>
      <c r="O1757" s="6">
        <f t="shared" si="162"/>
        <v>1.1555</v>
      </c>
      <c r="P1757" s="8">
        <f t="shared" si="163"/>
        <v>36.109375</v>
      </c>
      <c r="Q1757" s="9" t="str">
        <f t="shared" si="164"/>
        <v>music</v>
      </c>
      <c r="R1757" s="9" t="str">
        <f t="shared" si="165"/>
        <v>indie rock</v>
      </c>
      <c r="S1757" s="14">
        <f t="shared" si="166"/>
        <v>41590.255868055552</v>
      </c>
      <c r="T1757" s="14">
        <f t="shared" si="167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>
        <v>2100</v>
      </c>
      <c r="E1758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8271</v>
      </c>
      <c r="O1758" s="6">
        <f t="shared" si="162"/>
        <v>1.0976190476190477</v>
      </c>
      <c r="P1758" s="8">
        <f t="shared" si="163"/>
        <v>51.222222222222221</v>
      </c>
      <c r="Q1758" s="9" t="str">
        <f t="shared" si="164"/>
        <v>theater</v>
      </c>
      <c r="R1758" s="9" t="str">
        <f t="shared" si="165"/>
        <v>plays</v>
      </c>
      <c r="S1758" s="14">
        <f t="shared" si="166"/>
        <v>41960.119085648148</v>
      </c>
      <c r="T1758" s="14">
        <f t="shared" si="167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>
        <v>2000</v>
      </c>
      <c r="E1759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8271</v>
      </c>
      <c r="O1759" s="6">
        <f t="shared" si="162"/>
        <v>1.1499999999999999</v>
      </c>
      <c r="P1759" s="8">
        <f t="shared" si="163"/>
        <v>79.310344827586206</v>
      </c>
      <c r="Q1759" s="9" t="str">
        <f t="shared" si="164"/>
        <v>theater</v>
      </c>
      <c r="R1759" s="9" t="str">
        <f t="shared" si="165"/>
        <v>plays</v>
      </c>
      <c r="S1759" s="14">
        <f t="shared" si="166"/>
        <v>40923.729953703703</v>
      </c>
      <c r="T1759" s="14">
        <f t="shared" si="167"/>
        <v>40953.729953703703</v>
      </c>
    </row>
    <row r="1760" spans="1:20" ht="45" x14ac:dyDescent="0.25">
      <c r="A1760">
        <v>4105</v>
      </c>
      <c r="B1760" s="3" t="s">
        <v>4101</v>
      </c>
      <c r="C1760" s="3" t="s">
        <v>8208</v>
      </c>
      <c r="D1760">
        <v>33000</v>
      </c>
      <c r="E1760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8271</v>
      </c>
      <c r="O1760" s="6">
        <f t="shared" si="162"/>
        <v>6.9696969696969702E-2</v>
      </c>
      <c r="P1760" s="8">
        <f t="shared" si="163"/>
        <v>383.33333333333331</v>
      </c>
      <c r="Q1760" s="9" t="str">
        <f t="shared" si="164"/>
        <v>theater</v>
      </c>
      <c r="R1760" s="9" t="str">
        <f t="shared" si="165"/>
        <v>plays</v>
      </c>
      <c r="S1760" s="14">
        <f t="shared" si="166"/>
        <v>42697.010520833333</v>
      </c>
      <c r="T1760" s="14">
        <f t="shared" si="167"/>
        <v>42730.010520833333</v>
      </c>
    </row>
    <row r="1761" spans="1:20" ht="30" x14ac:dyDescent="0.25">
      <c r="A1761">
        <v>2254</v>
      </c>
      <c r="B1761" s="3" t="s">
        <v>2255</v>
      </c>
      <c r="C1761" s="3" t="s">
        <v>6364</v>
      </c>
      <c r="D1761">
        <v>500</v>
      </c>
      <c r="E1761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8297</v>
      </c>
      <c r="O1761" s="6">
        <f t="shared" si="162"/>
        <v>4.5979999999999999</v>
      </c>
      <c r="P1761" s="8">
        <f t="shared" si="163"/>
        <v>11.67005076142132</v>
      </c>
      <c r="Q1761" s="9" t="str">
        <f t="shared" si="164"/>
        <v>games</v>
      </c>
      <c r="R1761" s="9" t="str">
        <f t="shared" si="165"/>
        <v>tabletop games</v>
      </c>
      <c r="S1761" s="14">
        <f t="shared" si="166"/>
        <v>42752.647777777776</v>
      </c>
      <c r="T1761" s="14">
        <f t="shared" si="167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>
        <v>2000</v>
      </c>
      <c r="E1762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8280</v>
      </c>
      <c r="O1762" s="6">
        <f t="shared" si="162"/>
        <v>1.149</v>
      </c>
      <c r="P1762" s="8">
        <f t="shared" si="163"/>
        <v>31.054054054054053</v>
      </c>
      <c r="Q1762" s="9" t="str">
        <f t="shared" si="164"/>
        <v>music</v>
      </c>
      <c r="R1762" s="9" t="str">
        <f t="shared" si="165"/>
        <v>electronic music</v>
      </c>
      <c r="S1762" s="14">
        <f t="shared" si="166"/>
        <v>42111.646724537044</v>
      </c>
      <c r="T1762" s="14">
        <f t="shared" si="167"/>
        <v>42141.646724537044</v>
      </c>
    </row>
    <row r="1763" spans="1:20" ht="45" x14ac:dyDescent="0.25">
      <c r="A1763">
        <v>970</v>
      </c>
      <c r="B1763" s="3" t="s">
        <v>971</v>
      </c>
      <c r="C1763" s="3" t="s">
        <v>5080</v>
      </c>
      <c r="D1763">
        <v>5000</v>
      </c>
      <c r="E1763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8273</v>
      </c>
      <c r="O1763" s="6">
        <f t="shared" si="162"/>
        <v>0.4592</v>
      </c>
      <c r="P1763" s="8">
        <f t="shared" si="163"/>
        <v>164</v>
      </c>
      <c r="Q1763" s="9" t="str">
        <f t="shared" si="164"/>
        <v>technology</v>
      </c>
      <c r="R1763" s="9" t="str">
        <f t="shared" si="165"/>
        <v>wearables</v>
      </c>
      <c r="S1763" s="14">
        <f t="shared" si="166"/>
        <v>42721.220520833333</v>
      </c>
      <c r="T1763" s="14">
        <f t="shared" si="167"/>
        <v>42758.207638888889</v>
      </c>
    </row>
    <row r="1764" spans="1:20" ht="45" x14ac:dyDescent="0.25">
      <c r="A1764">
        <v>1575</v>
      </c>
      <c r="B1764" s="3" t="s">
        <v>1576</v>
      </c>
      <c r="C1764" s="3" t="s">
        <v>5685</v>
      </c>
      <c r="D1764">
        <v>10000</v>
      </c>
      <c r="E1764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8290</v>
      </c>
      <c r="O1764" s="6">
        <f t="shared" si="162"/>
        <v>0.2291</v>
      </c>
      <c r="P1764" s="8">
        <f t="shared" si="163"/>
        <v>65.457142857142856</v>
      </c>
      <c r="Q1764" s="9" t="str">
        <f t="shared" si="164"/>
        <v>publishing</v>
      </c>
      <c r="R1764" s="9" t="str">
        <f t="shared" si="165"/>
        <v>art books</v>
      </c>
      <c r="S1764" s="14">
        <f t="shared" si="166"/>
        <v>41799.524259259262</v>
      </c>
      <c r="T1764" s="14">
        <f t="shared" si="167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>
        <v>15000</v>
      </c>
      <c r="E1765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8271</v>
      </c>
      <c r="O1765" s="6">
        <f t="shared" si="162"/>
        <v>0.15266666666666667</v>
      </c>
      <c r="P1765" s="8">
        <f t="shared" si="163"/>
        <v>57.25</v>
      </c>
      <c r="Q1765" s="9" t="str">
        <f t="shared" si="164"/>
        <v>theater</v>
      </c>
      <c r="R1765" s="9" t="str">
        <f t="shared" si="165"/>
        <v>plays</v>
      </c>
      <c r="S1765" s="14">
        <f t="shared" si="166"/>
        <v>41786.959745370368</v>
      </c>
      <c r="T1765" s="14">
        <f t="shared" si="167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>
        <v>2000</v>
      </c>
      <c r="E1766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8271</v>
      </c>
      <c r="O1766" s="6">
        <f t="shared" si="162"/>
        <v>1.1435</v>
      </c>
      <c r="P1766" s="8">
        <f t="shared" si="163"/>
        <v>87.961538461538467</v>
      </c>
      <c r="Q1766" s="9" t="str">
        <f t="shared" si="164"/>
        <v>theater</v>
      </c>
      <c r="R1766" s="9" t="str">
        <f t="shared" si="165"/>
        <v>plays</v>
      </c>
      <c r="S1766" s="14">
        <f t="shared" si="166"/>
        <v>41976.331979166673</v>
      </c>
      <c r="T1766" s="14">
        <f t="shared" si="167"/>
        <v>42004.291666666672</v>
      </c>
    </row>
    <row r="1767" spans="1:20" ht="30" x14ac:dyDescent="0.25">
      <c r="A1767">
        <v>1767</v>
      </c>
      <c r="B1767" s="3" t="s">
        <v>1768</v>
      </c>
      <c r="C1767" s="3" t="s">
        <v>5877</v>
      </c>
      <c r="D1767">
        <v>5000</v>
      </c>
      <c r="E1767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8285</v>
      </c>
      <c r="O1767" s="6">
        <f t="shared" si="162"/>
        <v>0.4572</v>
      </c>
      <c r="P1767" s="8">
        <f t="shared" si="163"/>
        <v>58.615384615384613</v>
      </c>
      <c r="Q1767" s="9" t="str">
        <f t="shared" si="164"/>
        <v>photography</v>
      </c>
      <c r="R1767" s="9" t="str">
        <f t="shared" si="165"/>
        <v>photobooks</v>
      </c>
      <c r="S1767" s="14">
        <f t="shared" si="166"/>
        <v>41824.658379629633</v>
      </c>
      <c r="T1767" s="14">
        <f t="shared" si="167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>
        <v>1500</v>
      </c>
      <c r="E1768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8276</v>
      </c>
      <c r="O1768" s="6">
        <f t="shared" si="162"/>
        <v>1.5213333333333334</v>
      </c>
      <c r="P1768" s="8">
        <f t="shared" si="163"/>
        <v>40.75</v>
      </c>
      <c r="Q1768" s="9" t="str">
        <f t="shared" si="164"/>
        <v>music</v>
      </c>
      <c r="R1768" s="9" t="str">
        <f t="shared" si="165"/>
        <v>rock</v>
      </c>
      <c r="S1768" s="14">
        <f t="shared" si="166"/>
        <v>41863.433495370373</v>
      </c>
      <c r="T1768" s="14">
        <f t="shared" si="167"/>
        <v>41893.433495370373</v>
      </c>
    </row>
    <row r="1769" spans="1:20" ht="45" x14ac:dyDescent="0.25">
      <c r="A1769">
        <v>2623</v>
      </c>
      <c r="B1769" s="3" t="s">
        <v>2623</v>
      </c>
      <c r="C1769" s="3" t="s">
        <v>6733</v>
      </c>
      <c r="D1769">
        <v>2000</v>
      </c>
      <c r="E1769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8301</v>
      </c>
      <c r="O1769" s="6">
        <f t="shared" si="162"/>
        <v>1.1399999999999999</v>
      </c>
      <c r="P1769" s="8">
        <f t="shared" si="163"/>
        <v>36.774193548387096</v>
      </c>
      <c r="Q1769" s="9" t="str">
        <f t="shared" si="164"/>
        <v>technology</v>
      </c>
      <c r="R1769" s="9" t="str">
        <f t="shared" si="165"/>
        <v>space exploration</v>
      </c>
      <c r="S1769" s="14">
        <f t="shared" si="166"/>
        <v>42692.256550925929</v>
      </c>
      <c r="T1769" s="14">
        <f t="shared" si="167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>
        <v>2000</v>
      </c>
      <c r="E1770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8266</v>
      </c>
      <c r="O1770" s="6">
        <f t="shared" si="162"/>
        <v>1.1351849999999999</v>
      </c>
      <c r="P1770" s="8">
        <f t="shared" si="163"/>
        <v>35.474531249999998</v>
      </c>
      <c r="Q1770" s="9" t="str">
        <f t="shared" si="164"/>
        <v>film &amp; video</v>
      </c>
      <c r="R1770" s="9" t="str">
        <f t="shared" si="165"/>
        <v>shorts</v>
      </c>
      <c r="S1770" s="14">
        <f t="shared" si="166"/>
        <v>41612.912187499998</v>
      </c>
      <c r="T1770" s="14">
        <f t="shared" si="167"/>
        <v>41636.207638888889</v>
      </c>
    </row>
    <row r="1771" spans="1:20" ht="45" x14ac:dyDescent="0.25">
      <c r="A1771">
        <v>2101</v>
      </c>
      <c r="B1771" s="3" t="s">
        <v>2102</v>
      </c>
      <c r="C1771" s="3" t="s">
        <v>6211</v>
      </c>
      <c r="D1771">
        <v>2000</v>
      </c>
      <c r="E1771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8279</v>
      </c>
      <c r="O1771" s="6">
        <f t="shared" si="162"/>
        <v>1.1325000000000001</v>
      </c>
      <c r="P1771" s="8">
        <f t="shared" si="163"/>
        <v>51.477272727272727</v>
      </c>
      <c r="Q1771" s="9" t="str">
        <f t="shared" si="164"/>
        <v>music</v>
      </c>
      <c r="R1771" s="9" t="str">
        <f t="shared" si="165"/>
        <v>indie rock</v>
      </c>
      <c r="S1771" s="14">
        <f t="shared" si="166"/>
        <v>40892.149467592593</v>
      </c>
      <c r="T1771" s="14">
        <f t="shared" si="167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>
        <v>2000</v>
      </c>
      <c r="E1772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8271</v>
      </c>
      <c r="O1772" s="6">
        <f t="shared" si="162"/>
        <v>1.1285000000000001</v>
      </c>
      <c r="P1772" s="8">
        <f t="shared" si="163"/>
        <v>39.596491228070178</v>
      </c>
      <c r="Q1772" s="9" t="str">
        <f t="shared" si="164"/>
        <v>theater</v>
      </c>
      <c r="R1772" s="9" t="str">
        <f t="shared" si="165"/>
        <v>plays</v>
      </c>
      <c r="S1772" s="14">
        <f t="shared" si="166"/>
        <v>42053.916921296302</v>
      </c>
      <c r="T1772" s="14">
        <f t="shared" si="167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>
        <v>15000</v>
      </c>
      <c r="E1773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8273</v>
      </c>
      <c r="O1773" s="6">
        <f t="shared" si="162"/>
        <v>0.14993333333333334</v>
      </c>
      <c r="P1773" s="8">
        <f t="shared" si="163"/>
        <v>80.321428571428569</v>
      </c>
      <c r="Q1773" s="9" t="str">
        <f t="shared" si="164"/>
        <v>technology</v>
      </c>
      <c r="R1773" s="9" t="str">
        <f t="shared" si="165"/>
        <v>wearables</v>
      </c>
      <c r="S1773" s="14">
        <f t="shared" si="166"/>
        <v>42734.787986111114</v>
      </c>
      <c r="T1773" s="14">
        <f t="shared" si="167"/>
        <v>42794.787986111114</v>
      </c>
    </row>
    <row r="1774" spans="1:20" ht="30" x14ac:dyDescent="0.25">
      <c r="A1774">
        <v>3170</v>
      </c>
      <c r="B1774" s="3" t="s">
        <v>3170</v>
      </c>
      <c r="C1774" s="3" t="s">
        <v>7280</v>
      </c>
      <c r="D1774">
        <v>2000</v>
      </c>
      <c r="E1774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8271</v>
      </c>
      <c r="O1774" s="6">
        <f t="shared" si="162"/>
        <v>1.1225000000000001</v>
      </c>
      <c r="P1774" s="8">
        <f t="shared" si="163"/>
        <v>31.619718309859156</v>
      </c>
      <c r="Q1774" s="9" t="str">
        <f t="shared" si="164"/>
        <v>theater</v>
      </c>
      <c r="R1774" s="9" t="str">
        <f t="shared" si="165"/>
        <v>plays</v>
      </c>
      <c r="S1774" s="14">
        <f t="shared" si="166"/>
        <v>41789.080370370371</v>
      </c>
      <c r="T1774" s="14">
        <f t="shared" si="167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>
        <v>1800</v>
      </c>
      <c r="E1775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8266</v>
      </c>
      <c r="O1775" s="6">
        <f t="shared" si="162"/>
        <v>1.2394444444444443</v>
      </c>
      <c r="P1775" s="8">
        <f t="shared" si="163"/>
        <v>69.71875</v>
      </c>
      <c r="Q1775" s="9" t="str">
        <f t="shared" si="164"/>
        <v>film &amp; video</v>
      </c>
      <c r="R1775" s="9" t="str">
        <f t="shared" si="165"/>
        <v>shorts</v>
      </c>
      <c r="S1775" s="14">
        <f t="shared" si="166"/>
        <v>40997.271493055552</v>
      </c>
      <c r="T1775" s="14">
        <f t="shared" si="167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>
        <v>2000</v>
      </c>
      <c r="E1776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8276</v>
      </c>
      <c r="O1776" s="6">
        <f t="shared" si="162"/>
        <v>1.1152149999999998</v>
      </c>
      <c r="P1776" s="8">
        <f t="shared" si="163"/>
        <v>43.733921568627444</v>
      </c>
      <c r="Q1776" s="9" t="str">
        <f t="shared" si="164"/>
        <v>music</v>
      </c>
      <c r="R1776" s="9" t="str">
        <f t="shared" si="165"/>
        <v>rock</v>
      </c>
      <c r="S1776" s="14">
        <f t="shared" si="166"/>
        <v>40695.795370370368</v>
      </c>
      <c r="T1776" s="14">
        <f t="shared" si="167"/>
        <v>40725.795370370368</v>
      </c>
    </row>
    <row r="1777" spans="1:20" ht="45" x14ac:dyDescent="0.25">
      <c r="A1777">
        <v>211</v>
      </c>
      <c r="B1777" s="3" t="s">
        <v>213</v>
      </c>
      <c r="C1777" s="3" t="s">
        <v>4321</v>
      </c>
      <c r="D1777">
        <v>5000</v>
      </c>
      <c r="E1777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8268</v>
      </c>
      <c r="O1777" s="6">
        <f t="shared" si="162"/>
        <v>0.44600000000000001</v>
      </c>
      <c r="P1777" s="8">
        <f t="shared" si="163"/>
        <v>185.83333333333334</v>
      </c>
      <c r="Q1777" s="9" t="str">
        <f t="shared" si="164"/>
        <v>film &amp; video</v>
      </c>
      <c r="R1777" s="9" t="str">
        <f t="shared" si="165"/>
        <v>drama</v>
      </c>
      <c r="S1777" s="14">
        <f t="shared" si="166"/>
        <v>42236.159918981488</v>
      </c>
      <c r="T1777" s="14">
        <f t="shared" si="167"/>
        <v>42266.159918981488</v>
      </c>
    </row>
    <row r="1778" spans="1:20" ht="45" x14ac:dyDescent="0.25">
      <c r="A1778">
        <v>783</v>
      </c>
      <c r="B1778" s="3" t="s">
        <v>784</v>
      </c>
      <c r="C1778" s="3" t="s">
        <v>4893</v>
      </c>
      <c r="D1778">
        <v>1500</v>
      </c>
      <c r="E1778">
        <v>2222</v>
      </c>
      <c r="F1778" t="s">
        <v>8219</v>
      </c>
      <c r="G1778" t="s">
        <v>8224</v>
      </c>
      <c r="H1778" t="s">
        <v>8246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8276</v>
      </c>
      <c r="O1778" s="6">
        <f t="shared" si="162"/>
        <v>1.4813333333333334</v>
      </c>
      <c r="P1778" s="8">
        <f t="shared" si="163"/>
        <v>63.485714285714288</v>
      </c>
      <c r="Q1778" s="9" t="str">
        <f t="shared" si="164"/>
        <v>music</v>
      </c>
      <c r="R1778" s="9" t="str">
        <f t="shared" si="165"/>
        <v>rock</v>
      </c>
      <c r="S1778" s="14">
        <f t="shared" si="166"/>
        <v>40987.773715277777</v>
      </c>
      <c r="T1778" s="14">
        <f t="shared" si="167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>
        <v>2000</v>
      </c>
      <c r="E1779">
        <v>2222</v>
      </c>
      <c r="F1779" t="s">
        <v>8219</v>
      </c>
      <c r="G1779" t="s">
        <v>8229</v>
      </c>
      <c r="H1779" t="s">
        <v>8251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8279</v>
      </c>
      <c r="O1779" s="6">
        <f t="shared" si="162"/>
        <v>1.111</v>
      </c>
      <c r="P1779" s="8">
        <f t="shared" si="163"/>
        <v>51.674418604651166</v>
      </c>
      <c r="Q1779" s="9" t="str">
        <f t="shared" si="164"/>
        <v>music</v>
      </c>
      <c r="R1779" s="9" t="str">
        <f t="shared" si="165"/>
        <v>indie rock</v>
      </c>
      <c r="S1779" s="14">
        <f t="shared" si="166"/>
        <v>42248.90042824074</v>
      </c>
      <c r="T1779" s="14">
        <f t="shared" si="167"/>
        <v>42277.811805555553</v>
      </c>
    </row>
    <row r="1780" spans="1:20" ht="45" x14ac:dyDescent="0.25">
      <c r="A1780">
        <v>3657</v>
      </c>
      <c r="B1780" s="3" t="s">
        <v>3654</v>
      </c>
      <c r="C1780" s="3" t="s">
        <v>7767</v>
      </c>
      <c r="D1780">
        <v>2000</v>
      </c>
      <c r="E1780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8271</v>
      </c>
      <c r="O1780" s="6">
        <f t="shared" si="162"/>
        <v>1.1074999999999999</v>
      </c>
      <c r="P1780" s="8">
        <f t="shared" si="163"/>
        <v>110.75</v>
      </c>
      <c r="Q1780" s="9" t="str">
        <f t="shared" si="164"/>
        <v>theater</v>
      </c>
      <c r="R1780" s="9" t="str">
        <f t="shared" si="165"/>
        <v>plays</v>
      </c>
      <c r="S1780" s="14">
        <f t="shared" si="166"/>
        <v>42499.629849537043</v>
      </c>
      <c r="T1780" s="14">
        <f t="shared" si="167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>
        <v>1750</v>
      </c>
      <c r="E1781">
        <v>2210</v>
      </c>
      <c r="F1781" t="s">
        <v>8219</v>
      </c>
      <c r="G1781" t="s">
        <v>8225</v>
      </c>
      <c r="H1781" t="s">
        <v>8247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8271</v>
      </c>
      <c r="O1781" s="6">
        <f t="shared" si="162"/>
        <v>1.2628571428571429</v>
      </c>
      <c r="P1781" s="8">
        <f t="shared" si="163"/>
        <v>147.33333333333334</v>
      </c>
      <c r="Q1781" s="9" t="str">
        <f t="shared" si="164"/>
        <v>theater</v>
      </c>
      <c r="R1781" s="9" t="str">
        <f t="shared" si="165"/>
        <v>plays</v>
      </c>
      <c r="S1781" s="14">
        <f t="shared" si="166"/>
        <v>42489.619525462964</v>
      </c>
      <c r="T1781" s="14">
        <f t="shared" si="167"/>
        <v>42500.470138888893</v>
      </c>
    </row>
    <row r="1782" spans="1:20" ht="45" x14ac:dyDescent="0.25">
      <c r="A1782">
        <v>3556</v>
      </c>
      <c r="B1782" s="3" t="s">
        <v>3555</v>
      </c>
      <c r="C1782" s="3" t="s">
        <v>7666</v>
      </c>
      <c r="D1782">
        <v>2200</v>
      </c>
      <c r="E1782">
        <v>2210</v>
      </c>
      <c r="F1782" t="s">
        <v>8219</v>
      </c>
      <c r="G1782" t="s">
        <v>8225</v>
      </c>
      <c r="H1782" t="s">
        <v>8247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8271</v>
      </c>
      <c r="O1782" s="6">
        <f t="shared" si="162"/>
        <v>1.0045454545454546</v>
      </c>
      <c r="P1782" s="8">
        <f t="shared" si="163"/>
        <v>110.5</v>
      </c>
      <c r="Q1782" s="9" t="str">
        <f t="shared" si="164"/>
        <v>theater</v>
      </c>
      <c r="R1782" s="9" t="str">
        <f t="shared" si="165"/>
        <v>plays</v>
      </c>
      <c r="S1782" s="14">
        <f t="shared" si="166"/>
        <v>41808.649583333332</v>
      </c>
      <c r="T1782" s="14">
        <f t="shared" si="167"/>
        <v>41868.649583333332</v>
      </c>
    </row>
    <row r="1783" spans="1:20" ht="45" x14ac:dyDescent="0.25">
      <c r="A1783">
        <v>1646</v>
      </c>
      <c r="B1783" s="3" t="s">
        <v>1647</v>
      </c>
      <c r="C1783" s="3" t="s">
        <v>5756</v>
      </c>
      <c r="D1783">
        <v>2000</v>
      </c>
      <c r="E1783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8292</v>
      </c>
      <c r="O1783" s="6">
        <f t="shared" si="162"/>
        <v>1.1020000000000001</v>
      </c>
      <c r="P1783" s="8">
        <f t="shared" si="163"/>
        <v>26.554216867469879</v>
      </c>
      <c r="Q1783" s="9" t="str">
        <f t="shared" si="164"/>
        <v>music</v>
      </c>
      <c r="R1783" s="9" t="str">
        <f t="shared" si="165"/>
        <v>pop</v>
      </c>
      <c r="S1783" s="14">
        <f t="shared" si="166"/>
        <v>41833.450266203705</v>
      </c>
      <c r="T1783" s="14">
        <f t="shared" si="167"/>
        <v>41865.757638888892</v>
      </c>
    </row>
    <row r="1784" spans="1:20" ht="45" x14ac:dyDescent="0.25">
      <c r="A1784">
        <v>3679</v>
      </c>
      <c r="B1784" s="3" t="s">
        <v>3676</v>
      </c>
      <c r="C1784" s="3" t="s">
        <v>7789</v>
      </c>
      <c r="D1784">
        <v>2000</v>
      </c>
      <c r="E1784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8271</v>
      </c>
      <c r="O1784" s="6">
        <f t="shared" si="162"/>
        <v>1.101</v>
      </c>
      <c r="P1784" s="8">
        <f t="shared" si="163"/>
        <v>73.400000000000006</v>
      </c>
      <c r="Q1784" s="9" t="str">
        <f t="shared" si="164"/>
        <v>theater</v>
      </c>
      <c r="R1784" s="9" t="str">
        <f t="shared" si="165"/>
        <v>plays</v>
      </c>
      <c r="S1784" s="14">
        <f t="shared" si="166"/>
        <v>41786.761354166665</v>
      </c>
      <c r="T1784" s="14">
        <f t="shared" si="167"/>
        <v>41821.207638888889</v>
      </c>
    </row>
    <row r="1785" spans="1:20" ht="15.75" x14ac:dyDescent="0.25">
      <c r="A1785">
        <v>185</v>
      </c>
      <c r="B1785" s="3" t="s">
        <v>187</v>
      </c>
      <c r="C1785" s="3" t="s">
        <v>4295</v>
      </c>
      <c r="D1785">
        <v>40000</v>
      </c>
      <c r="E1785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8268</v>
      </c>
      <c r="O1785" s="6">
        <f t="shared" si="162"/>
        <v>5.5E-2</v>
      </c>
      <c r="P1785" s="8">
        <f t="shared" si="163"/>
        <v>220</v>
      </c>
      <c r="Q1785" s="9" t="str">
        <f t="shared" si="164"/>
        <v>film &amp; video</v>
      </c>
      <c r="R1785" s="9" t="str">
        <f t="shared" si="165"/>
        <v>drama</v>
      </c>
      <c r="S1785" s="14">
        <f t="shared" si="166"/>
        <v>42570.91133101852</v>
      </c>
      <c r="T1785" s="14">
        <f t="shared" si="167"/>
        <v>42600.91133101852</v>
      </c>
    </row>
    <row r="1786" spans="1:20" ht="45" x14ac:dyDescent="0.25">
      <c r="A1786">
        <v>1479</v>
      </c>
      <c r="B1786" s="3" t="s">
        <v>1480</v>
      </c>
      <c r="C1786" s="3" t="s">
        <v>5589</v>
      </c>
      <c r="D1786">
        <v>1600</v>
      </c>
      <c r="E1786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8288</v>
      </c>
      <c r="O1786" s="6">
        <f t="shared" si="162"/>
        <v>1.37375</v>
      </c>
      <c r="P1786" s="8">
        <f t="shared" si="163"/>
        <v>30.95774647887324</v>
      </c>
      <c r="Q1786" s="9" t="str">
        <f t="shared" si="164"/>
        <v>publishing</v>
      </c>
      <c r="R1786" s="9" t="str">
        <f t="shared" si="165"/>
        <v>radio &amp; podcasts</v>
      </c>
      <c r="S1786" s="14">
        <f t="shared" si="166"/>
        <v>41754.745243055557</v>
      </c>
      <c r="T1786" s="14">
        <f t="shared" si="167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>
        <v>6500</v>
      </c>
      <c r="E1787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8293</v>
      </c>
      <c r="O1787" s="6">
        <f t="shared" si="162"/>
        <v>0.33784615384615385</v>
      </c>
      <c r="P1787" s="8">
        <f t="shared" si="163"/>
        <v>137.25</v>
      </c>
      <c r="Q1787" s="9" t="str">
        <f t="shared" si="164"/>
        <v>music</v>
      </c>
      <c r="R1787" s="9" t="str">
        <f t="shared" si="165"/>
        <v>faith</v>
      </c>
      <c r="S1787" s="14">
        <f t="shared" si="166"/>
        <v>41788.919722222221</v>
      </c>
      <c r="T1787" s="14">
        <f t="shared" si="167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>
        <v>1000</v>
      </c>
      <c r="E1788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8266</v>
      </c>
      <c r="O1788" s="6">
        <f t="shared" si="162"/>
        <v>2.1949999999999998</v>
      </c>
      <c r="P1788" s="8">
        <f t="shared" si="163"/>
        <v>46.702127659574465</v>
      </c>
      <c r="Q1788" s="9" t="str">
        <f t="shared" si="164"/>
        <v>film &amp; video</v>
      </c>
      <c r="R1788" s="9" t="str">
        <f t="shared" si="165"/>
        <v>shorts</v>
      </c>
      <c r="S1788" s="14">
        <f t="shared" si="166"/>
        <v>40570.025810185187</v>
      </c>
      <c r="T1788" s="14">
        <f t="shared" si="167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>
        <v>2000</v>
      </c>
      <c r="E1789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62"/>
        <v>1.0965</v>
      </c>
      <c r="P1789" s="8">
        <f t="shared" si="163"/>
        <v>52.214285714285715</v>
      </c>
      <c r="Q1789" s="9" t="str">
        <f t="shared" si="164"/>
        <v>theater</v>
      </c>
      <c r="R1789" s="9" t="str">
        <f t="shared" si="165"/>
        <v>plays</v>
      </c>
      <c r="S1789" s="14">
        <f t="shared" si="166"/>
        <v>42380.581180555557</v>
      </c>
      <c r="T1789" s="14">
        <f t="shared" si="167"/>
        <v>42405.916666666672</v>
      </c>
    </row>
    <row r="1790" spans="1:20" ht="45" x14ac:dyDescent="0.25">
      <c r="A1790">
        <v>2203</v>
      </c>
      <c r="B1790" s="3" t="s">
        <v>2204</v>
      </c>
      <c r="C1790" s="3" t="s">
        <v>6313</v>
      </c>
      <c r="D1790">
        <v>2000</v>
      </c>
      <c r="E1790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8280</v>
      </c>
      <c r="O1790" s="6">
        <f t="shared" si="162"/>
        <v>1.0954999999999999</v>
      </c>
      <c r="P1790" s="8">
        <f t="shared" si="163"/>
        <v>43.82</v>
      </c>
      <c r="Q1790" s="9" t="str">
        <f t="shared" si="164"/>
        <v>music</v>
      </c>
      <c r="R1790" s="9" t="str">
        <f t="shared" si="165"/>
        <v>electronic music</v>
      </c>
      <c r="S1790" s="14">
        <f t="shared" si="166"/>
        <v>42241.85974537037</v>
      </c>
      <c r="T1790" s="14">
        <f t="shared" si="167"/>
        <v>42271.85974537037</v>
      </c>
    </row>
    <row r="1791" spans="1:20" ht="45" x14ac:dyDescent="0.25">
      <c r="A1791">
        <v>3812</v>
      </c>
      <c r="B1791" s="3" t="s">
        <v>3809</v>
      </c>
      <c r="C1791" s="3" t="s">
        <v>7922</v>
      </c>
      <c r="D1791">
        <v>2000</v>
      </c>
      <c r="E1791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8271</v>
      </c>
      <c r="O1791" s="6">
        <f t="shared" si="162"/>
        <v>1.0954999999999999</v>
      </c>
      <c r="P1791" s="8">
        <f t="shared" si="163"/>
        <v>199.18181818181819</v>
      </c>
      <c r="Q1791" s="9" t="str">
        <f t="shared" si="164"/>
        <v>theater</v>
      </c>
      <c r="R1791" s="9" t="str">
        <f t="shared" si="165"/>
        <v>plays</v>
      </c>
      <c r="S1791" s="14">
        <f t="shared" si="166"/>
        <v>42109.751250000001</v>
      </c>
      <c r="T1791" s="14">
        <f t="shared" si="167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>
        <v>16000</v>
      </c>
      <c r="E1792">
        <v>2182</v>
      </c>
      <c r="F1792" t="s">
        <v>8221</v>
      </c>
      <c r="G1792" t="s">
        <v>8224</v>
      </c>
      <c r="H1792" t="s">
        <v>8246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8285</v>
      </c>
      <c r="O1792" s="6">
        <f t="shared" si="162"/>
        <v>0.136375</v>
      </c>
      <c r="P1792" s="8">
        <f t="shared" si="163"/>
        <v>58.972972972972975</v>
      </c>
      <c r="Q1792" s="9" t="str">
        <f t="shared" si="164"/>
        <v>photography</v>
      </c>
      <c r="R1792" s="9" t="str">
        <f t="shared" si="165"/>
        <v>photobooks</v>
      </c>
      <c r="S1792" s="14">
        <f t="shared" si="166"/>
        <v>42344.32677083333</v>
      </c>
      <c r="T1792" s="14">
        <f t="shared" si="167"/>
        <v>42404.32677083333</v>
      </c>
    </row>
    <row r="1793" spans="1:20" ht="45" x14ac:dyDescent="0.25">
      <c r="A1793">
        <v>3176</v>
      </c>
      <c r="B1793" s="3" t="s">
        <v>3176</v>
      </c>
      <c r="C1793" s="3" t="s">
        <v>7286</v>
      </c>
      <c r="D1793">
        <v>1900</v>
      </c>
      <c r="E1793">
        <v>2182</v>
      </c>
      <c r="F1793" t="s">
        <v>8219</v>
      </c>
      <c r="G1793" t="s">
        <v>8224</v>
      </c>
      <c r="H1793" t="s">
        <v>8246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8271</v>
      </c>
      <c r="O1793" s="6">
        <f t="shared" si="162"/>
        <v>1.148421052631579</v>
      </c>
      <c r="P1793" s="8">
        <f t="shared" si="163"/>
        <v>39.672727272727272</v>
      </c>
      <c r="Q1793" s="9" t="str">
        <f t="shared" si="164"/>
        <v>theater</v>
      </c>
      <c r="R1793" s="9" t="str">
        <f t="shared" si="165"/>
        <v>plays</v>
      </c>
      <c r="S1793" s="14">
        <f t="shared" si="166"/>
        <v>41477.930914351848</v>
      </c>
      <c r="T1793" s="14">
        <f t="shared" si="167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>
        <v>1500</v>
      </c>
      <c r="E1794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8280</v>
      </c>
      <c r="O1794" s="6">
        <f t="shared" ref="O1794:O1857" si="168">E1794/D1794</f>
        <v>1.4533333333333334</v>
      </c>
      <c r="P1794" s="8">
        <f t="shared" ref="P1794:P1857" si="169">E1794/L1794</f>
        <v>35.73770491803279</v>
      </c>
      <c r="Q1794" s="9" t="str">
        <f t="shared" si="164"/>
        <v>music</v>
      </c>
      <c r="R1794" s="9" t="str">
        <f t="shared" si="165"/>
        <v>electronic music</v>
      </c>
      <c r="S1794" s="14">
        <f t="shared" si="166"/>
        <v>42418.231747685189</v>
      </c>
      <c r="T1794" s="14">
        <f t="shared" si="167"/>
        <v>42448.190081018518</v>
      </c>
    </row>
    <row r="1795" spans="1:20" ht="45" x14ac:dyDescent="0.25">
      <c r="A1795">
        <v>1742</v>
      </c>
      <c r="B1795" s="3" t="s">
        <v>1743</v>
      </c>
      <c r="C1795" s="3" t="s">
        <v>5852</v>
      </c>
      <c r="D1795">
        <v>2000</v>
      </c>
      <c r="E1795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8285</v>
      </c>
      <c r="O1795" s="6">
        <f t="shared" si="168"/>
        <v>1.0874999999999999</v>
      </c>
      <c r="P1795" s="8">
        <f t="shared" si="169"/>
        <v>63.970588235294116</v>
      </c>
      <c r="Q1795" s="9" t="str">
        <f t="shared" ref="Q1795:Q1858" si="170">LEFT(N1795, SEARCH("/",N1795,1)-1)</f>
        <v>photography</v>
      </c>
      <c r="R1795" s="9" t="str">
        <f t="shared" ref="R1795:R1858" si="171">RIGHT(N1795,LEN(N1795) - SEARCH("/", N1795))</f>
        <v>photobooks</v>
      </c>
      <c r="S1795" s="14">
        <f t="shared" ref="S1795:S1858" si="172">(((J1795/60)/60)/24)+DATE(1970,1,1)</f>
        <v>42710.876967592587</v>
      </c>
      <c r="T1795" s="14">
        <f t="shared" ref="T1795:T1858" si="173">(((I1795/60)/60)/24)+DATE(1970,1,1)</f>
        <v>42742.875</v>
      </c>
    </row>
    <row r="1796" spans="1:20" ht="45" x14ac:dyDescent="0.25">
      <c r="A1796">
        <v>3430</v>
      </c>
      <c r="B1796" s="3" t="s">
        <v>3429</v>
      </c>
      <c r="C1796" s="3" t="s">
        <v>7540</v>
      </c>
      <c r="D1796">
        <v>2000</v>
      </c>
      <c r="E1796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8271</v>
      </c>
      <c r="O1796" s="6">
        <f t="shared" si="168"/>
        <v>1.0854949999999999</v>
      </c>
      <c r="P1796" s="8">
        <f t="shared" si="169"/>
        <v>30.152638888888887</v>
      </c>
      <c r="Q1796" s="9" t="str">
        <f t="shared" si="170"/>
        <v>theater</v>
      </c>
      <c r="R1796" s="9" t="str">
        <f t="shared" si="171"/>
        <v>plays</v>
      </c>
      <c r="S1796" s="14">
        <f t="shared" si="172"/>
        <v>41820.945613425924</v>
      </c>
      <c r="T1796" s="14">
        <f t="shared" si="173"/>
        <v>41850.945613425924</v>
      </c>
    </row>
    <row r="1797" spans="1:20" ht="45" x14ac:dyDescent="0.25">
      <c r="A1797">
        <v>3296</v>
      </c>
      <c r="B1797" s="3" t="s">
        <v>3296</v>
      </c>
      <c r="C1797" s="3" t="s">
        <v>7406</v>
      </c>
      <c r="D1797">
        <v>1500</v>
      </c>
      <c r="E1797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8271</v>
      </c>
      <c r="O1797" s="6">
        <f t="shared" si="168"/>
        <v>1.4406666666666668</v>
      </c>
      <c r="P1797" s="8">
        <f t="shared" si="169"/>
        <v>45.978723404255319</v>
      </c>
      <c r="Q1797" s="9" t="str">
        <f t="shared" si="170"/>
        <v>theater</v>
      </c>
      <c r="R1797" s="9" t="str">
        <f t="shared" si="171"/>
        <v>plays</v>
      </c>
      <c r="S1797" s="14">
        <f t="shared" si="172"/>
        <v>42309.756620370375</v>
      </c>
      <c r="T1797" s="14">
        <f t="shared" si="173"/>
        <v>42330.916666666672</v>
      </c>
    </row>
    <row r="1798" spans="1:20" ht="45" x14ac:dyDescent="0.25">
      <c r="A1798">
        <v>3697</v>
      </c>
      <c r="B1798" s="3" t="s">
        <v>3694</v>
      </c>
      <c r="C1798" s="3" t="s">
        <v>7807</v>
      </c>
      <c r="D1798">
        <v>2000</v>
      </c>
      <c r="E1798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8271</v>
      </c>
      <c r="O1798" s="6">
        <f t="shared" si="168"/>
        <v>1.08</v>
      </c>
      <c r="P1798" s="8">
        <f t="shared" si="169"/>
        <v>72</v>
      </c>
      <c r="Q1798" s="9" t="str">
        <f t="shared" si="170"/>
        <v>theater</v>
      </c>
      <c r="R1798" s="9" t="str">
        <f t="shared" si="171"/>
        <v>plays</v>
      </c>
      <c r="S1798" s="14">
        <f t="shared" si="172"/>
        <v>42479.465833333335</v>
      </c>
      <c r="T1798" s="14">
        <f t="shared" si="173"/>
        <v>42500.465833333335</v>
      </c>
    </row>
    <row r="1799" spans="1:20" ht="45" x14ac:dyDescent="0.25">
      <c r="A1799">
        <v>48</v>
      </c>
      <c r="B1799" s="3" t="s">
        <v>50</v>
      </c>
      <c r="C1799" s="3" t="s">
        <v>4159</v>
      </c>
      <c r="D1799">
        <v>2000</v>
      </c>
      <c r="E1799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8265</v>
      </c>
      <c r="O1799" s="6">
        <f t="shared" si="168"/>
        <v>1.0794999999999999</v>
      </c>
      <c r="P1799" s="8">
        <f t="shared" si="169"/>
        <v>56.815789473684212</v>
      </c>
      <c r="Q1799" s="9" t="str">
        <f t="shared" si="170"/>
        <v>film &amp; video</v>
      </c>
      <c r="R1799" s="9" t="str">
        <f t="shared" si="171"/>
        <v>television</v>
      </c>
      <c r="S1799" s="14">
        <f t="shared" si="172"/>
        <v>42033.516898148147</v>
      </c>
      <c r="T1799" s="14">
        <f t="shared" si="173"/>
        <v>42064.5</v>
      </c>
    </row>
    <row r="1800" spans="1:20" ht="45" x14ac:dyDescent="0.25">
      <c r="A1800">
        <v>1764</v>
      </c>
      <c r="B1800" s="3" t="s">
        <v>1765</v>
      </c>
      <c r="C1800" s="3" t="s">
        <v>5874</v>
      </c>
      <c r="D1800">
        <v>11000</v>
      </c>
      <c r="E1800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8285</v>
      </c>
      <c r="O1800" s="6">
        <f t="shared" si="168"/>
        <v>0.19600000000000001</v>
      </c>
      <c r="P1800" s="8">
        <f t="shared" si="169"/>
        <v>55.282051282051285</v>
      </c>
      <c r="Q1800" s="9" t="str">
        <f t="shared" si="170"/>
        <v>photography</v>
      </c>
      <c r="R1800" s="9" t="str">
        <f t="shared" si="171"/>
        <v>photobooks</v>
      </c>
      <c r="S1800" s="14">
        <f t="shared" si="172"/>
        <v>41825.485868055555</v>
      </c>
      <c r="T1800" s="14">
        <f t="shared" si="173"/>
        <v>41854.485868055555</v>
      </c>
    </row>
    <row r="1801" spans="1:20" ht="45" x14ac:dyDescent="0.25">
      <c r="A1801">
        <v>2826</v>
      </c>
      <c r="B1801" s="3" t="s">
        <v>2826</v>
      </c>
      <c r="C1801" s="3" t="s">
        <v>6936</v>
      </c>
      <c r="D1801">
        <v>2000</v>
      </c>
      <c r="E1801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8271</v>
      </c>
      <c r="O1801" s="6">
        <f t="shared" si="168"/>
        <v>1.0774999999999999</v>
      </c>
      <c r="P1801" s="8">
        <f t="shared" si="169"/>
        <v>113.42105263157895</v>
      </c>
      <c r="Q1801" s="9" t="str">
        <f t="shared" si="170"/>
        <v>theater</v>
      </c>
      <c r="R1801" s="9" t="str">
        <f t="shared" si="171"/>
        <v>plays</v>
      </c>
      <c r="S1801" s="14">
        <f t="shared" si="172"/>
        <v>42171.034861111111</v>
      </c>
      <c r="T1801" s="14">
        <f t="shared" si="173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>
        <v>2000</v>
      </c>
      <c r="E1802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8279</v>
      </c>
      <c r="O1802" s="6">
        <f t="shared" si="168"/>
        <v>1.0773299999999999</v>
      </c>
      <c r="P1802" s="8">
        <f t="shared" si="169"/>
        <v>37.149310344827583</v>
      </c>
      <c r="Q1802" s="9" t="str">
        <f t="shared" si="170"/>
        <v>music</v>
      </c>
      <c r="R1802" s="9" t="str">
        <f t="shared" si="171"/>
        <v>indie rock</v>
      </c>
      <c r="S1802" s="14">
        <f t="shared" si="172"/>
        <v>41934.71056712963</v>
      </c>
      <c r="T1802" s="14">
        <f t="shared" si="173"/>
        <v>41955.752233796295</v>
      </c>
    </row>
    <row r="1803" spans="1:20" ht="45" x14ac:dyDescent="0.25">
      <c r="A1803">
        <v>1096</v>
      </c>
      <c r="B1803" s="3" t="s">
        <v>1097</v>
      </c>
      <c r="C1803" s="3" t="s">
        <v>5206</v>
      </c>
      <c r="D1803">
        <v>12000</v>
      </c>
      <c r="E1803">
        <v>2152</v>
      </c>
      <c r="F1803" t="s">
        <v>8221</v>
      </c>
      <c r="G1803" t="s">
        <v>8224</v>
      </c>
      <c r="H1803" t="s">
        <v>8246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8282</v>
      </c>
      <c r="O1803" s="6">
        <f t="shared" si="168"/>
        <v>0.17933333333333334</v>
      </c>
      <c r="P1803" s="8">
        <f t="shared" si="169"/>
        <v>74.206896551724142</v>
      </c>
      <c r="Q1803" s="9" t="str">
        <f t="shared" si="170"/>
        <v>games</v>
      </c>
      <c r="R1803" s="9" t="str">
        <f t="shared" si="171"/>
        <v>video games</v>
      </c>
      <c r="S1803" s="14">
        <f t="shared" si="172"/>
        <v>41885.51798611111</v>
      </c>
      <c r="T1803" s="14">
        <f t="shared" si="173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>
        <v>2000</v>
      </c>
      <c r="E1804">
        <v>2152</v>
      </c>
      <c r="F1804" t="s">
        <v>8219</v>
      </c>
      <c r="G1804" t="s">
        <v>8224</v>
      </c>
      <c r="H1804" t="s">
        <v>8246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8271</v>
      </c>
      <c r="O1804" s="6">
        <f t="shared" si="168"/>
        <v>1.0760000000000001</v>
      </c>
      <c r="P1804" s="8">
        <f t="shared" si="169"/>
        <v>89.666666666666671</v>
      </c>
      <c r="Q1804" s="9" t="str">
        <f t="shared" si="170"/>
        <v>theater</v>
      </c>
      <c r="R1804" s="9" t="str">
        <f t="shared" si="171"/>
        <v>plays</v>
      </c>
      <c r="S1804" s="14">
        <f t="shared" si="172"/>
        <v>42183.231006944443</v>
      </c>
      <c r="T1804" s="14">
        <f t="shared" si="173"/>
        <v>42228.231006944443</v>
      </c>
    </row>
    <row r="1805" spans="1:20" ht="45" x14ac:dyDescent="0.25">
      <c r="A1805">
        <v>824</v>
      </c>
      <c r="B1805" s="3" t="s">
        <v>825</v>
      </c>
      <c r="C1805" s="3" t="s">
        <v>4934</v>
      </c>
      <c r="D1805">
        <v>1600</v>
      </c>
      <c r="E1805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8276</v>
      </c>
      <c r="O1805" s="6">
        <f t="shared" si="168"/>
        <v>1.3438124999999999</v>
      </c>
      <c r="P1805" s="8">
        <f t="shared" si="169"/>
        <v>39.816666666666663</v>
      </c>
      <c r="Q1805" s="9" t="str">
        <f t="shared" si="170"/>
        <v>music</v>
      </c>
      <c r="R1805" s="9" t="str">
        <f t="shared" si="171"/>
        <v>rock</v>
      </c>
      <c r="S1805" s="14">
        <f t="shared" si="172"/>
        <v>40250.242106481484</v>
      </c>
      <c r="T1805" s="14">
        <f t="shared" si="173"/>
        <v>40286.290972222225</v>
      </c>
    </row>
    <row r="1806" spans="1:20" ht="45" x14ac:dyDescent="0.25">
      <c r="A1806">
        <v>2555</v>
      </c>
      <c r="B1806" s="3" t="s">
        <v>2555</v>
      </c>
      <c r="C1806" s="3" t="s">
        <v>6665</v>
      </c>
      <c r="D1806">
        <v>2000</v>
      </c>
      <c r="E1806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8300</v>
      </c>
      <c r="O1806" s="6">
        <f t="shared" si="168"/>
        <v>1.0734999999999999</v>
      </c>
      <c r="P1806" s="8">
        <f t="shared" si="169"/>
        <v>61.342857142857142</v>
      </c>
      <c r="Q1806" s="9" t="str">
        <f t="shared" si="170"/>
        <v>music</v>
      </c>
      <c r="R1806" s="9" t="str">
        <f t="shared" si="171"/>
        <v>classical music</v>
      </c>
      <c r="S1806" s="14">
        <f t="shared" si="172"/>
        <v>41026.655011574076</v>
      </c>
      <c r="T1806" s="14">
        <f t="shared" si="173"/>
        <v>41057.655011574076</v>
      </c>
    </row>
    <row r="1807" spans="1:20" ht="45" x14ac:dyDescent="0.25">
      <c r="A1807">
        <v>2292</v>
      </c>
      <c r="B1807" s="3" t="s">
        <v>2293</v>
      </c>
      <c r="C1807" s="3" t="s">
        <v>6402</v>
      </c>
      <c r="D1807">
        <v>2000</v>
      </c>
      <c r="E1807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8276</v>
      </c>
      <c r="O1807" s="6">
        <f t="shared" si="168"/>
        <v>1.072505</v>
      </c>
      <c r="P1807" s="8">
        <f t="shared" si="169"/>
        <v>46.630652173913049</v>
      </c>
      <c r="Q1807" s="9" t="str">
        <f t="shared" si="170"/>
        <v>music</v>
      </c>
      <c r="R1807" s="9" t="str">
        <f t="shared" si="171"/>
        <v>rock</v>
      </c>
      <c r="S1807" s="14">
        <f t="shared" si="172"/>
        <v>40987.697638888887</v>
      </c>
      <c r="T1807" s="14">
        <f t="shared" si="173"/>
        <v>41017.697638888887</v>
      </c>
    </row>
    <row r="1808" spans="1:20" ht="45" x14ac:dyDescent="0.25">
      <c r="A1808">
        <v>3817</v>
      </c>
      <c r="B1808" s="3" t="s">
        <v>3814</v>
      </c>
      <c r="C1808" s="3" t="s">
        <v>7927</v>
      </c>
      <c r="D1808">
        <v>2000</v>
      </c>
      <c r="E1808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8271</v>
      </c>
      <c r="O1808" s="6">
        <f t="shared" si="168"/>
        <v>1.0725</v>
      </c>
      <c r="P1808" s="8">
        <f t="shared" si="169"/>
        <v>107.25</v>
      </c>
      <c r="Q1808" s="9" t="str">
        <f t="shared" si="170"/>
        <v>theater</v>
      </c>
      <c r="R1808" s="9" t="str">
        <f t="shared" si="171"/>
        <v>plays</v>
      </c>
      <c r="S1808" s="14">
        <f t="shared" si="172"/>
        <v>42284.69694444444</v>
      </c>
      <c r="T1808" s="14">
        <f t="shared" si="173"/>
        <v>42301.165972222225</v>
      </c>
    </row>
    <row r="1809" spans="1:20" ht="30" x14ac:dyDescent="0.25">
      <c r="A1809">
        <v>2468</v>
      </c>
      <c r="B1809" s="3" t="s">
        <v>2469</v>
      </c>
      <c r="C1809" s="3" t="s">
        <v>6578</v>
      </c>
      <c r="D1809">
        <v>2000</v>
      </c>
      <c r="E1809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8279</v>
      </c>
      <c r="O1809" s="6">
        <f t="shared" si="168"/>
        <v>1.0721700000000001</v>
      </c>
      <c r="P1809" s="8">
        <f t="shared" si="169"/>
        <v>36.97137931034483</v>
      </c>
      <c r="Q1809" s="9" t="str">
        <f t="shared" si="170"/>
        <v>music</v>
      </c>
      <c r="R1809" s="9" t="str">
        <f t="shared" si="171"/>
        <v>indie rock</v>
      </c>
      <c r="S1809" s="14">
        <f t="shared" si="172"/>
        <v>41174.154178240737</v>
      </c>
      <c r="T1809" s="14">
        <f t="shared" si="173"/>
        <v>41210.208333333336</v>
      </c>
    </row>
    <row r="1810" spans="1:20" ht="30" x14ac:dyDescent="0.25">
      <c r="A1810">
        <v>1655</v>
      </c>
      <c r="B1810" s="3" t="s">
        <v>1656</v>
      </c>
      <c r="C1810" s="3" t="s">
        <v>5765</v>
      </c>
      <c r="D1810">
        <v>1500</v>
      </c>
      <c r="E1810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8292</v>
      </c>
      <c r="O1810" s="6">
        <f t="shared" si="168"/>
        <v>1.4286666666666668</v>
      </c>
      <c r="P1810" s="8">
        <f t="shared" si="169"/>
        <v>44.645833333333336</v>
      </c>
      <c r="Q1810" s="9" t="str">
        <f t="shared" si="170"/>
        <v>music</v>
      </c>
      <c r="R1810" s="9" t="str">
        <f t="shared" si="171"/>
        <v>pop</v>
      </c>
      <c r="S1810" s="14">
        <f t="shared" si="172"/>
        <v>40974.791898148149</v>
      </c>
      <c r="T1810" s="14">
        <f t="shared" si="173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>
        <v>2000</v>
      </c>
      <c r="E1811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8271</v>
      </c>
      <c r="O1811" s="6">
        <f t="shared" si="168"/>
        <v>1.071</v>
      </c>
      <c r="P1811" s="8">
        <f t="shared" si="169"/>
        <v>31.970149253731343</v>
      </c>
      <c r="Q1811" s="9" t="str">
        <f t="shared" si="170"/>
        <v>theater</v>
      </c>
      <c r="R1811" s="9" t="str">
        <f t="shared" si="171"/>
        <v>plays</v>
      </c>
      <c r="S1811" s="14">
        <f t="shared" si="172"/>
        <v>41796.422326388885</v>
      </c>
      <c r="T1811" s="14">
        <f t="shared" si="173"/>
        <v>41826.422326388885</v>
      </c>
    </row>
    <row r="1812" spans="1:20" ht="45" x14ac:dyDescent="0.25">
      <c r="A1812">
        <v>647</v>
      </c>
      <c r="B1812" s="3" t="s">
        <v>648</v>
      </c>
      <c r="C1812" s="3" t="s">
        <v>4757</v>
      </c>
      <c r="D1812">
        <v>2000</v>
      </c>
      <c r="E1812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8273</v>
      </c>
      <c r="O1812" s="6">
        <f t="shared" si="168"/>
        <v>1.0705</v>
      </c>
      <c r="P1812" s="8">
        <f t="shared" si="169"/>
        <v>125.94117647058823</v>
      </c>
      <c r="Q1812" s="9" t="str">
        <f t="shared" si="170"/>
        <v>technology</v>
      </c>
      <c r="R1812" s="9" t="str">
        <f t="shared" si="171"/>
        <v>wearables</v>
      </c>
      <c r="S1812" s="14">
        <f t="shared" si="172"/>
        <v>42416.767928240741</v>
      </c>
      <c r="T1812" s="14">
        <f t="shared" si="173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>
        <v>1500</v>
      </c>
      <c r="E1813">
        <v>2140</v>
      </c>
      <c r="F1813" t="s">
        <v>8219</v>
      </c>
      <c r="G1813" t="s">
        <v>8224</v>
      </c>
      <c r="H1813" t="s">
        <v>8246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8271</v>
      </c>
      <c r="O1813" s="6">
        <f t="shared" si="168"/>
        <v>1.4266666666666667</v>
      </c>
      <c r="P1813" s="8">
        <f t="shared" si="169"/>
        <v>164.61538461538461</v>
      </c>
      <c r="Q1813" s="9" t="str">
        <f t="shared" si="170"/>
        <v>theater</v>
      </c>
      <c r="R1813" s="9" t="str">
        <f t="shared" si="171"/>
        <v>plays</v>
      </c>
      <c r="S1813" s="14">
        <f t="shared" si="172"/>
        <v>42171.317442129628</v>
      </c>
      <c r="T1813" s="14">
        <f t="shared" si="173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>
        <v>2100</v>
      </c>
      <c r="E1814">
        <v>2140</v>
      </c>
      <c r="F1814" t="s">
        <v>8219</v>
      </c>
      <c r="G1814" t="s">
        <v>8224</v>
      </c>
      <c r="H1814" t="s">
        <v>8246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8271</v>
      </c>
      <c r="O1814" s="6">
        <f t="shared" si="168"/>
        <v>1.019047619047619</v>
      </c>
      <c r="P1814" s="8">
        <f t="shared" si="169"/>
        <v>164.61538461538461</v>
      </c>
      <c r="Q1814" s="9" t="str">
        <f t="shared" si="170"/>
        <v>theater</v>
      </c>
      <c r="R1814" s="9" t="str">
        <f t="shared" si="171"/>
        <v>plays</v>
      </c>
      <c r="S1814" s="14">
        <f t="shared" si="172"/>
        <v>42411.942291666666</v>
      </c>
      <c r="T1814" s="14">
        <f t="shared" si="173"/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>
        <v>2000</v>
      </c>
      <c r="E1815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8265</v>
      </c>
      <c r="O1815" s="6">
        <f t="shared" si="168"/>
        <v>1.0660000000000001</v>
      </c>
      <c r="P1815" s="8">
        <f t="shared" si="169"/>
        <v>21.755102040816325</v>
      </c>
      <c r="Q1815" s="9" t="str">
        <f t="shared" si="170"/>
        <v>film &amp; video</v>
      </c>
      <c r="R1815" s="9" t="str">
        <f t="shared" si="171"/>
        <v>television</v>
      </c>
      <c r="S1815" s="14">
        <f t="shared" si="172"/>
        <v>42256.391875000001</v>
      </c>
      <c r="T1815" s="14">
        <f t="shared" si="173"/>
        <v>42274.843055555553</v>
      </c>
    </row>
    <row r="1816" spans="1:20" ht="45" x14ac:dyDescent="0.25">
      <c r="A1816">
        <v>1889</v>
      </c>
      <c r="B1816" s="3" t="s">
        <v>1890</v>
      </c>
      <c r="C1816" s="3" t="s">
        <v>5999</v>
      </c>
      <c r="D1816">
        <v>2000</v>
      </c>
      <c r="E1816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8279</v>
      </c>
      <c r="O1816" s="6">
        <f t="shared" si="168"/>
        <v>1.0660000000000001</v>
      </c>
      <c r="P1816" s="8">
        <f t="shared" si="169"/>
        <v>48.454545454545453</v>
      </c>
      <c r="Q1816" s="9" t="str">
        <f t="shared" si="170"/>
        <v>music</v>
      </c>
      <c r="R1816" s="9" t="str">
        <f t="shared" si="171"/>
        <v>indie rock</v>
      </c>
      <c r="S1816" s="14">
        <f t="shared" si="172"/>
        <v>41299.793356481481</v>
      </c>
      <c r="T1816" s="14">
        <f t="shared" si="173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>
        <v>14000</v>
      </c>
      <c r="E1817">
        <v>2130</v>
      </c>
      <c r="F1817" t="s">
        <v>8221</v>
      </c>
      <c r="G1817" t="s">
        <v>8229</v>
      </c>
      <c r="H1817" t="s">
        <v>8251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8268</v>
      </c>
      <c r="O1817" s="6">
        <f t="shared" si="168"/>
        <v>0.15214285714285714</v>
      </c>
      <c r="P1817" s="8">
        <f t="shared" si="169"/>
        <v>163.84615384615384</v>
      </c>
      <c r="Q1817" s="9" t="str">
        <f t="shared" si="170"/>
        <v>film &amp; video</v>
      </c>
      <c r="R1817" s="9" t="str">
        <f t="shared" si="171"/>
        <v>drama</v>
      </c>
      <c r="S1817" s="14">
        <f t="shared" si="172"/>
        <v>41978.197199074071</v>
      </c>
      <c r="T1817" s="14">
        <f t="shared" si="173"/>
        <v>42008.197199074071</v>
      </c>
    </row>
    <row r="1818" spans="1:20" ht="45" x14ac:dyDescent="0.25">
      <c r="A1818">
        <v>2111</v>
      </c>
      <c r="B1818" s="3" t="s">
        <v>2112</v>
      </c>
      <c r="C1818" s="3" t="s">
        <v>6221</v>
      </c>
      <c r="D1818">
        <v>2000</v>
      </c>
      <c r="E1818">
        <v>2130</v>
      </c>
      <c r="F1818" t="s">
        <v>8219</v>
      </c>
      <c r="G1818" t="s">
        <v>8224</v>
      </c>
      <c r="H1818" t="s">
        <v>8246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8279</v>
      </c>
      <c r="O1818" s="6">
        <f t="shared" si="168"/>
        <v>1.0649999999999999</v>
      </c>
      <c r="P1818" s="8">
        <f t="shared" si="169"/>
        <v>54.615384615384613</v>
      </c>
      <c r="Q1818" s="9" t="str">
        <f t="shared" si="170"/>
        <v>music</v>
      </c>
      <c r="R1818" s="9" t="str">
        <f t="shared" si="171"/>
        <v>indie rock</v>
      </c>
      <c r="S1818" s="14">
        <f t="shared" si="172"/>
        <v>40703.197048611109</v>
      </c>
      <c r="T1818" s="14">
        <f t="shared" si="173"/>
        <v>40770.041666666664</v>
      </c>
    </row>
    <row r="1819" spans="1:20" ht="45" x14ac:dyDescent="0.25">
      <c r="A1819">
        <v>3848</v>
      </c>
      <c r="B1819" s="3" t="s">
        <v>3845</v>
      </c>
      <c r="C1819" s="3" t="s">
        <v>7957</v>
      </c>
      <c r="D1819">
        <v>13000</v>
      </c>
      <c r="E1819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8271</v>
      </c>
      <c r="O1819" s="6">
        <f t="shared" si="168"/>
        <v>0.16376923076923078</v>
      </c>
      <c r="P1819" s="8">
        <f t="shared" si="169"/>
        <v>49.511627906976742</v>
      </c>
      <c r="Q1819" s="9" t="str">
        <f t="shared" si="170"/>
        <v>theater</v>
      </c>
      <c r="R1819" s="9" t="str">
        <f t="shared" si="171"/>
        <v>plays</v>
      </c>
      <c r="S1819" s="14">
        <f t="shared" si="172"/>
        <v>42265.817002314812</v>
      </c>
      <c r="T1819" s="14">
        <f t="shared" si="173"/>
        <v>42295.817002314812</v>
      </c>
    </row>
    <row r="1820" spans="1:20" ht="45" x14ac:dyDescent="0.25">
      <c r="A1820">
        <v>3257</v>
      </c>
      <c r="B1820" s="3" t="s">
        <v>3257</v>
      </c>
      <c r="C1820" s="3" t="s">
        <v>7367</v>
      </c>
      <c r="D1820">
        <v>2000</v>
      </c>
      <c r="E1820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8271</v>
      </c>
      <c r="O1820" s="6">
        <f t="shared" si="168"/>
        <v>1.0629949999999999</v>
      </c>
      <c r="P1820" s="8">
        <f t="shared" si="169"/>
        <v>51.853414634146333</v>
      </c>
      <c r="Q1820" s="9" t="str">
        <f t="shared" si="170"/>
        <v>theater</v>
      </c>
      <c r="R1820" s="9" t="str">
        <f t="shared" si="171"/>
        <v>plays</v>
      </c>
      <c r="S1820" s="14">
        <f t="shared" si="172"/>
        <v>42758.559629629628</v>
      </c>
      <c r="T1820" s="14">
        <f t="shared" si="173"/>
        <v>42788.559629629628</v>
      </c>
    </row>
    <row r="1821" spans="1:20" ht="45" x14ac:dyDescent="0.25">
      <c r="A1821">
        <v>3813</v>
      </c>
      <c r="B1821" s="3" t="s">
        <v>3810</v>
      </c>
      <c r="C1821" s="3" t="s">
        <v>7923</v>
      </c>
      <c r="D1821">
        <v>2100</v>
      </c>
      <c r="E1821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8271</v>
      </c>
      <c r="O1821" s="6">
        <f t="shared" si="168"/>
        <v>1.0095190476190474</v>
      </c>
      <c r="P1821" s="8">
        <f t="shared" si="169"/>
        <v>78.518148148148143</v>
      </c>
      <c r="Q1821" s="9" t="str">
        <f t="shared" si="170"/>
        <v>theater</v>
      </c>
      <c r="R1821" s="9" t="str">
        <f t="shared" si="171"/>
        <v>plays</v>
      </c>
      <c r="S1821" s="14">
        <f t="shared" si="172"/>
        <v>42497.275706018518</v>
      </c>
      <c r="T1821" s="14">
        <f t="shared" si="173"/>
        <v>42535.904861111107</v>
      </c>
    </row>
    <row r="1822" spans="1:20" ht="45" x14ac:dyDescent="0.25">
      <c r="A1822">
        <v>1552</v>
      </c>
      <c r="B1822" s="3" t="s">
        <v>1553</v>
      </c>
      <c r="C1822" s="3" t="s">
        <v>5662</v>
      </c>
      <c r="D1822">
        <v>4300</v>
      </c>
      <c r="E1822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8289</v>
      </c>
      <c r="O1822" s="6">
        <f t="shared" si="168"/>
        <v>0.49186046511627907</v>
      </c>
      <c r="P1822" s="8">
        <f t="shared" si="169"/>
        <v>132.1875</v>
      </c>
      <c r="Q1822" s="9" t="str">
        <f t="shared" si="170"/>
        <v>photography</v>
      </c>
      <c r="R1822" s="9" t="str">
        <f t="shared" si="171"/>
        <v>nature</v>
      </c>
      <c r="S1822" s="14">
        <f t="shared" si="172"/>
        <v>41892.688750000001</v>
      </c>
      <c r="T1822" s="14">
        <f t="shared" si="173"/>
        <v>41913.165972222225</v>
      </c>
    </row>
    <row r="1823" spans="1:20" ht="45" x14ac:dyDescent="0.25">
      <c r="A1823">
        <v>3849</v>
      </c>
      <c r="B1823" s="3" t="s">
        <v>3846</v>
      </c>
      <c r="C1823" s="3" t="s">
        <v>7958</v>
      </c>
      <c r="D1823">
        <v>30000</v>
      </c>
      <c r="E1823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8271</v>
      </c>
      <c r="O1823" s="6">
        <f t="shared" si="168"/>
        <v>7.0433333333333334E-2</v>
      </c>
      <c r="P1823" s="8">
        <f t="shared" si="169"/>
        <v>75.464285714285708</v>
      </c>
      <c r="Q1823" s="9" t="str">
        <f t="shared" si="170"/>
        <v>theater</v>
      </c>
      <c r="R1823" s="9" t="str">
        <f t="shared" si="171"/>
        <v>plays</v>
      </c>
      <c r="S1823" s="14">
        <f t="shared" si="172"/>
        <v>42136.767175925925</v>
      </c>
      <c r="T1823" s="14">
        <f t="shared" si="173"/>
        <v>42166.767175925925</v>
      </c>
    </row>
    <row r="1824" spans="1:20" ht="45" x14ac:dyDescent="0.25">
      <c r="A1824">
        <v>2132</v>
      </c>
      <c r="B1824" s="3" t="s">
        <v>2133</v>
      </c>
      <c r="C1824" s="3" t="s">
        <v>6242</v>
      </c>
      <c r="D1824">
        <v>100000</v>
      </c>
      <c r="E1824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8282</v>
      </c>
      <c r="O1824" s="6">
        <f t="shared" si="168"/>
        <v>2.1129899999999997E-2</v>
      </c>
      <c r="P1824" s="8">
        <f t="shared" si="169"/>
        <v>21.34333333333333</v>
      </c>
      <c r="Q1824" s="9" t="str">
        <f t="shared" si="170"/>
        <v>games</v>
      </c>
      <c r="R1824" s="9" t="str">
        <f t="shared" si="171"/>
        <v>video games</v>
      </c>
      <c r="S1824" s="14">
        <f t="shared" si="172"/>
        <v>41643.487175925926</v>
      </c>
      <c r="T1824" s="14">
        <f t="shared" si="173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>
        <v>1000</v>
      </c>
      <c r="E1825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8276</v>
      </c>
      <c r="O1825" s="6">
        <f t="shared" si="168"/>
        <v>2.1105</v>
      </c>
      <c r="P1825" s="8">
        <f t="shared" si="169"/>
        <v>95.931818181818187</v>
      </c>
      <c r="Q1825" s="9" t="str">
        <f t="shared" si="170"/>
        <v>music</v>
      </c>
      <c r="R1825" s="9" t="str">
        <f t="shared" si="171"/>
        <v>rock</v>
      </c>
      <c r="S1825" s="14">
        <f t="shared" si="172"/>
        <v>41320.717465277776</v>
      </c>
      <c r="T1825" s="14">
        <f t="shared" si="173"/>
        <v>41344.166666666664</v>
      </c>
    </row>
    <row r="1826" spans="1:20" ht="45" x14ac:dyDescent="0.25">
      <c r="A1826">
        <v>3499</v>
      </c>
      <c r="B1826" s="3" t="s">
        <v>3498</v>
      </c>
      <c r="C1826" s="3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6">
        <f t="shared" si="168"/>
        <v>1.0549999999999999</v>
      </c>
      <c r="P1826" s="8">
        <f t="shared" si="169"/>
        <v>60.285714285714285</v>
      </c>
      <c r="Q1826" s="9" t="str">
        <f t="shared" si="170"/>
        <v>theater</v>
      </c>
      <c r="R1826" s="9" t="str">
        <f t="shared" si="171"/>
        <v>plays</v>
      </c>
      <c r="S1826" s="14">
        <f t="shared" si="172"/>
        <v>42132.036168981482</v>
      </c>
      <c r="T1826" s="14">
        <f t="shared" si="173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>
        <v>2000</v>
      </c>
      <c r="E1827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8271</v>
      </c>
      <c r="O1827" s="6">
        <f t="shared" si="168"/>
        <v>1.0535000000000001</v>
      </c>
      <c r="P1827" s="8">
        <f t="shared" si="169"/>
        <v>123.94117647058823</v>
      </c>
      <c r="Q1827" s="9" t="str">
        <f t="shared" si="170"/>
        <v>theater</v>
      </c>
      <c r="R1827" s="9" t="str">
        <f t="shared" si="171"/>
        <v>plays</v>
      </c>
      <c r="S1827" s="14">
        <f t="shared" si="172"/>
        <v>42694.110185185185</v>
      </c>
      <c r="T1827" s="14">
        <f t="shared" si="173"/>
        <v>42709.041666666672</v>
      </c>
    </row>
    <row r="1828" spans="1:20" ht="45" x14ac:dyDescent="0.25">
      <c r="A1828">
        <v>3081</v>
      </c>
      <c r="B1828" s="3" t="s">
        <v>3081</v>
      </c>
      <c r="C1828" s="3" t="s">
        <v>7191</v>
      </c>
      <c r="D1828">
        <v>1000000</v>
      </c>
      <c r="E1828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8303</v>
      </c>
      <c r="O1828" s="6">
        <f t="shared" si="168"/>
        <v>2.1029999999999998E-3</v>
      </c>
      <c r="P1828" s="8">
        <f t="shared" si="169"/>
        <v>420.6</v>
      </c>
      <c r="Q1828" s="9" t="str">
        <f t="shared" si="170"/>
        <v>theater</v>
      </c>
      <c r="R1828" s="9" t="str">
        <f t="shared" si="171"/>
        <v>spaces</v>
      </c>
      <c r="S1828" s="14">
        <f t="shared" si="172"/>
        <v>42237.181608796294</v>
      </c>
      <c r="T1828" s="14">
        <f t="shared" si="173"/>
        <v>42267.181608796294</v>
      </c>
    </row>
    <row r="1829" spans="1:20" ht="45" x14ac:dyDescent="0.25">
      <c r="A1829">
        <v>3161</v>
      </c>
      <c r="B1829" s="3" t="s">
        <v>3161</v>
      </c>
      <c r="C1829" s="3" t="s">
        <v>7271</v>
      </c>
      <c r="D1829">
        <v>2000</v>
      </c>
      <c r="E1829">
        <v>2102</v>
      </c>
      <c r="F1829" t="s">
        <v>8219</v>
      </c>
      <c r="G1829" t="s">
        <v>8225</v>
      </c>
      <c r="H1829" t="s">
        <v>8247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8271</v>
      </c>
      <c r="O1829" s="6">
        <f t="shared" si="168"/>
        <v>1.0509999999999999</v>
      </c>
      <c r="P1829" s="8">
        <f t="shared" si="169"/>
        <v>28.405405405405407</v>
      </c>
      <c r="Q1829" s="9" t="str">
        <f t="shared" si="170"/>
        <v>theater</v>
      </c>
      <c r="R1829" s="9" t="str">
        <f t="shared" si="171"/>
        <v>plays</v>
      </c>
      <c r="S1829" s="14">
        <f t="shared" si="172"/>
        <v>41897.536134259259</v>
      </c>
      <c r="T1829" s="14">
        <f t="shared" si="173"/>
        <v>41927.536134259259</v>
      </c>
    </row>
    <row r="1830" spans="1:20" ht="45" x14ac:dyDescent="0.25">
      <c r="A1830">
        <v>3814</v>
      </c>
      <c r="B1830" s="3" t="s">
        <v>3811</v>
      </c>
      <c r="C1830" s="3" t="s">
        <v>7924</v>
      </c>
      <c r="D1830">
        <v>1500</v>
      </c>
      <c r="E1830">
        <v>2102</v>
      </c>
      <c r="F1830" t="s">
        <v>8219</v>
      </c>
      <c r="G1830" t="s">
        <v>8224</v>
      </c>
      <c r="H1830" t="s">
        <v>8246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8271</v>
      </c>
      <c r="O1830" s="6">
        <f t="shared" si="168"/>
        <v>1.4013333333333333</v>
      </c>
      <c r="P1830" s="8">
        <f t="shared" si="169"/>
        <v>61.823529411764703</v>
      </c>
      <c r="Q1830" s="9" t="str">
        <f t="shared" si="170"/>
        <v>theater</v>
      </c>
      <c r="R1830" s="9" t="str">
        <f t="shared" si="171"/>
        <v>plays</v>
      </c>
      <c r="S1830" s="14">
        <f t="shared" si="172"/>
        <v>42058.904074074075</v>
      </c>
      <c r="T1830" s="14">
        <f t="shared" si="173"/>
        <v>42095.165972222225</v>
      </c>
    </row>
    <row r="1831" spans="1:20" ht="45" x14ac:dyDescent="0.25">
      <c r="A1831">
        <v>1825</v>
      </c>
      <c r="B1831" s="3" t="s">
        <v>1826</v>
      </c>
      <c r="C1831" s="3" t="s">
        <v>5935</v>
      </c>
      <c r="D1831">
        <v>2000</v>
      </c>
      <c r="E1831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8276</v>
      </c>
      <c r="O1831" s="6">
        <f t="shared" si="168"/>
        <v>1.0505</v>
      </c>
      <c r="P1831" s="8">
        <f t="shared" si="169"/>
        <v>42.02</v>
      </c>
      <c r="Q1831" s="9" t="str">
        <f t="shared" si="170"/>
        <v>music</v>
      </c>
      <c r="R1831" s="9" t="str">
        <f t="shared" si="171"/>
        <v>rock</v>
      </c>
      <c r="S1831" s="14">
        <f t="shared" si="172"/>
        <v>41443.83452546296</v>
      </c>
      <c r="T1831" s="14">
        <f t="shared" si="173"/>
        <v>41466.83452546296</v>
      </c>
    </row>
    <row r="1832" spans="1:20" ht="60" x14ac:dyDescent="0.25">
      <c r="A1832">
        <v>2534</v>
      </c>
      <c r="B1832" s="3" t="s">
        <v>2534</v>
      </c>
      <c r="C1832" s="3" t="s">
        <v>6644</v>
      </c>
      <c r="D1832">
        <v>2000</v>
      </c>
      <c r="E1832">
        <v>2100</v>
      </c>
      <c r="F1832" t="s">
        <v>8219</v>
      </c>
      <c r="G1832" t="s">
        <v>8224</v>
      </c>
      <c r="H1832" t="s">
        <v>8246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8300</v>
      </c>
      <c r="O1832" s="6">
        <f t="shared" si="168"/>
        <v>1.05</v>
      </c>
      <c r="P1832" s="8">
        <f t="shared" si="169"/>
        <v>150</v>
      </c>
      <c r="Q1832" s="9" t="str">
        <f t="shared" si="170"/>
        <v>music</v>
      </c>
      <c r="R1832" s="9" t="str">
        <f t="shared" si="171"/>
        <v>classical music</v>
      </c>
      <c r="S1832" s="14">
        <f t="shared" si="172"/>
        <v>40127.700370370374</v>
      </c>
      <c r="T1832" s="14">
        <f t="shared" si="173"/>
        <v>40179.25</v>
      </c>
    </row>
    <row r="1833" spans="1:20" ht="45" x14ac:dyDescent="0.25">
      <c r="A1833">
        <v>2645</v>
      </c>
      <c r="B1833" s="3" t="s">
        <v>2645</v>
      </c>
      <c r="C1833" s="3" t="s">
        <v>6755</v>
      </c>
      <c r="D1833">
        <v>20000</v>
      </c>
      <c r="E1833">
        <v>2100</v>
      </c>
      <c r="F1833" t="s">
        <v>8220</v>
      </c>
      <c r="G1833" t="s">
        <v>8226</v>
      </c>
      <c r="H1833" t="s">
        <v>8248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8301</v>
      </c>
      <c r="O1833" s="6">
        <f t="shared" si="168"/>
        <v>0.105</v>
      </c>
      <c r="P1833" s="8">
        <f t="shared" si="169"/>
        <v>91.304347826086953</v>
      </c>
      <c r="Q1833" s="9" t="str">
        <f t="shared" si="170"/>
        <v>technology</v>
      </c>
      <c r="R1833" s="9" t="str">
        <f t="shared" si="171"/>
        <v>space exploration</v>
      </c>
      <c r="S1833" s="14">
        <f t="shared" si="172"/>
        <v>41921.842627314814</v>
      </c>
      <c r="T1833" s="14">
        <f t="shared" si="173"/>
        <v>41951.884293981479</v>
      </c>
    </row>
    <row r="1834" spans="1:20" ht="45" x14ac:dyDescent="0.25">
      <c r="A1834">
        <v>3386</v>
      </c>
      <c r="B1834" s="3" t="s">
        <v>3385</v>
      </c>
      <c r="C1834" s="3" t="s">
        <v>7496</v>
      </c>
      <c r="D1834">
        <v>2000</v>
      </c>
      <c r="E1834">
        <v>2100</v>
      </c>
      <c r="F1834" t="s">
        <v>8219</v>
      </c>
      <c r="G1834" t="s">
        <v>8224</v>
      </c>
      <c r="H1834" t="s">
        <v>8246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8271</v>
      </c>
      <c r="O1834" s="6">
        <f t="shared" si="168"/>
        <v>1.05</v>
      </c>
      <c r="P1834" s="8">
        <f t="shared" si="169"/>
        <v>51.219512195121951</v>
      </c>
      <c r="Q1834" s="9" t="str">
        <f t="shared" si="170"/>
        <v>theater</v>
      </c>
      <c r="R1834" s="9" t="str">
        <f t="shared" si="171"/>
        <v>plays</v>
      </c>
      <c r="S1834" s="14">
        <f t="shared" si="172"/>
        <v>41946.644745370373</v>
      </c>
      <c r="T1834" s="14">
        <f t="shared" si="173"/>
        <v>41976.644745370373</v>
      </c>
    </row>
    <row r="1835" spans="1:20" ht="45" x14ac:dyDescent="0.25">
      <c r="A1835">
        <v>3708</v>
      </c>
      <c r="B1835" s="3" t="s">
        <v>3705</v>
      </c>
      <c r="C1835" s="3" t="s">
        <v>7818</v>
      </c>
      <c r="D1835">
        <v>700</v>
      </c>
      <c r="E1835">
        <v>2100</v>
      </c>
      <c r="F1835" t="s">
        <v>8219</v>
      </c>
      <c r="G1835" t="s">
        <v>8224</v>
      </c>
      <c r="H1835" t="s">
        <v>8246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8271</v>
      </c>
      <c r="O1835" s="6">
        <f t="shared" si="168"/>
        <v>3</v>
      </c>
      <c r="P1835" s="8">
        <f t="shared" si="169"/>
        <v>53.846153846153847</v>
      </c>
      <c r="Q1835" s="9" t="str">
        <f t="shared" si="170"/>
        <v>theater</v>
      </c>
      <c r="R1835" s="9" t="str">
        <f t="shared" si="171"/>
        <v>plays</v>
      </c>
      <c r="S1835" s="14">
        <f t="shared" si="172"/>
        <v>41810.142199074071</v>
      </c>
      <c r="T1835" s="14">
        <f t="shared" si="173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>
        <v>1964.47</v>
      </c>
      <c r="E1836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8279</v>
      </c>
      <c r="O1836" s="6">
        <f t="shared" si="168"/>
        <v>1.0665777537961894</v>
      </c>
      <c r="P1836" s="8">
        <f t="shared" si="169"/>
        <v>27.936800000000002</v>
      </c>
      <c r="Q1836" s="9" t="str">
        <f t="shared" si="170"/>
        <v>music</v>
      </c>
      <c r="R1836" s="9" t="str">
        <f t="shared" si="171"/>
        <v>indie rock</v>
      </c>
      <c r="S1836" s="14">
        <f t="shared" si="172"/>
        <v>41004.802465277775</v>
      </c>
      <c r="T1836" s="14">
        <f t="shared" si="173"/>
        <v>41034.802407407406</v>
      </c>
    </row>
    <row r="1837" spans="1:20" ht="45" x14ac:dyDescent="0.25">
      <c r="A1837">
        <v>3566</v>
      </c>
      <c r="B1837" s="3" t="s">
        <v>3565</v>
      </c>
      <c r="C1837" s="3" t="s">
        <v>7676</v>
      </c>
      <c r="D1837">
        <v>2000</v>
      </c>
      <c r="E1837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8271</v>
      </c>
      <c r="O1837" s="6">
        <f t="shared" si="168"/>
        <v>1.0475000000000001</v>
      </c>
      <c r="P1837" s="8">
        <f t="shared" si="169"/>
        <v>55.131578947368418</v>
      </c>
      <c r="Q1837" s="9" t="str">
        <f t="shared" si="170"/>
        <v>theater</v>
      </c>
      <c r="R1837" s="9" t="str">
        <f t="shared" si="171"/>
        <v>plays</v>
      </c>
      <c r="S1837" s="14">
        <f t="shared" si="172"/>
        <v>41997.507905092592</v>
      </c>
      <c r="T1837" s="14">
        <f t="shared" si="173"/>
        <v>42027.507905092592</v>
      </c>
    </row>
    <row r="1838" spans="1:20" ht="45" x14ac:dyDescent="0.25">
      <c r="A1838">
        <v>1298</v>
      </c>
      <c r="B1838" s="3" t="s">
        <v>1299</v>
      </c>
      <c r="C1838" s="3" t="s">
        <v>5408</v>
      </c>
      <c r="D1838">
        <v>2000</v>
      </c>
      <c r="E1838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8271</v>
      </c>
      <c r="O1838" s="6">
        <f t="shared" si="168"/>
        <v>1.0465</v>
      </c>
      <c r="P1838" s="8">
        <f t="shared" si="169"/>
        <v>63.424242424242422</v>
      </c>
      <c r="Q1838" s="9" t="str">
        <f t="shared" si="170"/>
        <v>theater</v>
      </c>
      <c r="R1838" s="9" t="str">
        <f t="shared" si="171"/>
        <v>plays</v>
      </c>
      <c r="S1838" s="14">
        <f t="shared" si="172"/>
        <v>42458.680925925932</v>
      </c>
      <c r="T1838" s="14">
        <f t="shared" si="173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>
        <v>2000</v>
      </c>
      <c r="E1839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8271</v>
      </c>
      <c r="O1839" s="6">
        <f t="shared" si="168"/>
        <v>1.0435000000000001</v>
      </c>
      <c r="P1839" s="8">
        <f t="shared" si="169"/>
        <v>39.377358490566039</v>
      </c>
      <c r="Q1839" s="9" t="str">
        <f t="shared" si="170"/>
        <v>theater</v>
      </c>
      <c r="R1839" s="9" t="str">
        <f t="shared" si="171"/>
        <v>plays</v>
      </c>
      <c r="S1839" s="14">
        <f t="shared" si="172"/>
        <v>41990.99863425926</v>
      </c>
      <c r="T1839" s="14">
        <f t="shared" si="173"/>
        <v>42020.99863425926</v>
      </c>
    </row>
    <row r="1840" spans="1:20" ht="45" x14ac:dyDescent="0.25">
      <c r="A1840">
        <v>3303</v>
      </c>
      <c r="B1840" s="3" t="s">
        <v>3303</v>
      </c>
      <c r="C1840" s="3" t="s">
        <v>7413</v>
      </c>
      <c r="D1840">
        <v>1800</v>
      </c>
      <c r="E1840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8271</v>
      </c>
      <c r="O1840" s="6">
        <f t="shared" si="168"/>
        <v>1.1588888888888889</v>
      </c>
      <c r="P1840" s="8">
        <f t="shared" si="169"/>
        <v>59.6</v>
      </c>
      <c r="Q1840" s="9" t="str">
        <f t="shared" si="170"/>
        <v>theater</v>
      </c>
      <c r="R1840" s="9" t="str">
        <f t="shared" si="171"/>
        <v>plays</v>
      </c>
      <c r="S1840" s="14">
        <f t="shared" si="172"/>
        <v>42056.65143518518</v>
      </c>
      <c r="T1840" s="14">
        <f t="shared" si="173"/>
        <v>42091.609768518523</v>
      </c>
    </row>
    <row r="1841" spans="1:20" ht="45" x14ac:dyDescent="0.25">
      <c r="A1841">
        <v>2770</v>
      </c>
      <c r="B1841" s="3" t="s">
        <v>2770</v>
      </c>
      <c r="C1841" s="3" t="s">
        <v>6880</v>
      </c>
      <c r="D1841">
        <v>20000</v>
      </c>
      <c r="E1841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 s="6">
        <f t="shared" si="168"/>
        <v>0.1041125</v>
      </c>
      <c r="P1841" s="8">
        <f t="shared" si="169"/>
        <v>63.098484848484851</v>
      </c>
      <c r="Q1841" s="9" t="str">
        <f t="shared" si="170"/>
        <v>publishing</v>
      </c>
      <c r="R1841" s="9" t="str">
        <f t="shared" si="171"/>
        <v>children's books</v>
      </c>
      <c r="S1841" s="14">
        <f t="shared" si="172"/>
        <v>41686.705208333333</v>
      </c>
      <c r="T1841" s="14">
        <f t="shared" si="173"/>
        <v>41716.663541666669</v>
      </c>
    </row>
    <row r="1842" spans="1:20" ht="45" x14ac:dyDescent="0.25">
      <c r="A1842">
        <v>64</v>
      </c>
      <c r="B1842" s="3" t="s">
        <v>66</v>
      </c>
      <c r="C1842" s="3" t="s">
        <v>4175</v>
      </c>
      <c r="D1842">
        <v>1200</v>
      </c>
      <c r="E1842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8266</v>
      </c>
      <c r="O1842" s="6">
        <f t="shared" si="168"/>
        <v>1.7333333333333334</v>
      </c>
      <c r="P1842" s="8">
        <f t="shared" si="169"/>
        <v>86.666666666666671</v>
      </c>
      <c r="Q1842" s="9" t="str">
        <f t="shared" si="170"/>
        <v>film &amp; video</v>
      </c>
      <c r="R1842" s="9" t="str">
        <f t="shared" si="171"/>
        <v>shorts</v>
      </c>
      <c r="S1842" s="14">
        <f t="shared" si="172"/>
        <v>41433.01829861111</v>
      </c>
      <c r="T1842" s="14">
        <f t="shared" si="173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>
        <v>2000</v>
      </c>
      <c r="E1843">
        <v>2076</v>
      </c>
      <c r="F1843" t="s">
        <v>8219</v>
      </c>
      <c r="G1843" t="s">
        <v>8224</v>
      </c>
      <c r="H1843" t="s">
        <v>8246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8276</v>
      </c>
      <c r="O1843" s="6">
        <f t="shared" si="168"/>
        <v>1.038</v>
      </c>
      <c r="P1843" s="8">
        <f t="shared" si="169"/>
        <v>46.133333333333333</v>
      </c>
      <c r="Q1843" s="9" t="str">
        <f t="shared" si="170"/>
        <v>music</v>
      </c>
      <c r="R1843" s="9" t="str">
        <f t="shared" si="171"/>
        <v>rock</v>
      </c>
      <c r="S1843" s="14">
        <f t="shared" si="172"/>
        <v>41355.825497685182</v>
      </c>
      <c r="T1843" s="14">
        <f t="shared" si="173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>
        <v>1800</v>
      </c>
      <c r="E1844">
        <v>2076</v>
      </c>
      <c r="F1844" t="s">
        <v>8219</v>
      </c>
      <c r="G1844" t="s">
        <v>8224</v>
      </c>
      <c r="H1844" t="s">
        <v>8246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8271</v>
      </c>
      <c r="O1844" s="6">
        <f t="shared" si="168"/>
        <v>1.1533333333333333</v>
      </c>
      <c r="P1844" s="8">
        <f t="shared" si="169"/>
        <v>53.230769230769234</v>
      </c>
      <c r="Q1844" s="9" t="str">
        <f t="shared" si="170"/>
        <v>theater</v>
      </c>
      <c r="R1844" s="9" t="str">
        <f t="shared" si="171"/>
        <v>plays</v>
      </c>
      <c r="S1844" s="14">
        <f t="shared" si="172"/>
        <v>42128.736608796295</v>
      </c>
      <c r="T1844" s="14">
        <f t="shared" si="173"/>
        <v>42141.125</v>
      </c>
    </row>
    <row r="1845" spans="1:20" ht="45" x14ac:dyDescent="0.25">
      <c r="A1845">
        <v>754</v>
      </c>
      <c r="B1845" s="3" t="s">
        <v>755</v>
      </c>
      <c r="C1845" s="3" t="s">
        <v>4864</v>
      </c>
      <c r="D1845">
        <v>2000</v>
      </c>
      <c r="E1845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8274</v>
      </c>
      <c r="O1845" s="6">
        <f t="shared" si="168"/>
        <v>1.0375000000000001</v>
      </c>
      <c r="P1845" s="8">
        <f t="shared" si="169"/>
        <v>42.346938775510203</v>
      </c>
      <c r="Q1845" s="9" t="str">
        <f t="shared" si="170"/>
        <v>publishing</v>
      </c>
      <c r="R1845" s="9" t="str">
        <f t="shared" si="171"/>
        <v>nonfiction</v>
      </c>
      <c r="S1845" s="14">
        <f t="shared" si="172"/>
        <v>41249.749085648145</v>
      </c>
      <c r="T1845" s="14">
        <f t="shared" si="173"/>
        <v>41279.749085648145</v>
      </c>
    </row>
    <row r="1846" spans="1:20" ht="45" x14ac:dyDescent="0.25">
      <c r="A1846">
        <v>3379</v>
      </c>
      <c r="B1846" s="3" t="s">
        <v>3378</v>
      </c>
      <c r="C1846" s="3" t="s">
        <v>7489</v>
      </c>
      <c r="D1846">
        <v>2000</v>
      </c>
      <c r="E1846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8271</v>
      </c>
      <c r="O1846" s="6">
        <f t="shared" si="168"/>
        <v>1.0365</v>
      </c>
      <c r="P1846" s="8">
        <f t="shared" si="169"/>
        <v>54.55263157894737</v>
      </c>
      <c r="Q1846" s="9" t="str">
        <f t="shared" si="170"/>
        <v>theater</v>
      </c>
      <c r="R1846" s="9" t="str">
        <f t="shared" si="171"/>
        <v>plays</v>
      </c>
      <c r="S1846" s="14">
        <f t="shared" si="172"/>
        <v>42225.513888888891</v>
      </c>
      <c r="T1846" s="14">
        <f t="shared" si="173"/>
        <v>42242.958333333328</v>
      </c>
    </row>
    <row r="1847" spans="1:20" ht="45" x14ac:dyDescent="0.25">
      <c r="A1847">
        <v>1165</v>
      </c>
      <c r="B1847" s="3" t="s">
        <v>1166</v>
      </c>
      <c r="C1847" s="3" t="s">
        <v>5275</v>
      </c>
      <c r="D1847">
        <v>10000</v>
      </c>
      <c r="E1847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8284</v>
      </c>
      <c r="O1847" s="6">
        <f t="shared" si="168"/>
        <v>0.20705000000000001</v>
      </c>
      <c r="P1847" s="8">
        <f t="shared" si="169"/>
        <v>82.82</v>
      </c>
      <c r="Q1847" s="9" t="str">
        <f t="shared" si="170"/>
        <v>food</v>
      </c>
      <c r="R1847" s="9" t="str">
        <f t="shared" si="171"/>
        <v>food trucks</v>
      </c>
      <c r="S1847" s="14">
        <f t="shared" si="172"/>
        <v>41792.214467592588</v>
      </c>
      <c r="T1847" s="14">
        <f t="shared" si="173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>
        <v>7500</v>
      </c>
      <c r="E1848">
        <v>2070</v>
      </c>
      <c r="F1848" t="s">
        <v>8220</v>
      </c>
      <c r="G1848" t="s">
        <v>8229</v>
      </c>
      <c r="H1848" t="s">
        <v>8251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8267</v>
      </c>
      <c r="O1848" s="6">
        <f t="shared" si="168"/>
        <v>0.27600000000000002</v>
      </c>
      <c r="P1848" s="8">
        <f t="shared" si="169"/>
        <v>55.945945945945944</v>
      </c>
      <c r="Q1848" s="9" t="str">
        <f t="shared" si="170"/>
        <v>film &amp; video</v>
      </c>
      <c r="R1848" s="9" t="str">
        <f t="shared" si="171"/>
        <v>science fiction</v>
      </c>
      <c r="S1848" s="14">
        <f t="shared" si="172"/>
        <v>42047.762407407412</v>
      </c>
      <c r="T1848" s="14">
        <f t="shared" si="173"/>
        <v>42107.72074074074</v>
      </c>
    </row>
    <row r="1849" spans="1:20" ht="45" x14ac:dyDescent="0.25">
      <c r="A1849">
        <v>3195</v>
      </c>
      <c r="B1849" s="3" t="s">
        <v>3195</v>
      </c>
      <c r="C1849" s="3" t="s">
        <v>7305</v>
      </c>
      <c r="D1849">
        <v>3500</v>
      </c>
      <c r="E1849">
        <v>2070</v>
      </c>
      <c r="F1849" t="s">
        <v>8221</v>
      </c>
      <c r="G1849" t="s">
        <v>8224</v>
      </c>
      <c r="H1849" t="s">
        <v>8246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8305</v>
      </c>
      <c r="O1849" s="6">
        <f t="shared" si="168"/>
        <v>0.59142857142857141</v>
      </c>
      <c r="P1849" s="8">
        <f t="shared" si="169"/>
        <v>53.07692307692308</v>
      </c>
      <c r="Q1849" s="9" t="str">
        <f t="shared" si="170"/>
        <v>theater</v>
      </c>
      <c r="R1849" s="9" t="str">
        <f t="shared" si="171"/>
        <v>musical</v>
      </c>
      <c r="S1849" s="14">
        <f t="shared" si="172"/>
        <v>42017.594236111108</v>
      </c>
      <c r="T1849" s="14">
        <f t="shared" si="173"/>
        <v>42047.594236111108</v>
      </c>
    </row>
    <row r="1850" spans="1:20" ht="45" x14ac:dyDescent="0.25">
      <c r="A1850">
        <v>383</v>
      </c>
      <c r="B1850" s="3" t="s">
        <v>384</v>
      </c>
      <c r="C1850" s="3" t="s">
        <v>4493</v>
      </c>
      <c r="D1850">
        <v>999</v>
      </c>
      <c r="E1850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8269</v>
      </c>
      <c r="O1850" s="6">
        <f t="shared" si="168"/>
        <v>2.0670670670670672</v>
      </c>
      <c r="P1850" s="8">
        <f t="shared" si="169"/>
        <v>43.020833333333336</v>
      </c>
      <c r="Q1850" s="9" t="str">
        <f t="shared" si="170"/>
        <v>film &amp; video</v>
      </c>
      <c r="R1850" s="9" t="str">
        <f t="shared" si="171"/>
        <v>documentary</v>
      </c>
      <c r="S1850" s="14">
        <f t="shared" si="172"/>
        <v>41755.117581018516</v>
      </c>
      <c r="T1850" s="14">
        <f t="shared" si="173"/>
        <v>41778.117581018516</v>
      </c>
    </row>
    <row r="1851" spans="1:20" ht="45" x14ac:dyDescent="0.25">
      <c r="A1851">
        <v>2485</v>
      </c>
      <c r="B1851" s="3" t="s">
        <v>2485</v>
      </c>
      <c r="C1851" s="3" t="s">
        <v>6595</v>
      </c>
      <c r="D1851">
        <v>2000</v>
      </c>
      <c r="E1851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8279</v>
      </c>
      <c r="O1851" s="6">
        <f t="shared" si="168"/>
        <v>1.0325</v>
      </c>
      <c r="P1851" s="8">
        <f t="shared" si="169"/>
        <v>50.365853658536587</v>
      </c>
      <c r="Q1851" s="9" t="str">
        <f t="shared" si="170"/>
        <v>music</v>
      </c>
      <c r="R1851" s="9" t="str">
        <f t="shared" si="171"/>
        <v>indie rock</v>
      </c>
      <c r="S1851" s="14">
        <f t="shared" si="172"/>
        <v>40793.998599537037</v>
      </c>
      <c r="T1851" s="14">
        <f t="shared" si="173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>
        <v>2000</v>
      </c>
      <c r="E1852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8271</v>
      </c>
      <c r="O1852" s="6">
        <f t="shared" si="168"/>
        <v>1.0315000000000001</v>
      </c>
      <c r="P1852" s="8">
        <f t="shared" si="169"/>
        <v>44.847826086956523</v>
      </c>
      <c r="Q1852" s="9" t="str">
        <f t="shared" si="170"/>
        <v>theater</v>
      </c>
      <c r="R1852" s="9" t="str">
        <f t="shared" si="171"/>
        <v>plays</v>
      </c>
      <c r="S1852" s="14">
        <f t="shared" si="172"/>
        <v>42248.640162037031</v>
      </c>
      <c r="T1852" s="14">
        <f t="shared" si="173"/>
        <v>42279.75</v>
      </c>
    </row>
    <row r="1853" spans="1:20" ht="45" x14ac:dyDescent="0.25">
      <c r="A1853">
        <v>3280</v>
      </c>
      <c r="B1853" s="3" t="s">
        <v>3280</v>
      </c>
      <c r="C1853" s="3" t="s">
        <v>7390</v>
      </c>
      <c r="D1853">
        <v>2000</v>
      </c>
      <c r="E1853">
        <v>2060</v>
      </c>
      <c r="F1853" t="s">
        <v>8219</v>
      </c>
      <c r="G1853" t="s">
        <v>8224</v>
      </c>
      <c r="H1853" t="s">
        <v>8246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8271</v>
      </c>
      <c r="O1853" s="6">
        <f t="shared" si="168"/>
        <v>1.03</v>
      </c>
      <c r="P1853" s="8">
        <f t="shared" si="169"/>
        <v>68.666666666666671</v>
      </c>
      <c r="Q1853" s="9" t="str">
        <f t="shared" si="170"/>
        <v>theater</v>
      </c>
      <c r="R1853" s="9" t="str">
        <f t="shared" si="171"/>
        <v>plays</v>
      </c>
      <c r="S1853" s="14">
        <f t="shared" si="172"/>
        <v>42121.756921296299</v>
      </c>
      <c r="T1853" s="14">
        <f t="shared" si="173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>
        <v>2000</v>
      </c>
      <c r="E1854">
        <v>2060</v>
      </c>
      <c r="F1854" t="s">
        <v>8219</v>
      </c>
      <c r="G1854" t="s">
        <v>8225</v>
      </c>
      <c r="H1854" t="s">
        <v>8247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8271</v>
      </c>
      <c r="O1854" s="6">
        <f t="shared" si="168"/>
        <v>1.03</v>
      </c>
      <c r="P1854" s="8">
        <f t="shared" si="169"/>
        <v>57.222222222222221</v>
      </c>
      <c r="Q1854" s="9" t="str">
        <f t="shared" si="170"/>
        <v>theater</v>
      </c>
      <c r="R1854" s="9" t="str">
        <f t="shared" si="171"/>
        <v>plays</v>
      </c>
      <c r="S1854" s="14">
        <f t="shared" si="172"/>
        <v>42200.625833333332</v>
      </c>
      <c r="T1854" s="14">
        <f t="shared" si="173"/>
        <v>42225.666666666672</v>
      </c>
    </row>
    <row r="1855" spans="1:20" ht="45" x14ac:dyDescent="0.25">
      <c r="A1855">
        <v>3876</v>
      </c>
      <c r="B1855" s="3" t="s">
        <v>3873</v>
      </c>
      <c r="C1855" s="3" t="s">
        <v>7985</v>
      </c>
      <c r="D1855">
        <v>3900</v>
      </c>
      <c r="E1855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8305</v>
      </c>
      <c r="O1855" s="6">
        <f t="shared" si="168"/>
        <v>0.52794871794871789</v>
      </c>
      <c r="P1855" s="8">
        <f t="shared" si="169"/>
        <v>44.760869565217391</v>
      </c>
      <c r="Q1855" s="9" t="str">
        <f t="shared" si="170"/>
        <v>theater</v>
      </c>
      <c r="R1855" s="9" t="str">
        <f t="shared" si="171"/>
        <v>musical</v>
      </c>
      <c r="S1855" s="14">
        <f t="shared" si="172"/>
        <v>42372.624166666668</v>
      </c>
      <c r="T1855" s="14">
        <f t="shared" si="173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>
        <v>1500</v>
      </c>
      <c r="E1856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8276</v>
      </c>
      <c r="O1856" s="6">
        <f t="shared" si="168"/>
        <v>1.3711066666666665</v>
      </c>
      <c r="P1856" s="8">
        <f t="shared" si="169"/>
        <v>89.419999999999987</v>
      </c>
      <c r="Q1856" s="9" t="str">
        <f t="shared" si="170"/>
        <v>music</v>
      </c>
      <c r="R1856" s="9" t="str">
        <f t="shared" si="171"/>
        <v>rock</v>
      </c>
      <c r="S1856" s="14">
        <f t="shared" si="172"/>
        <v>40925.599664351852</v>
      </c>
      <c r="T1856" s="14">
        <f t="shared" si="173"/>
        <v>40979.207638888889</v>
      </c>
    </row>
    <row r="1857" spans="1:20" ht="45" x14ac:dyDescent="0.25">
      <c r="A1857">
        <v>1301</v>
      </c>
      <c r="B1857" s="3" t="s">
        <v>1302</v>
      </c>
      <c r="C1857" s="3" t="s">
        <v>5411</v>
      </c>
      <c r="D1857">
        <v>2000</v>
      </c>
      <c r="E1857">
        <v>2055</v>
      </c>
      <c r="F1857" t="s">
        <v>8219</v>
      </c>
      <c r="G1857" t="s">
        <v>8224</v>
      </c>
      <c r="H1857" t="s">
        <v>8246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8271</v>
      </c>
      <c r="O1857" s="6">
        <f t="shared" si="168"/>
        <v>1.0275000000000001</v>
      </c>
      <c r="P1857" s="8">
        <f t="shared" si="169"/>
        <v>70.862068965517238</v>
      </c>
      <c r="Q1857" s="9" t="str">
        <f t="shared" si="170"/>
        <v>theater</v>
      </c>
      <c r="R1857" s="9" t="str">
        <f t="shared" si="171"/>
        <v>plays</v>
      </c>
      <c r="S1857" s="14">
        <f t="shared" si="172"/>
        <v>42195.749745370369</v>
      </c>
      <c r="T1857" s="14">
        <f t="shared" si="173"/>
        <v>42206.125</v>
      </c>
    </row>
    <row r="1858" spans="1:20" ht="45" x14ac:dyDescent="0.25">
      <c r="A1858">
        <v>3428</v>
      </c>
      <c r="B1858" s="3" t="s">
        <v>3427</v>
      </c>
      <c r="C1858" s="3" t="s">
        <v>7538</v>
      </c>
      <c r="D1858">
        <v>2000</v>
      </c>
      <c r="E1858">
        <v>2055</v>
      </c>
      <c r="F1858" t="s">
        <v>8219</v>
      </c>
      <c r="G1858" t="s">
        <v>8225</v>
      </c>
      <c r="H1858" t="s">
        <v>8247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8271</v>
      </c>
      <c r="O1858" s="6">
        <f t="shared" ref="O1858:O1921" si="174">E1858/D1858</f>
        <v>1.0275000000000001</v>
      </c>
      <c r="P1858" s="8">
        <f t="shared" ref="P1858:P1921" si="175">E1858/L1858</f>
        <v>40.294117647058826</v>
      </c>
      <c r="Q1858" s="9" t="str">
        <f t="shared" si="170"/>
        <v>theater</v>
      </c>
      <c r="R1858" s="9" t="str">
        <f t="shared" si="171"/>
        <v>plays</v>
      </c>
      <c r="S1858" s="14">
        <f t="shared" si="172"/>
        <v>42038.720451388886</v>
      </c>
      <c r="T1858" s="14">
        <f t="shared" si="173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>
        <v>1000</v>
      </c>
      <c r="E1859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8276</v>
      </c>
      <c r="O1859" s="6">
        <f t="shared" si="174"/>
        <v>2.0529999999999999</v>
      </c>
      <c r="P1859" s="8">
        <f t="shared" si="175"/>
        <v>45.62222222222222</v>
      </c>
      <c r="Q1859" s="9" t="str">
        <f t="shared" ref="Q1859:Q1922" si="176">LEFT(N1859, SEARCH("/",N1859,1)-1)</f>
        <v>music</v>
      </c>
      <c r="R1859" s="9" t="str">
        <f t="shared" ref="R1859:R1922" si="177">RIGHT(N1859,LEN(N1859) - SEARCH("/", N1859))</f>
        <v>rock</v>
      </c>
      <c r="S1859" s="14">
        <f t="shared" ref="S1859:S1922" si="178">(((J1859/60)/60)/24)+DATE(1970,1,1)</f>
        <v>42614.722013888888</v>
      </c>
      <c r="T1859" s="14">
        <f t="shared" ref="T1859:T1922" si="179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>
        <v>100000</v>
      </c>
      <c r="E1860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8301</v>
      </c>
      <c r="O1860" s="6">
        <f t="shared" si="174"/>
        <v>2.053E-2</v>
      </c>
      <c r="P1860" s="8">
        <f t="shared" si="175"/>
        <v>39.480769230769234</v>
      </c>
      <c r="Q1860" s="9" t="str">
        <f t="shared" si="176"/>
        <v>technology</v>
      </c>
      <c r="R1860" s="9" t="str">
        <f t="shared" si="177"/>
        <v>space exploration</v>
      </c>
      <c r="S1860" s="14">
        <f t="shared" si="178"/>
        <v>42774.792071759264</v>
      </c>
      <c r="T1860" s="14">
        <f t="shared" si="179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>
        <v>1500</v>
      </c>
      <c r="E1861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8279</v>
      </c>
      <c r="O1861" s="6">
        <f t="shared" si="174"/>
        <v>1.3680000000000001</v>
      </c>
      <c r="P1861" s="8">
        <f t="shared" si="175"/>
        <v>54</v>
      </c>
      <c r="Q1861" s="9" t="str">
        <f t="shared" si="176"/>
        <v>music</v>
      </c>
      <c r="R1861" s="9" t="str">
        <f t="shared" si="177"/>
        <v>indie rock</v>
      </c>
      <c r="S1861" s="14">
        <f t="shared" si="178"/>
        <v>41074.221562500003</v>
      </c>
      <c r="T1861" s="14">
        <f t="shared" si="179"/>
        <v>41104.221562500003</v>
      </c>
    </row>
    <row r="1862" spans="1:20" ht="30" x14ac:dyDescent="0.25">
      <c r="A1862">
        <v>535</v>
      </c>
      <c r="B1862" s="3" t="s">
        <v>536</v>
      </c>
      <c r="C1862" s="3" t="s">
        <v>4645</v>
      </c>
      <c r="D1862">
        <v>2000</v>
      </c>
      <c r="E1862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8271</v>
      </c>
      <c r="O1862" s="6">
        <f t="shared" si="174"/>
        <v>1.0249999999999999</v>
      </c>
      <c r="P1862" s="8">
        <f t="shared" si="175"/>
        <v>34.745762711864408</v>
      </c>
      <c r="Q1862" s="9" t="str">
        <f t="shared" si="176"/>
        <v>theater</v>
      </c>
      <c r="R1862" s="9" t="str">
        <f t="shared" si="177"/>
        <v>plays</v>
      </c>
      <c r="S1862" s="14">
        <f t="shared" si="178"/>
        <v>42711.545196759253</v>
      </c>
      <c r="T1862" s="14">
        <f t="shared" si="179"/>
        <v>42741.545196759253</v>
      </c>
    </row>
    <row r="1863" spans="1:20" ht="30" x14ac:dyDescent="0.25">
      <c r="A1863">
        <v>2788</v>
      </c>
      <c r="B1863" s="3" t="s">
        <v>2788</v>
      </c>
      <c r="C1863" s="3" t="s">
        <v>6898</v>
      </c>
      <c r="D1863">
        <v>2000</v>
      </c>
      <c r="E1863">
        <v>2050</v>
      </c>
      <c r="F1863" t="s">
        <v>8219</v>
      </c>
      <c r="G1863" t="s">
        <v>8224</v>
      </c>
      <c r="H1863" t="s">
        <v>8246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8271</v>
      </c>
      <c r="O1863" s="6">
        <f t="shared" si="174"/>
        <v>1.0249999999999999</v>
      </c>
      <c r="P1863" s="8">
        <f t="shared" si="175"/>
        <v>102.5</v>
      </c>
      <c r="Q1863" s="9" t="str">
        <f t="shared" si="176"/>
        <v>theater</v>
      </c>
      <c r="R1863" s="9" t="str">
        <f t="shared" si="177"/>
        <v>plays</v>
      </c>
      <c r="S1863" s="14">
        <f t="shared" si="178"/>
        <v>42550.701886574068</v>
      </c>
      <c r="T1863" s="14">
        <f t="shared" si="179"/>
        <v>42580.701886574068</v>
      </c>
    </row>
    <row r="1864" spans="1:20" ht="45" x14ac:dyDescent="0.25">
      <c r="A1864">
        <v>2791</v>
      </c>
      <c r="B1864" s="3" t="s">
        <v>2791</v>
      </c>
      <c r="C1864" s="3" t="s">
        <v>6901</v>
      </c>
      <c r="D1864">
        <v>2000</v>
      </c>
      <c r="E1864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8271</v>
      </c>
      <c r="O1864" s="6">
        <f t="shared" si="174"/>
        <v>1.0249999999999999</v>
      </c>
      <c r="P1864" s="8">
        <f t="shared" si="175"/>
        <v>73.214285714285708</v>
      </c>
      <c r="Q1864" s="9" t="str">
        <f t="shared" si="176"/>
        <v>theater</v>
      </c>
      <c r="R1864" s="9" t="str">
        <f t="shared" si="177"/>
        <v>plays</v>
      </c>
      <c r="S1864" s="14">
        <f t="shared" si="178"/>
        <v>42591.899988425925</v>
      </c>
      <c r="T1864" s="14">
        <f t="shared" si="179"/>
        <v>42622.166666666672</v>
      </c>
    </row>
    <row r="1865" spans="1:20" ht="30" x14ac:dyDescent="0.25">
      <c r="A1865">
        <v>3678</v>
      </c>
      <c r="B1865" s="3" t="s">
        <v>3675</v>
      </c>
      <c r="C1865" s="3" t="s">
        <v>7788</v>
      </c>
      <c r="D1865">
        <v>2000</v>
      </c>
      <c r="E1865">
        <v>2050</v>
      </c>
      <c r="F1865" t="s">
        <v>8219</v>
      </c>
      <c r="G1865" t="s">
        <v>8225</v>
      </c>
      <c r="H1865" t="s">
        <v>8247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8271</v>
      </c>
      <c r="O1865" s="6">
        <f t="shared" si="174"/>
        <v>1.0249999999999999</v>
      </c>
      <c r="P1865" s="8">
        <f t="shared" si="175"/>
        <v>66.129032258064512</v>
      </c>
      <c r="Q1865" s="9" t="str">
        <f t="shared" si="176"/>
        <v>theater</v>
      </c>
      <c r="R1865" s="9" t="str">
        <f t="shared" si="177"/>
        <v>plays</v>
      </c>
      <c r="S1865" s="14">
        <f t="shared" si="178"/>
        <v>42120.531226851846</v>
      </c>
      <c r="T1865" s="14">
        <f t="shared" si="17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>
        <v>2000</v>
      </c>
      <c r="E1866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8271</v>
      </c>
      <c r="O1866" s="6">
        <f t="shared" si="174"/>
        <v>1.0235000000000001</v>
      </c>
      <c r="P1866" s="8">
        <f t="shared" si="175"/>
        <v>52.487179487179489</v>
      </c>
      <c r="Q1866" s="9" t="str">
        <f t="shared" si="176"/>
        <v>theater</v>
      </c>
      <c r="R1866" s="9" t="str">
        <f t="shared" si="177"/>
        <v>plays</v>
      </c>
      <c r="S1866" s="14">
        <f t="shared" si="178"/>
        <v>42503.559467592597</v>
      </c>
      <c r="T1866" s="14">
        <f t="shared" si="17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>
        <v>2000</v>
      </c>
      <c r="E1867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8271</v>
      </c>
      <c r="O1867" s="6">
        <f t="shared" si="174"/>
        <v>1.0209999999999999</v>
      </c>
      <c r="P1867" s="8">
        <f t="shared" si="175"/>
        <v>120.11764705882354</v>
      </c>
      <c r="Q1867" s="9" t="str">
        <f t="shared" si="176"/>
        <v>theater</v>
      </c>
      <c r="R1867" s="9" t="str">
        <f t="shared" si="177"/>
        <v>plays</v>
      </c>
      <c r="S1867" s="14">
        <f t="shared" si="178"/>
        <v>42152.765717592592</v>
      </c>
      <c r="T1867" s="14">
        <f t="shared" si="179"/>
        <v>42188.765717592592</v>
      </c>
    </row>
    <row r="1868" spans="1:20" ht="45" x14ac:dyDescent="0.25">
      <c r="A1868">
        <v>3472</v>
      </c>
      <c r="B1868" s="3" t="s">
        <v>3471</v>
      </c>
      <c r="C1868" s="3" t="s">
        <v>7582</v>
      </c>
      <c r="D1868">
        <v>2000</v>
      </c>
      <c r="E1868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8271</v>
      </c>
      <c r="O1868" s="6">
        <f t="shared" si="174"/>
        <v>1.0205</v>
      </c>
      <c r="P1868" s="8">
        <f t="shared" si="175"/>
        <v>88.739130434782609</v>
      </c>
      <c r="Q1868" s="9" t="str">
        <f t="shared" si="176"/>
        <v>theater</v>
      </c>
      <c r="R1868" s="9" t="str">
        <f t="shared" si="177"/>
        <v>plays</v>
      </c>
      <c r="S1868" s="14">
        <f t="shared" si="178"/>
        <v>41928.170497685183</v>
      </c>
      <c r="T1868" s="14">
        <f t="shared" si="179"/>
        <v>41949.249305555553</v>
      </c>
    </row>
    <row r="1869" spans="1:20" ht="45" x14ac:dyDescent="0.25">
      <c r="A1869">
        <v>788</v>
      </c>
      <c r="B1869" s="3" t="s">
        <v>789</v>
      </c>
      <c r="C1869" s="3" t="s">
        <v>4898</v>
      </c>
      <c r="D1869">
        <v>1000</v>
      </c>
      <c r="E1869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8276</v>
      </c>
      <c r="O1869" s="6">
        <f t="shared" si="174"/>
        <v>2.03505</v>
      </c>
      <c r="P1869" s="8">
        <f t="shared" si="175"/>
        <v>59.85441176470588</v>
      </c>
      <c r="Q1869" s="9" t="str">
        <f t="shared" si="176"/>
        <v>music</v>
      </c>
      <c r="R1869" s="9" t="str">
        <f t="shared" si="177"/>
        <v>rock</v>
      </c>
      <c r="S1869" s="14">
        <f t="shared" si="178"/>
        <v>41059.006805555553</v>
      </c>
      <c r="T1869" s="14">
        <f t="shared" si="17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>
        <v>2000</v>
      </c>
      <c r="E1870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8276</v>
      </c>
      <c r="O1870" s="6">
        <f t="shared" si="174"/>
        <v>1.0175000000000001</v>
      </c>
      <c r="P1870" s="8">
        <f t="shared" si="175"/>
        <v>50.875</v>
      </c>
      <c r="Q1870" s="9" t="str">
        <f t="shared" si="176"/>
        <v>music</v>
      </c>
      <c r="R1870" s="9" t="str">
        <f t="shared" si="177"/>
        <v>rock</v>
      </c>
      <c r="S1870" s="14">
        <f t="shared" si="178"/>
        <v>41745.84542824074</v>
      </c>
      <c r="T1870" s="14">
        <f t="shared" si="179"/>
        <v>41779.207638888889</v>
      </c>
    </row>
    <row r="1871" spans="1:20" ht="45" x14ac:dyDescent="0.25">
      <c r="A1871">
        <v>3782</v>
      </c>
      <c r="B1871" s="3" t="s">
        <v>3779</v>
      </c>
      <c r="C1871" s="3" t="s">
        <v>7892</v>
      </c>
      <c r="D1871">
        <v>2000</v>
      </c>
      <c r="E1871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8305</v>
      </c>
      <c r="O1871" s="6">
        <f t="shared" si="174"/>
        <v>1.0175000000000001</v>
      </c>
      <c r="P1871" s="8">
        <f t="shared" si="175"/>
        <v>75.370370370370367</v>
      </c>
      <c r="Q1871" s="9" t="str">
        <f t="shared" si="176"/>
        <v>theater</v>
      </c>
      <c r="R1871" s="9" t="str">
        <f t="shared" si="177"/>
        <v>musical</v>
      </c>
      <c r="S1871" s="14">
        <f t="shared" si="178"/>
        <v>42546.862233796302</v>
      </c>
      <c r="T1871" s="14">
        <f t="shared" si="179"/>
        <v>42575.958333333328</v>
      </c>
    </row>
    <row r="1872" spans="1:20" ht="45" x14ac:dyDescent="0.25">
      <c r="A1872">
        <v>1285</v>
      </c>
      <c r="B1872" s="3" t="s">
        <v>1286</v>
      </c>
      <c r="C1872" s="3" t="s">
        <v>5395</v>
      </c>
      <c r="D1872">
        <v>2000</v>
      </c>
      <c r="E1872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8271</v>
      </c>
      <c r="O1872" s="6">
        <f t="shared" si="174"/>
        <v>1.0165</v>
      </c>
      <c r="P1872" s="8">
        <f t="shared" si="175"/>
        <v>32.269841269841272</v>
      </c>
      <c r="Q1872" s="9" t="str">
        <f t="shared" si="176"/>
        <v>theater</v>
      </c>
      <c r="R1872" s="9" t="str">
        <f t="shared" si="177"/>
        <v>plays</v>
      </c>
      <c r="S1872" s="14">
        <f t="shared" si="178"/>
        <v>42160.583043981482</v>
      </c>
      <c r="T1872" s="14">
        <f t="shared" si="179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>
        <v>2000</v>
      </c>
      <c r="E1873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8269</v>
      </c>
      <c r="O1873" s="6">
        <f t="shared" si="174"/>
        <v>1.0155000000000001</v>
      </c>
      <c r="P1873" s="8">
        <f t="shared" si="175"/>
        <v>92.318181818181813</v>
      </c>
      <c r="Q1873" s="9" t="str">
        <f t="shared" si="176"/>
        <v>film &amp; video</v>
      </c>
      <c r="R1873" s="9" t="str">
        <f t="shared" si="177"/>
        <v>documentary</v>
      </c>
      <c r="S1873" s="14">
        <f t="shared" si="178"/>
        <v>40806.870949074073</v>
      </c>
      <c r="T1873" s="14">
        <f t="shared" si="179"/>
        <v>40866.912615740745</v>
      </c>
    </row>
    <row r="1874" spans="1:20" ht="45" x14ac:dyDescent="0.25">
      <c r="A1874">
        <v>2912</v>
      </c>
      <c r="B1874" s="3" t="s">
        <v>2912</v>
      </c>
      <c r="C1874" s="3" t="s">
        <v>7022</v>
      </c>
      <c r="D1874">
        <v>14440</v>
      </c>
      <c r="E1874">
        <v>2030</v>
      </c>
      <c r="F1874" t="s">
        <v>8221</v>
      </c>
      <c r="G1874" t="s">
        <v>8224</v>
      </c>
      <c r="H1874" t="s">
        <v>8246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8271</v>
      </c>
      <c r="O1874" s="6">
        <f t="shared" si="174"/>
        <v>0.14058171745152354</v>
      </c>
      <c r="P1874" s="8">
        <f t="shared" si="175"/>
        <v>78.07692307692308</v>
      </c>
      <c r="Q1874" s="9" t="str">
        <f t="shared" si="176"/>
        <v>theater</v>
      </c>
      <c r="R1874" s="9" t="str">
        <f t="shared" si="177"/>
        <v>plays</v>
      </c>
      <c r="S1874" s="14">
        <f t="shared" si="178"/>
        <v>42354.131643518514</v>
      </c>
      <c r="T1874" s="14">
        <f t="shared" si="17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>
        <v>2000</v>
      </c>
      <c r="E1875">
        <v>2030</v>
      </c>
      <c r="F1875" t="s">
        <v>8219</v>
      </c>
      <c r="G1875" t="s">
        <v>8224</v>
      </c>
      <c r="H1875" t="s">
        <v>8246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8271</v>
      </c>
      <c r="O1875" s="6">
        <f t="shared" si="174"/>
        <v>1.0149999999999999</v>
      </c>
      <c r="P1875" s="8">
        <f t="shared" si="175"/>
        <v>106.84210526315789</v>
      </c>
      <c r="Q1875" s="9" t="str">
        <f t="shared" si="176"/>
        <v>theater</v>
      </c>
      <c r="R1875" s="9" t="str">
        <f t="shared" si="177"/>
        <v>plays</v>
      </c>
      <c r="S1875" s="14">
        <f t="shared" si="178"/>
        <v>42505.738032407404</v>
      </c>
      <c r="T1875" s="14">
        <f t="shared" si="179"/>
        <v>42525.738032407404</v>
      </c>
    </row>
    <row r="1876" spans="1:20" ht="45" x14ac:dyDescent="0.25">
      <c r="A1876">
        <v>1314</v>
      </c>
      <c r="B1876" s="3" t="s">
        <v>1315</v>
      </c>
      <c r="C1876" s="3" t="s">
        <v>5424</v>
      </c>
      <c r="D1876">
        <v>180000</v>
      </c>
      <c r="E1876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8273</v>
      </c>
      <c r="O1876" s="6">
        <f t="shared" si="174"/>
        <v>1.1266666666666666E-2</v>
      </c>
      <c r="P1876" s="8">
        <f t="shared" si="175"/>
        <v>184.36363636363637</v>
      </c>
      <c r="Q1876" s="9" t="str">
        <f t="shared" si="176"/>
        <v>technology</v>
      </c>
      <c r="R1876" s="9" t="str">
        <f t="shared" si="177"/>
        <v>wearables</v>
      </c>
      <c r="S1876" s="14">
        <f t="shared" si="178"/>
        <v>42604.669675925921</v>
      </c>
      <c r="T1876" s="14">
        <f t="shared" si="179"/>
        <v>42664.669675925921</v>
      </c>
    </row>
    <row r="1877" spans="1:20" ht="45" x14ac:dyDescent="0.25">
      <c r="A1877">
        <v>40</v>
      </c>
      <c r="B1877" s="3" t="s">
        <v>42</v>
      </c>
      <c r="C1877" s="3" t="s">
        <v>4151</v>
      </c>
      <c r="D1877">
        <v>2000</v>
      </c>
      <c r="E1877">
        <v>2027</v>
      </c>
      <c r="F1877" t="s">
        <v>8219</v>
      </c>
      <c r="G1877" t="s">
        <v>8224</v>
      </c>
      <c r="H1877" t="s">
        <v>8246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8265</v>
      </c>
      <c r="O1877" s="6">
        <f t="shared" si="174"/>
        <v>1.0135000000000001</v>
      </c>
      <c r="P1877" s="8">
        <f t="shared" si="175"/>
        <v>126.6875</v>
      </c>
      <c r="Q1877" s="9" t="str">
        <f t="shared" si="176"/>
        <v>film &amp; video</v>
      </c>
      <c r="R1877" s="9" t="str">
        <f t="shared" si="177"/>
        <v>television</v>
      </c>
      <c r="S1877" s="14">
        <f t="shared" si="178"/>
        <v>41789.21398148148</v>
      </c>
      <c r="T1877" s="14">
        <f t="shared" si="179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>
        <v>2000</v>
      </c>
      <c r="E1878">
        <v>2027</v>
      </c>
      <c r="F1878" t="s">
        <v>8219</v>
      </c>
      <c r="G1878" t="s">
        <v>8225</v>
      </c>
      <c r="H1878" t="s">
        <v>8247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8271</v>
      </c>
      <c r="O1878" s="6">
        <f t="shared" si="174"/>
        <v>1.0135000000000001</v>
      </c>
      <c r="P1878" s="8">
        <f t="shared" si="175"/>
        <v>72.392857142857139</v>
      </c>
      <c r="Q1878" s="9" t="str">
        <f t="shared" si="176"/>
        <v>theater</v>
      </c>
      <c r="R1878" s="9" t="str">
        <f t="shared" si="177"/>
        <v>plays</v>
      </c>
      <c r="S1878" s="14">
        <f t="shared" si="178"/>
        <v>42037.598958333328</v>
      </c>
      <c r="T1878" s="14">
        <f t="shared" si="179"/>
        <v>42067.598958333328</v>
      </c>
    </row>
    <row r="1879" spans="1:20" ht="30" x14ac:dyDescent="0.25">
      <c r="A1879">
        <v>1261</v>
      </c>
      <c r="B1879" s="3" t="s">
        <v>1262</v>
      </c>
      <c r="C1879" s="3" t="s">
        <v>5371</v>
      </c>
      <c r="D1879">
        <v>2000</v>
      </c>
      <c r="E1879">
        <v>2025</v>
      </c>
      <c r="F1879" t="s">
        <v>8219</v>
      </c>
      <c r="G1879" t="s">
        <v>8224</v>
      </c>
      <c r="H1879" t="s">
        <v>8246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8276</v>
      </c>
      <c r="O1879" s="6">
        <f t="shared" si="174"/>
        <v>1.0125</v>
      </c>
      <c r="P1879" s="8">
        <f t="shared" si="175"/>
        <v>38.942307692307693</v>
      </c>
      <c r="Q1879" s="9" t="str">
        <f t="shared" si="176"/>
        <v>music</v>
      </c>
      <c r="R1879" s="9" t="str">
        <f t="shared" si="177"/>
        <v>rock</v>
      </c>
      <c r="S1879" s="14">
        <f t="shared" si="178"/>
        <v>41638.342905092592</v>
      </c>
      <c r="T1879" s="14">
        <f t="shared" si="179"/>
        <v>41668.342905092592</v>
      </c>
    </row>
    <row r="1880" spans="1:20" ht="45" x14ac:dyDescent="0.25">
      <c r="A1880">
        <v>1856</v>
      </c>
      <c r="B1880" s="3" t="s">
        <v>1857</v>
      </c>
      <c r="C1880" s="3" t="s">
        <v>5966</v>
      </c>
      <c r="D1880">
        <v>2000</v>
      </c>
      <c r="E1880">
        <v>2025</v>
      </c>
      <c r="F1880" t="s">
        <v>8219</v>
      </c>
      <c r="G1880" t="s">
        <v>8224</v>
      </c>
      <c r="H1880" t="s">
        <v>8246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8276</v>
      </c>
      <c r="O1880" s="6">
        <f t="shared" si="174"/>
        <v>1.0125</v>
      </c>
      <c r="P1880" s="8">
        <f t="shared" si="175"/>
        <v>53.289473684210527</v>
      </c>
      <c r="Q1880" s="9" t="str">
        <f t="shared" si="176"/>
        <v>music</v>
      </c>
      <c r="R1880" s="9" t="str">
        <f t="shared" si="177"/>
        <v>rock</v>
      </c>
      <c r="S1880" s="14">
        <f t="shared" si="178"/>
        <v>41817.854999999996</v>
      </c>
      <c r="T1880" s="14">
        <f t="shared" si="179"/>
        <v>41838.854999999996</v>
      </c>
    </row>
    <row r="1881" spans="1:20" ht="45" x14ac:dyDescent="0.25">
      <c r="A1881">
        <v>3809</v>
      </c>
      <c r="B1881" s="3" t="s">
        <v>3806</v>
      </c>
      <c r="C1881" s="3" t="s">
        <v>7919</v>
      </c>
      <c r="D1881">
        <v>2000</v>
      </c>
      <c r="E1881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8271</v>
      </c>
      <c r="O1881" s="6">
        <f t="shared" si="174"/>
        <v>1.0125</v>
      </c>
      <c r="P1881" s="8">
        <f t="shared" si="175"/>
        <v>53.289473684210527</v>
      </c>
      <c r="Q1881" s="9" t="str">
        <f t="shared" si="176"/>
        <v>theater</v>
      </c>
      <c r="R1881" s="9" t="str">
        <f t="shared" si="177"/>
        <v>plays</v>
      </c>
      <c r="S1881" s="14">
        <f t="shared" si="178"/>
        <v>41800.526701388888</v>
      </c>
      <c r="T1881" s="14">
        <f t="shared" si="179"/>
        <v>41850.958333333336</v>
      </c>
    </row>
    <row r="1882" spans="1:20" ht="45" x14ac:dyDescent="0.25">
      <c r="A1882">
        <v>3839</v>
      </c>
      <c r="B1882" s="3" t="s">
        <v>3836</v>
      </c>
      <c r="C1882" s="3" t="s">
        <v>7948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8271</v>
      </c>
      <c r="O1882" s="6">
        <f t="shared" si="174"/>
        <v>1.0125</v>
      </c>
      <c r="P1882" s="8">
        <f t="shared" si="175"/>
        <v>63.28125</v>
      </c>
      <c r="Q1882" s="9" t="str">
        <f t="shared" si="176"/>
        <v>theater</v>
      </c>
      <c r="R1882" s="9" t="str">
        <f t="shared" si="177"/>
        <v>plays</v>
      </c>
      <c r="S1882" s="14">
        <f t="shared" si="178"/>
        <v>42155.142638888887</v>
      </c>
      <c r="T1882" s="14">
        <f t="shared" si="179"/>
        <v>42215.142638888887</v>
      </c>
    </row>
    <row r="1883" spans="1:20" ht="45" x14ac:dyDescent="0.25">
      <c r="A1883">
        <v>1284</v>
      </c>
      <c r="B1883" s="3" t="s">
        <v>1285</v>
      </c>
      <c r="C1883" s="3" t="s">
        <v>5394</v>
      </c>
      <c r="D1883">
        <v>2000</v>
      </c>
      <c r="E1883">
        <v>2020</v>
      </c>
      <c r="F1883" t="s">
        <v>8219</v>
      </c>
      <c r="G1883" t="s">
        <v>8224</v>
      </c>
      <c r="H1883" t="s">
        <v>8246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8271</v>
      </c>
      <c r="O1883" s="6">
        <f t="shared" si="174"/>
        <v>1.01</v>
      </c>
      <c r="P1883" s="8">
        <f t="shared" si="175"/>
        <v>65.161290322580641</v>
      </c>
      <c r="Q1883" s="9" t="str">
        <f t="shared" si="176"/>
        <v>theater</v>
      </c>
      <c r="R1883" s="9" t="str">
        <f t="shared" si="177"/>
        <v>plays</v>
      </c>
      <c r="S1883" s="14">
        <f t="shared" si="178"/>
        <v>42712.23474537037</v>
      </c>
      <c r="T1883" s="14">
        <f t="shared" si="179"/>
        <v>42735.707638888889</v>
      </c>
    </row>
    <row r="1884" spans="1:20" ht="45" x14ac:dyDescent="0.25">
      <c r="A1884">
        <v>1441</v>
      </c>
      <c r="B1884" s="3" t="s">
        <v>1442</v>
      </c>
      <c r="C1884" s="3" t="s">
        <v>5551</v>
      </c>
      <c r="D1884">
        <v>180000</v>
      </c>
      <c r="E1884">
        <v>2020</v>
      </c>
      <c r="F1884" t="s">
        <v>8221</v>
      </c>
      <c r="G1884" t="s">
        <v>8225</v>
      </c>
      <c r="H1884" t="s">
        <v>8247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8287</v>
      </c>
      <c r="O1884" s="6">
        <f t="shared" si="174"/>
        <v>1.1222222222222222E-2</v>
      </c>
      <c r="P1884" s="8">
        <f t="shared" si="175"/>
        <v>673.33333333333337</v>
      </c>
      <c r="Q1884" s="9" t="str">
        <f t="shared" si="176"/>
        <v>publishing</v>
      </c>
      <c r="R1884" s="9" t="str">
        <f t="shared" si="177"/>
        <v>translations</v>
      </c>
      <c r="S1884" s="14">
        <f t="shared" si="178"/>
        <v>42198.765844907408</v>
      </c>
      <c r="T1884" s="14">
        <f t="shared" si="179"/>
        <v>42258.765844907408</v>
      </c>
    </row>
    <row r="1885" spans="1:20" ht="15.75" x14ac:dyDescent="0.25">
      <c r="A1885">
        <v>1826</v>
      </c>
      <c r="B1885" s="3" t="s">
        <v>1827</v>
      </c>
      <c r="C1885" s="3" t="s">
        <v>5936</v>
      </c>
      <c r="D1885">
        <v>2000</v>
      </c>
      <c r="E1885">
        <v>2020</v>
      </c>
      <c r="F1885" t="s">
        <v>8219</v>
      </c>
      <c r="G1885" t="s">
        <v>8224</v>
      </c>
      <c r="H1885" t="s">
        <v>8246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8276</v>
      </c>
      <c r="O1885" s="6">
        <f t="shared" si="174"/>
        <v>1.01</v>
      </c>
      <c r="P1885" s="8">
        <f t="shared" si="175"/>
        <v>53.157894736842103</v>
      </c>
      <c r="Q1885" s="9" t="str">
        <f t="shared" si="176"/>
        <v>music</v>
      </c>
      <c r="R1885" s="9" t="str">
        <f t="shared" si="177"/>
        <v>rock</v>
      </c>
      <c r="S1885" s="14">
        <f t="shared" si="178"/>
        <v>41657.923807870371</v>
      </c>
      <c r="T1885" s="14">
        <f t="shared" si="179"/>
        <v>41687.923807870371</v>
      </c>
    </row>
    <row r="1886" spans="1:20" ht="45" x14ac:dyDescent="0.25">
      <c r="A1886">
        <v>3357</v>
      </c>
      <c r="B1886" s="3" t="s">
        <v>3356</v>
      </c>
      <c r="C1886" s="3" t="s">
        <v>7467</v>
      </c>
      <c r="D1886">
        <v>2000</v>
      </c>
      <c r="E1886">
        <v>2020</v>
      </c>
      <c r="F1886" t="s">
        <v>8219</v>
      </c>
      <c r="G1886" t="s">
        <v>8225</v>
      </c>
      <c r="H1886" t="s">
        <v>8247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8271</v>
      </c>
      <c r="O1886" s="6">
        <f t="shared" si="174"/>
        <v>1.01</v>
      </c>
      <c r="P1886" s="8">
        <f t="shared" si="175"/>
        <v>96.19047619047619</v>
      </c>
      <c r="Q1886" s="9" t="str">
        <f t="shared" si="176"/>
        <v>theater</v>
      </c>
      <c r="R1886" s="9" t="str">
        <f t="shared" si="177"/>
        <v>plays</v>
      </c>
      <c r="S1886" s="14">
        <f t="shared" si="178"/>
        <v>41822.417939814812</v>
      </c>
      <c r="T1886" s="14">
        <f t="shared" si="179"/>
        <v>41852.417939814812</v>
      </c>
    </row>
    <row r="1887" spans="1:20" ht="45" x14ac:dyDescent="0.25">
      <c r="A1887">
        <v>3474</v>
      </c>
      <c r="B1887" s="3" t="s">
        <v>3473</v>
      </c>
      <c r="C1887" s="3" t="s">
        <v>7584</v>
      </c>
      <c r="D1887">
        <v>2000</v>
      </c>
      <c r="E1887">
        <v>2020</v>
      </c>
      <c r="F1887" t="s">
        <v>8219</v>
      </c>
      <c r="G1887" t="s">
        <v>8225</v>
      </c>
      <c r="H1887" t="s">
        <v>8247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8271</v>
      </c>
      <c r="O1887" s="6">
        <f t="shared" si="174"/>
        <v>1.01</v>
      </c>
      <c r="P1887" s="8">
        <f t="shared" si="175"/>
        <v>51.794871794871796</v>
      </c>
      <c r="Q1887" s="9" t="str">
        <f t="shared" si="176"/>
        <v>theater</v>
      </c>
      <c r="R1887" s="9" t="str">
        <f t="shared" si="177"/>
        <v>plays</v>
      </c>
      <c r="S1887" s="14">
        <f t="shared" si="178"/>
        <v>42541.501516203702</v>
      </c>
      <c r="T1887" s="14">
        <f t="shared" si="179"/>
        <v>42571.501516203702</v>
      </c>
    </row>
    <row r="1888" spans="1:20" ht="45" x14ac:dyDescent="0.25">
      <c r="A1888">
        <v>3618</v>
      </c>
      <c r="B1888" s="3" t="s">
        <v>3616</v>
      </c>
      <c r="C1888" s="3" t="s">
        <v>7728</v>
      </c>
      <c r="D1888">
        <v>2000</v>
      </c>
      <c r="E1888">
        <v>2020</v>
      </c>
      <c r="F1888" t="s">
        <v>8219</v>
      </c>
      <c r="G1888" t="s">
        <v>8225</v>
      </c>
      <c r="H1888" t="s">
        <v>8247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8271</v>
      </c>
      <c r="O1888" s="6">
        <f t="shared" si="174"/>
        <v>1.01</v>
      </c>
      <c r="P1888" s="8">
        <f t="shared" si="175"/>
        <v>36.071428571428569</v>
      </c>
      <c r="Q1888" s="9" t="str">
        <f t="shared" si="176"/>
        <v>theater</v>
      </c>
      <c r="R1888" s="9" t="str">
        <f t="shared" si="177"/>
        <v>plays</v>
      </c>
      <c r="S1888" s="14">
        <f t="shared" si="178"/>
        <v>42128.627893518518</v>
      </c>
      <c r="T1888" s="14">
        <f t="shared" si="179"/>
        <v>42158.627893518518</v>
      </c>
    </row>
    <row r="1889" spans="1:20" ht="45" x14ac:dyDescent="0.25">
      <c r="A1889">
        <v>1651</v>
      </c>
      <c r="B1889" s="3" t="s">
        <v>1652</v>
      </c>
      <c r="C1889" s="3" t="s">
        <v>5761</v>
      </c>
      <c r="D1889">
        <v>2000</v>
      </c>
      <c r="E1889">
        <v>2015</v>
      </c>
      <c r="F1889" t="s">
        <v>8219</v>
      </c>
      <c r="G1889" t="s">
        <v>8224</v>
      </c>
      <c r="H1889" t="s">
        <v>8246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8292</v>
      </c>
      <c r="O1889" s="6">
        <f t="shared" si="174"/>
        <v>1.0075000000000001</v>
      </c>
      <c r="P1889" s="8">
        <f t="shared" si="175"/>
        <v>100.75</v>
      </c>
      <c r="Q1889" s="9" t="str">
        <f t="shared" si="176"/>
        <v>music</v>
      </c>
      <c r="R1889" s="9" t="str">
        <f t="shared" si="177"/>
        <v>pop</v>
      </c>
      <c r="S1889" s="14">
        <f t="shared" si="178"/>
        <v>40625.900694444441</v>
      </c>
      <c r="T1889" s="14">
        <f t="shared" si="17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>
        <v>2000</v>
      </c>
      <c r="E1890">
        <v>2015</v>
      </c>
      <c r="F1890" t="s">
        <v>8219</v>
      </c>
      <c r="G1890" t="s">
        <v>8224</v>
      </c>
      <c r="H1890" t="s">
        <v>8246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8279</v>
      </c>
      <c r="O1890" s="6">
        <f t="shared" si="174"/>
        <v>1.0075000000000001</v>
      </c>
      <c r="P1890" s="8">
        <f t="shared" si="175"/>
        <v>91.590909090909093</v>
      </c>
      <c r="Q1890" s="9" t="str">
        <f t="shared" si="176"/>
        <v>music</v>
      </c>
      <c r="R1890" s="9" t="str">
        <f t="shared" si="177"/>
        <v>indie rock</v>
      </c>
      <c r="S1890" s="14">
        <f t="shared" si="178"/>
        <v>41107.130150462966</v>
      </c>
      <c r="T1890" s="14">
        <f t="shared" si="179"/>
        <v>41137.130150462966</v>
      </c>
    </row>
    <row r="1891" spans="1:20" ht="30" x14ac:dyDescent="0.25">
      <c r="A1891">
        <v>3520</v>
      </c>
      <c r="B1891" s="3" t="s">
        <v>3519</v>
      </c>
      <c r="C1891" s="3" t="s">
        <v>7630</v>
      </c>
      <c r="D1891">
        <v>2000</v>
      </c>
      <c r="E1891">
        <v>2015</v>
      </c>
      <c r="F1891" t="s">
        <v>8219</v>
      </c>
      <c r="G1891" t="s">
        <v>8225</v>
      </c>
      <c r="H1891" t="s">
        <v>8247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8271</v>
      </c>
      <c r="O1891" s="6">
        <f t="shared" si="174"/>
        <v>1.0075000000000001</v>
      </c>
      <c r="P1891" s="8">
        <f t="shared" si="175"/>
        <v>95.952380952380949</v>
      </c>
      <c r="Q1891" s="9" t="str">
        <f t="shared" si="176"/>
        <v>theater</v>
      </c>
      <c r="R1891" s="9" t="str">
        <f t="shared" si="177"/>
        <v>plays</v>
      </c>
      <c r="S1891" s="14">
        <f t="shared" si="178"/>
        <v>42227.824212962965</v>
      </c>
      <c r="T1891" s="14">
        <f t="shared" si="179"/>
        <v>42253.57430555555</v>
      </c>
    </row>
    <row r="1892" spans="1:20" ht="45" x14ac:dyDescent="0.25">
      <c r="A1892">
        <v>3594</v>
      </c>
      <c r="B1892" s="3" t="s">
        <v>3593</v>
      </c>
      <c r="C1892" s="3" t="s">
        <v>7704</v>
      </c>
      <c r="D1892">
        <v>1600</v>
      </c>
      <c r="E1892">
        <v>2015</v>
      </c>
      <c r="F1892" t="s">
        <v>8219</v>
      </c>
      <c r="G1892" t="s">
        <v>8224</v>
      </c>
      <c r="H1892" t="s">
        <v>8246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8271</v>
      </c>
      <c r="O1892" s="6">
        <f t="shared" si="174"/>
        <v>1.2593749999999999</v>
      </c>
      <c r="P1892" s="8">
        <f t="shared" si="175"/>
        <v>55.972222222222221</v>
      </c>
      <c r="Q1892" s="9" t="str">
        <f t="shared" si="176"/>
        <v>theater</v>
      </c>
      <c r="R1892" s="9" t="str">
        <f t="shared" si="177"/>
        <v>plays</v>
      </c>
      <c r="S1892" s="14">
        <f t="shared" si="178"/>
        <v>42592.066921296297</v>
      </c>
      <c r="T1892" s="14">
        <f t="shared" si="17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>
        <v>2000</v>
      </c>
      <c r="E1893">
        <v>2015</v>
      </c>
      <c r="F1893" t="s">
        <v>8219</v>
      </c>
      <c r="G1893" t="s">
        <v>8224</v>
      </c>
      <c r="H1893" t="s">
        <v>8246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8271</v>
      </c>
      <c r="O1893" s="6">
        <f t="shared" si="174"/>
        <v>1.0075000000000001</v>
      </c>
      <c r="P1893" s="8">
        <f t="shared" si="175"/>
        <v>61.060606060606062</v>
      </c>
      <c r="Q1893" s="9" t="str">
        <f t="shared" si="176"/>
        <v>theater</v>
      </c>
      <c r="R1893" s="9" t="str">
        <f t="shared" si="177"/>
        <v>plays</v>
      </c>
      <c r="S1893" s="14">
        <f t="shared" si="178"/>
        <v>42632.348310185189</v>
      </c>
      <c r="T1893" s="14">
        <f t="shared" si="179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>
        <v>2000</v>
      </c>
      <c r="E1894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8292</v>
      </c>
      <c r="O1894" s="6">
        <f t="shared" si="174"/>
        <v>1.0067349999999999</v>
      </c>
      <c r="P1894" s="8">
        <f t="shared" si="175"/>
        <v>26.148961038961041</v>
      </c>
      <c r="Q1894" s="9" t="str">
        <f t="shared" si="176"/>
        <v>music</v>
      </c>
      <c r="R1894" s="9" t="str">
        <f t="shared" si="177"/>
        <v>pop</v>
      </c>
      <c r="S1894" s="14">
        <f t="shared" si="178"/>
        <v>42553.54414351852</v>
      </c>
      <c r="T1894" s="14">
        <f t="shared" si="179"/>
        <v>42583.54414351852</v>
      </c>
    </row>
    <row r="1895" spans="1:20" ht="30" x14ac:dyDescent="0.25">
      <c r="A1895">
        <v>1634</v>
      </c>
      <c r="B1895" s="3" t="s">
        <v>1635</v>
      </c>
      <c r="C1895" s="3" t="s">
        <v>5744</v>
      </c>
      <c r="D1895">
        <v>2000</v>
      </c>
      <c r="E1895">
        <v>2010</v>
      </c>
      <c r="F1895" t="s">
        <v>8219</v>
      </c>
      <c r="G1895" t="s">
        <v>8224</v>
      </c>
      <c r="H1895" t="s">
        <v>8246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8276</v>
      </c>
      <c r="O1895" s="6">
        <f t="shared" si="174"/>
        <v>1.0049999999999999</v>
      </c>
      <c r="P1895" s="8">
        <f t="shared" si="175"/>
        <v>62.8125</v>
      </c>
      <c r="Q1895" s="9" t="str">
        <f t="shared" si="176"/>
        <v>music</v>
      </c>
      <c r="R1895" s="9" t="str">
        <f t="shared" si="177"/>
        <v>rock</v>
      </c>
      <c r="S1895" s="14">
        <f t="shared" si="178"/>
        <v>40658.189826388887</v>
      </c>
      <c r="T1895" s="14">
        <f t="shared" si="179"/>
        <v>40696.249305555553</v>
      </c>
    </row>
    <row r="1896" spans="1:20" ht="45" x14ac:dyDescent="0.25">
      <c r="A1896">
        <v>3653</v>
      </c>
      <c r="B1896" s="3" t="s">
        <v>3650</v>
      </c>
      <c r="C1896" s="3" t="s">
        <v>7763</v>
      </c>
      <c r="D1896">
        <v>2000</v>
      </c>
      <c r="E1896">
        <v>2010</v>
      </c>
      <c r="F1896" t="s">
        <v>8219</v>
      </c>
      <c r="G1896" t="s">
        <v>8225</v>
      </c>
      <c r="H1896" t="s">
        <v>8247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8271</v>
      </c>
      <c r="O1896" s="6">
        <f t="shared" si="174"/>
        <v>1.0049999999999999</v>
      </c>
      <c r="P1896" s="8">
        <f t="shared" si="175"/>
        <v>60.909090909090907</v>
      </c>
      <c r="Q1896" s="9" t="str">
        <f t="shared" si="176"/>
        <v>theater</v>
      </c>
      <c r="R1896" s="9" t="str">
        <f t="shared" si="177"/>
        <v>plays</v>
      </c>
      <c r="S1896" s="14">
        <f t="shared" si="178"/>
        <v>42191.363506944443</v>
      </c>
      <c r="T1896" s="14">
        <f t="shared" si="17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>
        <v>2000</v>
      </c>
      <c r="E1897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8279</v>
      </c>
      <c r="O1897" s="6">
        <f t="shared" si="174"/>
        <v>1.0035000000000001</v>
      </c>
      <c r="P1897" s="8">
        <f t="shared" si="175"/>
        <v>52.815789473684212</v>
      </c>
      <c r="Q1897" s="9" t="str">
        <f t="shared" si="176"/>
        <v>music</v>
      </c>
      <c r="R1897" s="9" t="str">
        <f t="shared" si="177"/>
        <v>indie rock</v>
      </c>
      <c r="S1897" s="14">
        <f t="shared" si="178"/>
        <v>41759.670937499999</v>
      </c>
      <c r="T1897" s="14">
        <f t="shared" si="179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>
        <v>2000</v>
      </c>
      <c r="E1898">
        <v>2005</v>
      </c>
      <c r="F1898" t="s">
        <v>8219</v>
      </c>
      <c r="G1898" t="s">
        <v>8224</v>
      </c>
      <c r="H1898" t="s">
        <v>8246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8274</v>
      </c>
      <c r="O1898" s="6">
        <f t="shared" si="174"/>
        <v>1.0024999999999999</v>
      </c>
      <c r="P1898" s="8">
        <f t="shared" si="175"/>
        <v>45.56818181818182</v>
      </c>
      <c r="Q1898" s="9" t="str">
        <f t="shared" si="176"/>
        <v>publishing</v>
      </c>
      <c r="R1898" s="9" t="str">
        <f t="shared" si="177"/>
        <v>nonfiction</v>
      </c>
      <c r="S1898" s="14">
        <f t="shared" si="178"/>
        <v>41831.846828703703</v>
      </c>
      <c r="T1898" s="14">
        <f t="shared" si="179"/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>
        <v>140000</v>
      </c>
      <c r="E1899">
        <v>2005</v>
      </c>
      <c r="F1899" t="s">
        <v>8221</v>
      </c>
      <c r="G1899" t="s">
        <v>8234</v>
      </c>
      <c r="H1899" t="s">
        <v>8254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8284</v>
      </c>
      <c r="O1899" s="6">
        <f t="shared" si="174"/>
        <v>1.4321428571428572E-2</v>
      </c>
      <c r="P1899" s="8">
        <f t="shared" si="175"/>
        <v>501.25</v>
      </c>
      <c r="Q1899" s="9" t="str">
        <f t="shared" si="176"/>
        <v>food</v>
      </c>
      <c r="R1899" s="9" t="str">
        <f t="shared" si="177"/>
        <v>food trucks</v>
      </c>
      <c r="S1899" s="14">
        <f t="shared" si="178"/>
        <v>42734.879236111112</v>
      </c>
      <c r="T1899" s="14">
        <f t="shared" si="179"/>
        <v>42771.697222222225</v>
      </c>
    </row>
    <row r="1900" spans="1:20" ht="45" x14ac:dyDescent="0.25">
      <c r="A1900">
        <v>3373</v>
      </c>
      <c r="B1900" s="3" t="s">
        <v>3372</v>
      </c>
      <c r="C1900" s="3" t="s">
        <v>7483</v>
      </c>
      <c r="D1900">
        <v>2000</v>
      </c>
      <c r="E1900">
        <v>2005</v>
      </c>
      <c r="F1900" t="s">
        <v>8219</v>
      </c>
      <c r="G1900" t="s">
        <v>8225</v>
      </c>
      <c r="H1900" t="s">
        <v>8247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8271</v>
      </c>
      <c r="O1900" s="6">
        <f t="shared" si="174"/>
        <v>1.0024999999999999</v>
      </c>
      <c r="P1900" s="8">
        <f t="shared" si="175"/>
        <v>66.833333333333329</v>
      </c>
      <c r="Q1900" s="9" t="str">
        <f t="shared" si="176"/>
        <v>theater</v>
      </c>
      <c r="R1900" s="9" t="str">
        <f t="shared" si="177"/>
        <v>plays</v>
      </c>
      <c r="S1900" s="14">
        <f t="shared" si="178"/>
        <v>42179.854629629626</v>
      </c>
      <c r="T1900" s="14">
        <f t="shared" si="17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>
        <v>2000</v>
      </c>
      <c r="E1901">
        <v>2005</v>
      </c>
      <c r="F1901" t="s">
        <v>8219</v>
      </c>
      <c r="G1901" t="s">
        <v>8224</v>
      </c>
      <c r="H1901" t="s">
        <v>8246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8305</v>
      </c>
      <c r="O1901" s="6">
        <f t="shared" si="174"/>
        <v>1.0024999999999999</v>
      </c>
      <c r="P1901" s="8">
        <f t="shared" si="175"/>
        <v>143.21428571428572</v>
      </c>
      <c r="Q1901" s="9" t="str">
        <f t="shared" si="176"/>
        <v>theater</v>
      </c>
      <c r="R1901" s="9" t="str">
        <f t="shared" si="177"/>
        <v>musical</v>
      </c>
      <c r="S1901" s="14">
        <f t="shared" si="178"/>
        <v>42075.942627314813</v>
      </c>
      <c r="T1901" s="14">
        <f t="shared" si="17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>
        <v>2000</v>
      </c>
      <c r="E1902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8265</v>
      </c>
      <c r="O1902" s="6">
        <f t="shared" si="174"/>
        <v>1.002</v>
      </c>
      <c r="P1902" s="8">
        <f t="shared" si="175"/>
        <v>80.16</v>
      </c>
      <c r="Q1902" s="9" t="str">
        <f t="shared" si="176"/>
        <v>film &amp; video</v>
      </c>
      <c r="R1902" s="9" t="str">
        <f t="shared" si="177"/>
        <v>television</v>
      </c>
      <c r="S1902" s="14">
        <f t="shared" si="178"/>
        <v>42200.758240740746</v>
      </c>
      <c r="T1902" s="14">
        <f t="shared" si="179"/>
        <v>42260.758240740746</v>
      </c>
    </row>
    <row r="1903" spans="1:20" ht="45" x14ac:dyDescent="0.25">
      <c r="A1903">
        <v>533</v>
      </c>
      <c r="B1903" s="3" t="s">
        <v>534</v>
      </c>
      <c r="C1903" s="3" t="s">
        <v>4643</v>
      </c>
      <c r="D1903">
        <v>2000</v>
      </c>
      <c r="E1903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8271</v>
      </c>
      <c r="O1903" s="6">
        <f t="shared" si="174"/>
        <v>1.002</v>
      </c>
      <c r="P1903" s="8">
        <f t="shared" si="175"/>
        <v>117.88235294117646</v>
      </c>
      <c r="Q1903" s="9" t="str">
        <f t="shared" si="176"/>
        <v>theater</v>
      </c>
      <c r="R1903" s="9" t="str">
        <f t="shared" si="177"/>
        <v>plays</v>
      </c>
      <c r="S1903" s="14">
        <f t="shared" si="178"/>
        <v>42482.43478009259</v>
      </c>
      <c r="T1903" s="14">
        <f t="shared" si="179"/>
        <v>42506.43478009259</v>
      </c>
    </row>
    <row r="1904" spans="1:20" ht="30" x14ac:dyDescent="0.25">
      <c r="A1904">
        <v>3159</v>
      </c>
      <c r="B1904" s="3" t="s">
        <v>3159</v>
      </c>
      <c r="C1904" s="3" t="s">
        <v>7269</v>
      </c>
      <c r="D1904">
        <v>1500</v>
      </c>
      <c r="E1904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8271</v>
      </c>
      <c r="O1904" s="6">
        <f t="shared" si="174"/>
        <v>1.3348133333333334</v>
      </c>
      <c r="P1904" s="8">
        <f t="shared" si="175"/>
        <v>38.504230769230773</v>
      </c>
      <c r="Q1904" s="9" t="str">
        <f t="shared" si="176"/>
        <v>theater</v>
      </c>
      <c r="R1904" s="9" t="str">
        <f t="shared" si="177"/>
        <v>plays</v>
      </c>
      <c r="S1904" s="14">
        <f t="shared" si="178"/>
        <v>40884.066678240742</v>
      </c>
      <c r="T1904" s="14">
        <f t="shared" si="179"/>
        <v>40926.958333333336</v>
      </c>
    </row>
    <row r="1905" spans="1:20" ht="45" x14ac:dyDescent="0.25">
      <c r="A1905">
        <v>883</v>
      </c>
      <c r="B1905" s="3" t="s">
        <v>884</v>
      </c>
      <c r="C1905" s="3" t="s">
        <v>4993</v>
      </c>
      <c r="D1905">
        <v>5000</v>
      </c>
      <c r="E1905">
        <v>2001</v>
      </c>
      <c r="F1905" t="s">
        <v>8221</v>
      </c>
      <c r="G1905" t="s">
        <v>8224</v>
      </c>
      <c r="H1905" t="s">
        <v>8246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8279</v>
      </c>
      <c r="O1905" s="6">
        <f t="shared" si="174"/>
        <v>0.4002</v>
      </c>
      <c r="P1905" s="8">
        <f t="shared" si="175"/>
        <v>83.375</v>
      </c>
      <c r="Q1905" s="9" t="str">
        <f t="shared" si="176"/>
        <v>music</v>
      </c>
      <c r="R1905" s="9" t="str">
        <f t="shared" si="177"/>
        <v>indie rock</v>
      </c>
      <c r="S1905" s="14">
        <f t="shared" si="178"/>
        <v>42371.935590277775</v>
      </c>
      <c r="T1905" s="14">
        <f t="shared" si="179"/>
        <v>42431.935590277775</v>
      </c>
    </row>
    <row r="1906" spans="1:20" ht="45" x14ac:dyDescent="0.25">
      <c r="A1906">
        <v>3216</v>
      </c>
      <c r="B1906" s="3" t="s">
        <v>3216</v>
      </c>
      <c r="C1906" s="3" t="s">
        <v>7326</v>
      </c>
      <c r="D1906">
        <v>2000</v>
      </c>
      <c r="E1906">
        <v>2001</v>
      </c>
      <c r="F1906" t="s">
        <v>8219</v>
      </c>
      <c r="G1906" t="s">
        <v>8225</v>
      </c>
      <c r="H1906" t="s">
        <v>8247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8271</v>
      </c>
      <c r="O1906" s="6">
        <f t="shared" si="174"/>
        <v>1.0004999999999999</v>
      </c>
      <c r="P1906" s="8">
        <f t="shared" si="175"/>
        <v>57.171428571428571</v>
      </c>
      <c r="Q1906" s="9" t="str">
        <f t="shared" si="176"/>
        <v>theater</v>
      </c>
      <c r="R1906" s="9" t="str">
        <f t="shared" si="177"/>
        <v>plays</v>
      </c>
      <c r="S1906" s="14">
        <f t="shared" si="178"/>
        <v>42165.462627314817</v>
      </c>
      <c r="T1906" s="14">
        <f t="shared" si="179"/>
        <v>42196.604166666672</v>
      </c>
    </row>
    <row r="1907" spans="1:20" ht="30" x14ac:dyDescent="0.25">
      <c r="A1907">
        <v>1603</v>
      </c>
      <c r="B1907" s="3" t="s">
        <v>1604</v>
      </c>
      <c r="C1907" s="3" t="s">
        <v>5713</v>
      </c>
      <c r="D1907">
        <v>2000</v>
      </c>
      <c r="E1907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8276</v>
      </c>
      <c r="O1907" s="6">
        <f t="shared" si="174"/>
        <v>1.0003299999999999</v>
      </c>
      <c r="P1907" s="8">
        <f t="shared" si="175"/>
        <v>66.688666666666663</v>
      </c>
      <c r="Q1907" s="9" t="str">
        <f t="shared" si="176"/>
        <v>music</v>
      </c>
      <c r="R1907" s="9" t="str">
        <f t="shared" si="177"/>
        <v>rock</v>
      </c>
      <c r="S1907" s="14">
        <f t="shared" si="178"/>
        <v>40876.169664351852</v>
      </c>
      <c r="T1907" s="14">
        <f t="shared" si="179"/>
        <v>40936.169664351852</v>
      </c>
    </row>
    <row r="1908" spans="1:20" ht="45" x14ac:dyDescent="0.25">
      <c r="A1908">
        <v>41</v>
      </c>
      <c r="B1908" s="3" t="s">
        <v>43</v>
      </c>
      <c r="C1908" s="3" t="s">
        <v>4152</v>
      </c>
      <c r="D1908">
        <v>2000</v>
      </c>
      <c r="E1908">
        <v>2000</v>
      </c>
      <c r="F1908" t="s">
        <v>8219</v>
      </c>
      <c r="G1908" t="s">
        <v>8224</v>
      </c>
      <c r="H1908" t="s">
        <v>8246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8265</v>
      </c>
      <c r="O1908" s="6">
        <f t="shared" si="174"/>
        <v>1</v>
      </c>
      <c r="P1908" s="8">
        <f t="shared" si="175"/>
        <v>105.26315789473684</v>
      </c>
      <c r="Q1908" s="9" t="str">
        <f t="shared" si="176"/>
        <v>film &amp; video</v>
      </c>
      <c r="R1908" s="9" t="str">
        <f t="shared" si="177"/>
        <v>television</v>
      </c>
      <c r="S1908" s="14">
        <f t="shared" si="178"/>
        <v>41887.568912037037</v>
      </c>
      <c r="T1908" s="14">
        <f t="shared" si="179"/>
        <v>41917.568912037037</v>
      </c>
    </row>
    <row r="1909" spans="1:20" ht="45" x14ac:dyDescent="0.25">
      <c r="A1909">
        <v>44</v>
      </c>
      <c r="B1909" s="3" t="s">
        <v>46</v>
      </c>
      <c r="C1909" s="3" t="s">
        <v>4155</v>
      </c>
      <c r="D1909">
        <v>2000</v>
      </c>
      <c r="E1909">
        <v>2000</v>
      </c>
      <c r="F1909" t="s">
        <v>8219</v>
      </c>
      <c r="G1909" t="s">
        <v>8224</v>
      </c>
      <c r="H1909" t="s">
        <v>8246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8265</v>
      </c>
      <c r="O1909" s="6">
        <f t="shared" si="174"/>
        <v>1</v>
      </c>
      <c r="P1909" s="8">
        <f t="shared" si="175"/>
        <v>133.33333333333334</v>
      </c>
      <c r="Q1909" s="9" t="str">
        <f t="shared" si="176"/>
        <v>film &amp; video</v>
      </c>
      <c r="R1909" s="9" t="str">
        <f t="shared" si="177"/>
        <v>television</v>
      </c>
      <c r="S1909" s="14">
        <f t="shared" si="178"/>
        <v>41874.098807870374</v>
      </c>
      <c r="T1909" s="14">
        <f t="shared" si="179"/>
        <v>41919.098807870374</v>
      </c>
    </row>
    <row r="1910" spans="1:20" ht="45" x14ac:dyDescent="0.25">
      <c r="A1910">
        <v>1619</v>
      </c>
      <c r="B1910" s="3" t="s">
        <v>1620</v>
      </c>
      <c r="C1910" s="3" t="s">
        <v>5729</v>
      </c>
      <c r="D1910">
        <v>1500</v>
      </c>
      <c r="E1910">
        <v>2000</v>
      </c>
      <c r="F1910" t="s">
        <v>8219</v>
      </c>
      <c r="G1910" t="s">
        <v>8224</v>
      </c>
      <c r="H1910" t="s">
        <v>8246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8276</v>
      </c>
      <c r="O1910" s="6">
        <f t="shared" si="174"/>
        <v>1.3333333333333333</v>
      </c>
      <c r="P1910" s="8">
        <f t="shared" si="175"/>
        <v>86.956521739130437</v>
      </c>
      <c r="Q1910" s="9" t="str">
        <f t="shared" si="176"/>
        <v>music</v>
      </c>
      <c r="R1910" s="9" t="str">
        <f t="shared" si="177"/>
        <v>rock</v>
      </c>
      <c r="S1910" s="14">
        <f t="shared" si="178"/>
        <v>41876.18618055556</v>
      </c>
      <c r="T1910" s="14">
        <f t="shared" si="179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>
        <v>2000</v>
      </c>
      <c r="E1911">
        <v>2000</v>
      </c>
      <c r="F1911" t="s">
        <v>8219</v>
      </c>
      <c r="G1911" t="s">
        <v>8224</v>
      </c>
      <c r="H1911" t="s">
        <v>8246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8280</v>
      </c>
      <c r="O1911" s="6">
        <f t="shared" si="174"/>
        <v>1</v>
      </c>
      <c r="P1911" s="8">
        <f t="shared" si="175"/>
        <v>285.71428571428572</v>
      </c>
      <c r="Q1911" s="9" t="str">
        <f t="shared" si="176"/>
        <v>music</v>
      </c>
      <c r="R1911" s="9" t="str">
        <f t="shared" si="177"/>
        <v>electronic music</v>
      </c>
      <c r="S1911" s="14">
        <f t="shared" si="178"/>
        <v>41564.194131944445</v>
      </c>
      <c r="T1911" s="14">
        <f t="shared" si="179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>
        <v>2000</v>
      </c>
      <c r="E1912">
        <v>2000</v>
      </c>
      <c r="F1912" t="s">
        <v>8219</v>
      </c>
      <c r="G1912" t="s">
        <v>8224</v>
      </c>
      <c r="H1912" t="s">
        <v>8246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8279</v>
      </c>
      <c r="O1912" s="6">
        <f t="shared" si="174"/>
        <v>1</v>
      </c>
      <c r="P1912" s="8">
        <f t="shared" si="175"/>
        <v>42.553191489361701</v>
      </c>
      <c r="Q1912" s="9" t="str">
        <f t="shared" si="176"/>
        <v>music</v>
      </c>
      <c r="R1912" s="9" t="str">
        <f t="shared" si="177"/>
        <v>indie rock</v>
      </c>
      <c r="S1912" s="14">
        <f t="shared" si="178"/>
        <v>41193.748483796298</v>
      </c>
      <c r="T1912" s="14">
        <f t="shared" si="179"/>
        <v>41223.790150462963</v>
      </c>
    </row>
    <row r="1913" spans="1:20" ht="45" x14ac:dyDescent="0.25">
      <c r="A1913">
        <v>2480</v>
      </c>
      <c r="B1913" s="3" t="s">
        <v>2480</v>
      </c>
      <c r="C1913" s="3" t="s">
        <v>6590</v>
      </c>
      <c r="D1913">
        <v>2000</v>
      </c>
      <c r="E1913">
        <v>2000</v>
      </c>
      <c r="F1913" t="s">
        <v>8219</v>
      </c>
      <c r="G1913" t="s">
        <v>8224</v>
      </c>
      <c r="H1913" t="s">
        <v>8246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8279</v>
      </c>
      <c r="O1913" s="6">
        <f t="shared" si="174"/>
        <v>1</v>
      </c>
      <c r="P1913" s="8">
        <f t="shared" si="175"/>
        <v>250</v>
      </c>
      <c r="Q1913" s="9" t="str">
        <f t="shared" si="176"/>
        <v>music</v>
      </c>
      <c r="R1913" s="9" t="str">
        <f t="shared" si="177"/>
        <v>indie rock</v>
      </c>
      <c r="S1913" s="14">
        <f t="shared" si="178"/>
        <v>42227.936157407406</v>
      </c>
      <c r="T1913" s="14">
        <f t="shared" si="17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>
        <v>1500</v>
      </c>
      <c r="E1914">
        <v>2000</v>
      </c>
      <c r="F1914" t="s">
        <v>8219</v>
      </c>
      <c r="G1914" t="s">
        <v>8225</v>
      </c>
      <c r="H1914" t="s">
        <v>8247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8305</v>
      </c>
      <c r="O1914" s="6">
        <f t="shared" si="174"/>
        <v>1.3333333333333333</v>
      </c>
      <c r="P1914" s="8">
        <f t="shared" si="175"/>
        <v>36.363636363636367</v>
      </c>
      <c r="Q1914" s="9" t="str">
        <f t="shared" si="176"/>
        <v>theater</v>
      </c>
      <c r="R1914" s="9" t="str">
        <f t="shared" si="177"/>
        <v>musical</v>
      </c>
      <c r="S1914" s="14">
        <f t="shared" si="178"/>
        <v>41803.457326388889</v>
      </c>
      <c r="T1914" s="14">
        <f t="shared" si="179"/>
        <v>41833.457326388889</v>
      </c>
    </row>
    <row r="1915" spans="1:20" ht="45" x14ac:dyDescent="0.25">
      <c r="A1915">
        <v>3385</v>
      </c>
      <c r="B1915" s="3" t="s">
        <v>3384</v>
      </c>
      <c r="C1915" s="3" t="s">
        <v>7495</v>
      </c>
      <c r="D1915">
        <v>2000</v>
      </c>
      <c r="E1915">
        <v>2000</v>
      </c>
      <c r="F1915" t="s">
        <v>8219</v>
      </c>
      <c r="G1915" t="s">
        <v>8224</v>
      </c>
      <c r="H1915" t="s">
        <v>8246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8271</v>
      </c>
      <c r="O1915" s="6">
        <f t="shared" si="174"/>
        <v>1</v>
      </c>
      <c r="P1915" s="8">
        <f t="shared" si="175"/>
        <v>133.33333333333334</v>
      </c>
      <c r="Q1915" s="9" t="str">
        <f t="shared" si="176"/>
        <v>theater</v>
      </c>
      <c r="R1915" s="9" t="str">
        <f t="shared" si="177"/>
        <v>plays</v>
      </c>
      <c r="S1915" s="14">
        <f t="shared" si="178"/>
        <v>41953.8675</v>
      </c>
      <c r="T1915" s="14">
        <f t="shared" si="179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>
        <v>2000</v>
      </c>
      <c r="E1916">
        <v>2000</v>
      </c>
      <c r="F1916" t="s">
        <v>8219</v>
      </c>
      <c r="G1916" t="s">
        <v>8225</v>
      </c>
      <c r="H1916" t="s">
        <v>8247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8271</v>
      </c>
      <c r="O1916" s="6">
        <f t="shared" si="174"/>
        <v>1</v>
      </c>
      <c r="P1916" s="8">
        <f t="shared" si="175"/>
        <v>117.64705882352941</v>
      </c>
      <c r="Q1916" s="9" t="str">
        <f t="shared" si="176"/>
        <v>theater</v>
      </c>
      <c r="R1916" s="9" t="str">
        <f t="shared" si="177"/>
        <v>plays</v>
      </c>
      <c r="S1916" s="14">
        <f t="shared" si="178"/>
        <v>42150.462083333332</v>
      </c>
      <c r="T1916" s="14">
        <f t="shared" si="17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>
        <v>2000</v>
      </c>
      <c r="E1917">
        <v>2000</v>
      </c>
      <c r="F1917" t="s">
        <v>8219</v>
      </c>
      <c r="G1917" t="s">
        <v>8224</v>
      </c>
      <c r="H1917" t="s">
        <v>8246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8271</v>
      </c>
      <c r="O1917" s="6">
        <f t="shared" si="174"/>
        <v>1</v>
      </c>
      <c r="P1917" s="8">
        <f t="shared" si="175"/>
        <v>95.238095238095241</v>
      </c>
      <c r="Q1917" s="9" t="str">
        <f t="shared" si="176"/>
        <v>theater</v>
      </c>
      <c r="R1917" s="9" t="str">
        <f t="shared" si="177"/>
        <v>plays</v>
      </c>
      <c r="S1917" s="14">
        <f t="shared" si="178"/>
        <v>41839.730937500004</v>
      </c>
      <c r="T1917" s="14">
        <f t="shared" si="179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>
        <v>2000</v>
      </c>
      <c r="E1918">
        <v>2000</v>
      </c>
      <c r="F1918" t="s">
        <v>8219</v>
      </c>
      <c r="G1918" t="s">
        <v>8225</v>
      </c>
      <c r="H1918" t="s">
        <v>8247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8271</v>
      </c>
      <c r="O1918" s="6">
        <f t="shared" si="174"/>
        <v>1</v>
      </c>
      <c r="P1918" s="8">
        <f t="shared" si="175"/>
        <v>64.516129032258064</v>
      </c>
      <c r="Q1918" s="9" t="str">
        <f t="shared" si="176"/>
        <v>theater</v>
      </c>
      <c r="R1918" s="9" t="str">
        <f t="shared" si="177"/>
        <v>plays</v>
      </c>
      <c r="S1918" s="14">
        <f t="shared" si="178"/>
        <v>42272.530509259261</v>
      </c>
      <c r="T1918" s="14">
        <f t="shared" si="179"/>
        <v>42300.530509259261</v>
      </c>
    </row>
    <row r="1919" spans="1:20" ht="45" x14ac:dyDescent="0.25">
      <c r="A1919">
        <v>3627</v>
      </c>
      <c r="B1919" s="3" t="s">
        <v>3625</v>
      </c>
      <c r="C1919" s="3" t="s">
        <v>7737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8271</v>
      </c>
      <c r="O1919" s="6">
        <f t="shared" si="174"/>
        <v>1</v>
      </c>
      <c r="P1919" s="8">
        <f t="shared" si="175"/>
        <v>68.965517241379317</v>
      </c>
      <c r="Q1919" s="9" t="str">
        <f t="shared" si="176"/>
        <v>theater</v>
      </c>
      <c r="R1919" s="9" t="str">
        <f t="shared" si="177"/>
        <v>plays</v>
      </c>
      <c r="S1919" s="14">
        <f t="shared" si="178"/>
        <v>42460.741747685184</v>
      </c>
      <c r="T1919" s="14">
        <f t="shared" si="179"/>
        <v>42511.165972222225</v>
      </c>
    </row>
    <row r="1920" spans="1:20" ht="45" x14ac:dyDescent="0.25">
      <c r="A1920">
        <v>3770</v>
      </c>
      <c r="B1920" s="3" t="s">
        <v>3767</v>
      </c>
      <c r="C1920" s="3" t="s">
        <v>7880</v>
      </c>
      <c r="D1920">
        <v>2000</v>
      </c>
      <c r="E1920">
        <v>2000</v>
      </c>
      <c r="F1920" t="s">
        <v>8219</v>
      </c>
      <c r="G1920" t="s">
        <v>8225</v>
      </c>
      <c r="H1920" t="s">
        <v>8247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8305</v>
      </c>
      <c r="O1920" s="6">
        <f t="shared" si="174"/>
        <v>1</v>
      </c>
      <c r="P1920" s="8">
        <f t="shared" si="175"/>
        <v>100</v>
      </c>
      <c r="Q1920" s="9" t="str">
        <f t="shared" si="176"/>
        <v>theater</v>
      </c>
      <c r="R1920" s="9" t="str">
        <f t="shared" si="177"/>
        <v>musical</v>
      </c>
      <c r="S1920" s="14">
        <f t="shared" si="178"/>
        <v>42138.930671296301</v>
      </c>
      <c r="T1920" s="14">
        <f t="shared" si="179"/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>
        <v>1500</v>
      </c>
      <c r="E1921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8280</v>
      </c>
      <c r="O1921" s="6">
        <f t="shared" si="174"/>
        <v>1.3286666666666667</v>
      </c>
      <c r="P1921" s="8">
        <f t="shared" si="175"/>
        <v>27.301369863013697</v>
      </c>
      <c r="Q1921" s="9" t="str">
        <f t="shared" si="176"/>
        <v>music</v>
      </c>
      <c r="R1921" s="9" t="str">
        <f t="shared" si="177"/>
        <v>electronic music</v>
      </c>
      <c r="S1921" s="14">
        <f t="shared" si="178"/>
        <v>41312.311562499999</v>
      </c>
      <c r="T1921" s="14">
        <f t="shared" si="179"/>
        <v>41342.311562499999</v>
      </c>
    </row>
    <row r="1922" spans="1:20" ht="45" x14ac:dyDescent="0.25">
      <c r="A1922">
        <v>1784</v>
      </c>
      <c r="B1922" s="3" t="s">
        <v>1785</v>
      </c>
      <c r="C1922" s="3" t="s">
        <v>5894</v>
      </c>
      <c r="D1922">
        <v>5000</v>
      </c>
      <c r="E1922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8285</v>
      </c>
      <c r="O1922" s="6">
        <f t="shared" ref="O1922:O1985" si="180">E1922/D1922</f>
        <v>0.39760000000000001</v>
      </c>
      <c r="P1922" s="8">
        <f t="shared" ref="P1922:P1985" si="181">E1922/L1922</f>
        <v>60.242424242424242</v>
      </c>
      <c r="Q1922" s="9" t="str">
        <f t="shared" si="176"/>
        <v>photography</v>
      </c>
      <c r="R1922" s="9" t="str">
        <f t="shared" si="177"/>
        <v>photobooks</v>
      </c>
      <c r="S1922" s="14">
        <f t="shared" si="178"/>
        <v>42003.655555555553</v>
      </c>
      <c r="T1922" s="14">
        <f t="shared" si="179"/>
        <v>42035.142361111109</v>
      </c>
    </row>
    <row r="1923" spans="1:20" ht="45" x14ac:dyDescent="0.25">
      <c r="A1923">
        <v>913</v>
      </c>
      <c r="B1923" s="3" t="s">
        <v>914</v>
      </c>
      <c r="C1923" s="3" t="s">
        <v>5023</v>
      </c>
      <c r="D1923">
        <v>30000</v>
      </c>
      <c r="E1923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s="6">
        <f t="shared" si="180"/>
        <v>6.6066666666666662E-2</v>
      </c>
      <c r="P1923" s="8">
        <f t="shared" si="181"/>
        <v>82.583333333333329</v>
      </c>
      <c r="Q1923" s="9" t="str">
        <f t="shared" ref="Q1923:Q1986" si="182">LEFT(N1923, SEARCH("/",N1923,1)-1)</f>
        <v>music</v>
      </c>
      <c r="R1923" s="9" t="str">
        <f t="shared" ref="R1923:R1986" si="183">RIGHT(N1923,LEN(N1923) - SEARCH("/", N1923))</f>
        <v>jazz</v>
      </c>
      <c r="S1923" s="14">
        <f t="shared" ref="S1923:S1986" si="184">(((J1923/60)/60)/24)+DATE(1970,1,1)</f>
        <v>41004.139108796298</v>
      </c>
      <c r="T1923" s="14">
        <f t="shared" ref="T1923:T1986" si="185">(((I1923/60)/60)/24)+DATE(1970,1,1)</f>
        <v>41034.139108796298</v>
      </c>
    </row>
    <row r="1924" spans="1:20" ht="45" x14ac:dyDescent="0.25">
      <c r="A1924">
        <v>2622</v>
      </c>
      <c r="B1924" s="3" t="s">
        <v>2622</v>
      </c>
      <c r="C1924" s="3" t="s">
        <v>6732</v>
      </c>
      <c r="D1924">
        <v>1500</v>
      </c>
      <c r="E1924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8301</v>
      </c>
      <c r="O1924" s="6">
        <f t="shared" si="180"/>
        <v>1.3118399999999999</v>
      </c>
      <c r="P1924" s="8">
        <f t="shared" si="181"/>
        <v>26.591351351351353</v>
      </c>
      <c r="Q1924" s="9" t="str">
        <f t="shared" si="182"/>
        <v>technology</v>
      </c>
      <c r="R1924" s="9" t="str">
        <f t="shared" si="183"/>
        <v>space exploration</v>
      </c>
      <c r="S1924" s="14">
        <f t="shared" si="184"/>
        <v>42689.74324074074</v>
      </c>
      <c r="T1924" s="14">
        <f t="shared" si="185"/>
        <v>42734.74324074074</v>
      </c>
    </row>
    <row r="1925" spans="1:20" ht="45" x14ac:dyDescent="0.25">
      <c r="A1925">
        <v>1714</v>
      </c>
      <c r="B1925" s="3" t="s">
        <v>1715</v>
      </c>
      <c r="C1925" s="3" t="s">
        <v>5824</v>
      </c>
      <c r="D1925">
        <v>25000</v>
      </c>
      <c r="E1925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8293</v>
      </c>
      <c r="O1925" s="6">
        <f t="shared" si="180"/>
        <v>7.868E-2</v>
      </c>
      <c r="P1925" s="8">
        <f t="shared" si="181"/>
        <v>115.70588235294117</v>
      </c>
      <c r="Q1925" s="9" t="str">
        <f t="shared" si="182"/>
        <v>music</v>
      </c>
      <c r="R1925" s="9" t="str">
        <f t="shared" si="183"/>
        <v>faith</v>
      </c>
      <c r="S1925" s="14">
        <f t="shared" si="184"/>
        <v>42095.918530092589</v>
      </c>
      <c r="T1925" s="14">
        <f t="shared" si="185"/>
        <v>42125.918530092589</v>
      </c>
    </row>
    <row r="1926" spans="1:20" ht="45" x14ac:dyDescent="0.25">
      <c r="A1926">
        <v>3383</v>
      </c>
      <c r="B1926" s="3" t="s">
        <v>3382</v>
      </c>
      <c r="C1926" s="3" t="s">
        <v>7493</v>
      </c>
      <c r="D1926">
        <v>1750</v>
      </c>
      <c r="E1926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8271</v>
      </c>
      <c r="O1926" s="6">
        <f t="shared" si="180"/>
        <v>1.1171428571428572</v>
      </c>
      <c r="P1926" s="8">
        <f t="shared" si="181"/>
        <v>65.166666666666671</v>
      </c>
      <c r="Q1926" s="9" t="str">
        <f t="shared" si="182"/>
        <v>theater</v>
      </c>
      <c r="R1926" s="9" t="str">
        <f t="shared" si="183"/>
        <v>plays</v>
      </c>
      <c r="S1926" s="14">
        <f t="shared" si="184"/>
        <v>42524.782638888893</v>
      </c>
      <c r="T1926" s="14">
        <f t="shared" si="185"/>
        <v>42544.782638888893</v>
      </c>
    </row>
    <row r="1927" spans="1:20" ht="15.75" x14ac:dyDescent="0.25">
      <c r="A1927">
        <v>3271</v>
      </c>
      <c r="B1927" s="3" t="s">
        <v>3271</v>
      </c>
      <c r="C1927" s="3" t="s">
        <v>7381</v>
      </c>
      <c r="D1927">
        <v>1500</v>
      </c>
      <c r="E1927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8271</v>
      </c>
      <c r="O1927" s="6">
        <f t="shared" si="180"/>
        <v>1.3</v>
      </c>
      <c r="P1927" s="8">
        <f t="shared" si="181"/>
        <v>38.235294117647058</v>
      </c>
      <c r="Q1927" s="9" t="str">
        <f t="shared" si="182"/>
        <v>theater</v>
      </c>
      <c r="R1927" s="9" t="str">
        <f t="shared" si="183"/>
        <v>plays</v>
      </c>
      <c r="S1927" s="14">
        <f t="shared" si="184"/>
        <v>41915.437210648146</v>
      </c>
      <c r="T1927" s="14">
        <f t="shared" si="185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>
        <v>1800</v>
      </c>
      <c r="E1928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8276</v>
      </c>
      <c r="O1928" s="6">
        <f t="shared" si="180"/>
        <v>1.0783333333333334</v>
      </c>
      <c r="P1928" s="8">
        <f t="shared" si="181"/>
        <v>60.65625</v>
      </c>
      <c r="Q1928" s="9" t="str">
        <f t="shared" si="182"/>
        <v>music</v>
      </c>
      <c r="R1928" s="9" t="str">
        <f t="shared" si="183"/>
        <v>rock</v>
      </c>
      <c r="S1928" s="14">
        <f t="shared" si="184"/>
        <v>41325.525752314818</v>
      </c>
      <c r="T1928" s="14">
        <f t="shared" si="185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>
        <v>1250</v>
      </c>
      <c r="E1929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8265</v>
      </c>
      <c r="O1929" s="6">
        <f t="shared" si="180"/>
        <v>1.552</v>
      </c>
      <c r="P1929" s="8">
        <f t="shared" si="181"/>
        <v>102.10526315789474</v>
      </c>
      <c r="Q1929" s="9" t="str">
        <f t="shared" si="182"/>
        <v>film &amp; video</v>
      </c>
      <c r="R1929" s="9" t="str">
        <f t="shared" si="183"/>
        <v>television</v>
      </c>
      <c r="S1929" s="14">
        <f t="shared" si="184"/>
        <v>41828.515555555554</v>
      </c>
      <c r="T1929" s="14">
        <f t="shared" si="185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>
        <v>50000</v>
      </c>
      <c r="E1930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s="6">
        <f t="shared" si="180"/>
        <v>3.8739999999999997E-2</v>
      </c>
      <c r="P1930" s="8">
        <f t="shared" si="181"/>
        <v>48.424999999999997</v>
      </c>
      <c r="Q1930" s="9" t="str">
        <f t="shared" si="182"/>
        <v>music</v>
      </c>
      <c r="R1930" s="9" t="str">
        <f t="shared" si="183"/>
        <v>world music</v>
      </c>
      <c r="S1930" s="14">
        <f t="shared" si="184"/>
        <v>41715.874780092592</v>
      </c>
      <c r="T1930" s="14">
        <f t="shared" si="185"/>
        <v>41750.041666666664</v>
      </c>
    </row>
    <row r="1931" spans="1:20" ht="30" x14ac:dyDescent="0.25">
      <c r="A1931">
        <v>1672</v>
      </c>
      <c r="B1931" s="3" t="s">
        <v>1673</v>
      </c>
      <c r="C1931" s="3" t="s">
        <v>5782</v>
      </c>
      <c r="D1931">
        <v>1700</v>
      </c>
      <c r="E1931">
        <v>1920</v>
      </c>
      <c r="F1931" t="s">
        <v>8219</v>
      </c>
      <c r="G1931" t="s">
        <v>8224</v>
      </c>
      <c r="H1931" t="s">
        <v>8246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8292</v>
      </c>
      <c r="O1931" s="6">
        <f t="shared" si="180"/>
        <v>1.1294117647058823</v>
      </c>
      <c r="P1931" s="8">
        <f t="shared" si="181"/>
        <v>39.183673469387756</v>
      </c>
      <c r="Q1931" s="9" t="str">
        <f t="shared" si="182"/>
        <v>music</v>
      </c>
      <c r="R1931" s="9" t="str">
        <f t="shared" si="183"/>
        <v>pop</v>
      </c>
      <c r="S1931" s="14">
        <f t="shared" si="184"/>
        <v>41034.656597222223</v>
      </c>
      <c r="T1931" s="14">
        <f t="shared" si="185"/>
        <v>41064.656597222223</v>
      </c>
    </row>
    <row r="1932" spans="1:20" ht="45" x14ac:dyDescent="0.25">
      <c r="A1932">
        <v>3042</v>
      </c>
      <c r="B1932" s="3" t="s">
        <v>3042</v>
      </c>
      <c r="C1932" s="3" t="s">
        <v>7152</v>
      </c>
      <c r="D1932">
        <v>1500</v>
      </c>
      <c r="E1932">
        <v>1920</v>
      </c>
      <c r="F1932" t="s">
        <v>8219</v>
      </c>
      <c r="G1932" t="s">
        <v>8225</v>
      </c>
      <c r="H1932" t="s">
        <v>8247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8303</v>
      </c>
      <c r="O1932" s="6">
        <f t="shared" si="180"/>
        <v>1.28</v>
      </c>
      <c r="P1932" s="8">
        <f t="shared" si="181"/>
        <v>51.891891891891895</v>
      </c>
      <c r="Q1932" s="9" t="str">
        <f t="shared" si="182"/>
        <v>theater</v>
      </c>
      <c r="R1932" s="9" t="str">
        <f t="shared" si="183"/>
        <v>spaces</v>
      </c>
      <c r="S1932" s="14">
        <f t="shared" si="184"/>
        <v>42253.688043981485</v>
      </c>
      <c r="T1932" s="14">
        <f t="shared" si="185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>
        <v>1500</v>
      </c>
      <c r="E1933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8271</v>
      </c>
      <c r="O1933" s="6">
        <f t="shared" si="180"/>
        <v>1.2786666666666666</v>
      </c>
      <c r="P1933" s="8">
        <f t="shared" si="181"/>
        <v>34.25</v>
      </c>
      <c r="Q1933" s="9" t="str">
        <f t="shared" si="182"/>
        <v>theater</v>
      </c>
      <c r="R1933" s="9" t="str">
        <f t="shared" si="183"/>
        <v>plays</v>
      </c>
      <c r="S1933" s="14">
        <f t="shared" si="184"/>
        <v>41781.855092592588</v>
      </c>
      <c r="T1933" s="14">
        <f t="shared" si="185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>
        <v>1500</v>
      </c>
      <c r="E1934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8279</v>
      </c>
      <c r="O1934" s="6">
        <f t="shared" si="180"/>
        <v>1.2753666666666665</v>
      </c>
      <c r="P1934" s="8">
        <f t="shared" si="181"/>
        <v>45.548809523809524</v>
      </c>
      <c r="Q1934" s="9" t="str">
        <f t="shared" si="182"/>
        <v>music</v>
      </c>
      <c r="R1934" s="9" t="str">
        <f t="shared" si="183"/>
        <v>indie rock</v>
      </c>
      <c r="S1934" s="14">
        <f t="shared" si="184"/>
        <v>41036.946469907409</v>
      </c>
      <c r="T1934" s="14">
        <f t="shared" si="185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>
        <v>20000</v>
      </c>
      <c r="E1935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8270</v>
      </c>
      <c r="O1935" s="6">
        <f t="shared" si="180"/>
        <v>9.5500000000000002E-2</v>
      </c>
      <c r="P1935" s="8">
        <f t="shared" si="181"/>
        <v>73.461538461538467</v>
      </c>
      <c r="Q1935" s="9" t="str">
        <f t="shared" si="182"/>
        <v>film &amp; video</v>
      </c>
      <c r="R1935" s="9" t="str">
        <f t="shared" si="183"/>
        <v>animation</v>
      </c>
      <c r="S1935" s="14">
        <f t="shared" si="184"/>
        <v>40043.895462962959</v>
      </c>
      <c r="T1935" s="14">
        <f t="shared" si="185"/>
        <v>40098.874305555553</v>
      </c>
    </row>
    <row r="1936" spans="1:20" ht="45" x14ac:dyDescent="0.25">
      <c r="A1936">
        <v>2883</v>
      </c>
      <c r="B1936" s="3" t="s">
        <v>2883</v>
      </c>
      <c r="C1936" s="3" t="s">
        <v>6993</v>
      </c>
      <c r="D1936">
        <v>10000</v>
      </c>
      <c r="E1936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8271</v>
      </c>
      <c r="O1936" s="6">
        <f t="shared" si="180"/>
        <v>0.1908</v>
      </c>
      <c r="P1936" s="8">
        <f t="shared" si="181"/>
        <v>381.6</v>
      </c>
      <c r="Q1936" s="9" t="str">
        <f t="shared" si="182"/>
        <v>theater</v>
      </c>
      <c r="R1936" s="9" t="str">
        <f t="shared" si="183"/>
        <v>plays</v>
      </c>
      <c r="S1936" s="14">
        <f t="shared" si="184"/>
        <v>42370.90320601852</v>
      </c>
      <c r="T1936" s="14">
        <f t="shared" si="185"/>
        <v>42406.207638888889</v>
      </c>
    </row>
    <row r="1937" spans="1:20" ht="45" x14ac:dyDescent="0.25">
      <c r="A1937">
        <v>2675</v>
      </c>
      <c r="B1937" s="3" t="s">
        <v>2675</v>
      </c>
      <c r="C1937" s="3" t="s">
        <v>6785</v>
      </c>
      <c r="D1937">
        <v>25000</v>
      </c>
      <c r="E1937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8302</v>
      </c>
      <c r="O1937" s="6">
        <f t="shared" si="180"/>
        <v>7.5880000000000003E-2</v>
      </c>
      <c r="P1937" s="8">
        <f t="shared" si="181"/>
        <v>65.41379310344827</v>
      </c>
      <c r="Q1937" s="9" t="str">
        <f t="shared" si="182"/>
        <v>technology</v>
      </c>
      <c r="R1937" s="9" t="str">
        <f t="shared" si="183"/>
        <v>makerspaces</v>
      </c>
      <c r="S1937" s="14">
        <f t="shared" si="184"/>
        <v>41923.857511574075</v>
      </c>
      <c r="T1937" s="14">
        <f t="shared" si="185"/>
        <v>41953.899178240739</v>
      </c>
    </row>
    <row r="1938" spans="1:20" ht="45" x14ac:dyDescent="0.25">
      <c r="A1938">
        <v>985</v>
      </c>
      <c r="B1938" s="3" t="s">
        <v>986</v>
      </c>
      <c r="C1938" s="3" t="s">
        <v>5095</v>
      </c>
      <c r="D1938">
        <v>30000</v>
      </c>
      <c r="E1938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8273</v>
      </c>
      <c r="O1938" s="6">
        <f t="shared" si="180"/>
        <v>6.2933333333333327E-2</v>
      </c>
      <c r="P1938" s="8">
        <f t="shared" si="181"/>
        <v>82.086956521739125</v>
      </c>
      <c r="Q1938" s="9" t="str">
        <f t="shared" si="182"/>
        <v>technology</v>
      </c>
      <c r="R1938" s="9" t="str">
        <f t="shared" si="183"/>
        <v>wearables</v>
      </c>
      <c r="S1938" s="14">
        <f t="shared" si="184"/>
        <v>42339.967708333337</v>
      </c>
      <c r="T1938" s="14">
        <f t="shared" si="185"/>
        <v>42369.958333333328</v>
      </c>
    </row>
    <row r="1939" spans="1:20" ht="45" x14ac:dyDescent="0.25">
      <c r="A1939">
        <v>2619</v>
      </c>
      <c r="B1939" s="3" t="s">
        <v>2619</v>
      </c>
      <c r="C1939" s="3" t="s">
        <v>6729</v>
      </c>
      <c r="D1939">
        <v>1000</v>
      </c>
      <c r="E1939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8301</v>
      </c>
      <c r="O1939" s="6">
        <f t="shared" si="180"/>
        <v>1.8839999999999999</v>
      </c>
      <c r="P1939" s="8">
        <f t="shared" si="181"/>
        <v>35.547169811320757</v>
      </c>
      <c r="Q1939" s="9" t="str">
        <f t="shared" si="182"/>
        <v>technology</v>
      </c>
      <c r="R1939" s="9" t="str">
        <f t="shared" si="183"/>
        <v>space exploration</v>
      </c>
      <c r="S1939" s="14">
        <f t="shared" si="184"/>
        <v>42273.884305555555</v>
      </c>
      <c r="T1939" s="14">
        <f t="shared" si="185"/>
        <v>42300.458333333328</v>
      </c>
    </row>
    <row r="1940" spans="1:20" ht="45" x14ac:dyDescent="0.25">
      <c r="A1940">
        <v>2314</v>
      </c>
      <c r="B1940" s="3" t="s">
        <v>2315</v>
      </c>
      <c r="C1940" s="3" t="s">
        <v>6424</v>
      </c>
      <c r="D1940">
        <v>1200</v>
      </c>
      <c r="E1940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8279</v>
      </c>
      <c r="O1940" s="6">
        <f t="shared" si="180"/>
        <v>1.5697000000000001</v>
      </c>
      <c r="P1940" s="8">
        <f t="shared" si="181"/>
        <v>37.672800000000002</v>
      </c>
      <c r="Q1940" s="9" t="str">
        <f t="shared" si="182"/>
        <v>music</v>
      </c>
      <c r="R1940" s="9" t="str">
        <f t="shared" si="183"/>
        <v>indie rock</v>
      </c>
      <c r="S1940" s="14">
        <f t="shared" si="184"/>
        <v>41037.551585648151</v>
      </c>
      <c r="T1940" s="14">
        <f t="shared" si="185"/>
        <v>41067.551585648151</v>
      </c>
    </row>
    <row r="1941" spans="1:20" ht="45" x14ac:dyDescent="0.25">
      <c r="A1941">
        <v>1470</v>
      </c>
      <c r="B1941" s="3" t="s">
        <v>1471</v>
      </c>
      <c r="C1941" s="3" t="s">
        <v>5580</v>
      </c>
      <c r="D1941">
        <v>1500</v>
      </c>
      <c r="E1941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8288</v>
      </c>
      <c r="O1941" s="6">
        <f t="shared" si="180"/>
        <v>1.2513333333333334</v>
      </c>
      <c r="P1941" s="8">
        <f t="shared" si="181"/>
        <v>23.172839506172838</v>
      </c>
      <c r="Q1941" s="9" t="str">
        <f t="shared" si="182"/>
        <v>publishing</v>
      </c>
      <c r="R1941" s="9" t="str">
        <f t="shared" si="183"/>
        <v>radio &amp; podcasts</v>
      </c>
      <c r="S1941" s="14">
        <f t="shared" si="184"/>
        <v>41250.827118055553</v>
      </c>
      <c r="T1941" s="14">
        <f t="shared" si="185"/>
        <v>41271.827118055553</v>
      </c>
    </row>
    <row r="1942" spans="1:20" ht="45" x14ac:dyDescent="0.25">
      <c r="A1942">
        <v>1773</v>
      </c>
      <c r="B1942" s="3" t="s">
        <v>1774</v>
      </c>
      <c r="C1942" s="3" t="s">
        <v>5883</v>
      </c>
      <c r="D1942">
        <v>30000</v>
      </c>
      <c r="E1942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8285</v>
      </c>
      <c r="O1942" s="6">
        <f t="shared" si="180"/>
        <v>6.2566666666666673E-2</v>
      </c>
      <c r="P1942" s="8">
        <f t="shared" si="181"/>
        <v>98.78947368421052</v>
      </c>
      <c r="Q1942" s="9" t="str">
        <f t="shared" si="182"/>
        <v>photography</v>
      </c>
      <c r="R1942" s="9" t="str">
        <f t="shared" si="183"/>
        <v>photobooks</v>
      </c>
      <c r="S1942" s="14">
        <f t="shared" si="184"/>
        <v>41978.760393518518</v>
      </c>
      <c r="T1942" s="14">
        <f t="shared" si="185"/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>
        <v>20000</v>
      </c>
      <c r="E1943">
        <v>1876</v>
      </c>
      <c r="F1943" t="s">
        <v>8221</v>
      </c>
      <c r="G1943" t="s">
        <v>8224</v>
      </c>
      <c r="H1943" t="s">
        <v>8246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8270</v>
      </c>
      <c r="O1943" s="6">
        <f t="shared" si="180"/>
        <v>9.3799999999999994E-2</v>
      </c>
      <c r="P1943" s="8">
        <f t="shared" si="181"/>
        <v>170.54545454545453</v>
      </c>
      <c r="Q1943" s="9" t="str">
        <f t="shared" si="182"/>
        <v>film &amp; video</v>
      </c>
      <c r="R1943" s="9" t="str">
        <f t="shared" si="183"/>
        <v>animation</v>
      </c>
      <c r="S1943" s="14">
        <f t="shared" si="184"/>
        <v>42296.261087962965</v>
      </c>
      <c r="T1943" s="14">
        <f t="shared" si="185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>
        <v>1500</v>
      </c>
      <c r="E1944">
        <v>1876</v>
      </c>
      <c r="F1944" t="s">
        <v>8219</v>
      </c>
      <c r="G1944" t="s">
        <v>8224</v>
      </c>
      <c r="H1944" t="s">
        <v>8246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8271</v>
      </c>
      <c r="O1944" s="6">
        <f t="shared" si="180"/>
        <v>1.2506666666666666</v>
      </c>
      <c r="P1944" s="8">
        <f t="shared" si="181"/>
        <v>36.07692307692308</v>
      </c>
      <c r="Q1944" s="9" t="str">
        <f t="shared" si="182"/>
        <v>theater</v>
      </c>
      <c r="R1944" s="9" t="str">
        <f t="shared" si="183"/>
        <v>plays</v>
      </c>
      <c r="S1944" s="14">
        <f t="shared" si="184"/>
        <v>42709.134780092587</v>
      </c>
      <c r="T1944" s="14">
        <f t="shared" si="185"/>
        <v>42739.134780092587</v>
      </c>
    </row>
    <row r="1945" spans="1:20" ht="45" x14ac:dyDescent="0.25">
      <c r="A1945">
        <v>2636</v>
      </c>
      <c r="B1945" s="3" t="s">
        <v>2636</v>
      </c>
      <c r="C1945" s="3" t="s">
        <v>6746</v>
      </c>
      <c r="D1945">
        <v>1000</v>
      </c>
      <c r="E1945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8301</v>
      </c>
      <c r="O1945" s="6">
        <f t="shared" si="180"/>
        <v>1.873</v>
      </c>
      <c r="P1945" s="8">
        <f t="shared" si="181"/>
        <v>37.46</v>
      </c>
      <c r="Q1945" s="9" t="str">
        <f t="shared" si="182"/>
        <v>technology</v>
      </c>
      <c r="R1945" s="9" t="str">
        <f t="shared" si="183"/>
        <v>space exploration</v>
      </c>
      <c r="S1945" s="14">
        <f t="shared" si="184"/>
        <v>42636.614745370374</v>
      </c>
      <c r="T1945" s="14">
        <f t="shared" si="185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>
        <v>1000</v>
      </c>
      <c r="E1946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8271</v>
      </c>
      <c r="O1946" s="6">
        <f t="shared" si="180"/>
        <v>1.8709899999999999</v>
      </c>
      <c r="P1946" s="8">
        <f t="shared" si="181"/>
        <v>20.118172043010752</v>
      </c>
      <c r="Q1946" s="9" t="str">
        <f t="shared" si="182"/>
        <v>theater</v>
      </c>
      <c r="R1946" s="9" t="str">
        <f t="shared" si="183"/>
        <v>plays</v>
      </c>
      <c r="S1946" s="14">
        <f t="shared" si="184"/>
        <v>42313.703900462962</v>
      </c>
      <c r="T1946" s="14">
        <f t="shared" si="185"/>
        <v>42343</v>
      </c>
    </row>
    <row r="1947" spans="1:20" ht="45" x14ac:dyDescent="0.25">
      <c r="A1947">
        <v>1292</v>
      </c>
      <c r="B1947" s="3" t="s">
        <v>1293</v>
      </c>
      <c r="C1947" s="3" t="s">
        <v>5402</v>
      </c>
      <c r="D1947">
        <v>1700</v>
      </c>
      <c r="E1947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8271</v>
      </c>
      <c r="O1947" s="6">
        <f t="shared" si="180"/>
        <v>1.1000000000000001</v>
      </c>
      <c r="P1947" s="8">
        <f t="shared" si="181"/>
        <v>35.96153846153846</v>
      </c>
      <c r="Q1947" s="9" t="str">
        <f t="shared" si="182"/>
        <v>theater</v>
      </c>
      <c r="R1947" s="9" t="str">
        <f t="shared" si="183"/>
        <v>plays</v>
      </c>
      <c r="S1947" s="14">
        <f t="shared" si="184"/>
        <v>42256.764212962968</v>
      </c>
      <c r="T1947" s="14">
        <f t="shared" si="185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>
        <v>100000</v>
      </c>
      <c r="E1948">
        <v>1867</v>
      </c>
      <c r="F1948" t="s">
        <v>8220</v>
      </c>
      <c r="G1948" t="s">
        <v>8224</v>
      </c>
      <c r="H1948" t="s">
        <v>8246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8267</v>
      </c>
      <c r="O1948" s="6">
        <f t="shared" si="180"/>
        <v>1.8669999999999999E-2</v>
      </c>
      <c r="P1948" s="8">
        <f t="shared" si="181"/>
        <v>311.16666666666669</v>
      </c>
      <c r="Q1948" s="9" t="str">
        <f t="shared" si="182"/>
        <v>film &amp; video</v>
      </c>
      <c r="R1948" s="9" t="str">
        <f t="shared" si="183"/>
        <v>science fiction</v>
      </c>
      <c r="S1948" s="14">
        <f t="shared" si="184"/>
        <v>42628.22792824074</v>
      </c>
      <c r="T1948" s="14">
        <f t="shared" si="185"/>
        <v>42663.22792824074</v>
      </c>
    </row>
    <row r="1949" spans="1:20" ht="45" x14ac:dyDescent="0.25">
      <c r="A1949">
        <v>3030</v>
      </c>
      <c r="B1949" s="3" t="s">
        <v>3030</v>
      </c>
      <c r="C1949" s="3" t="s">
        <v>7140</v>
      </c>
      <c r="D1949">
        <v>1750</v>
      </c>
      <c r="E1949">
        <v>1867</v>
      </c>
      <c r="F1949" t="s">
        <v>8219</v>
      </c>
      <c r="G1949" t="s">
        <v>8224</v>
      </c>
      <c r="H1949" t="s">
        <v>8246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8303</v>
      </c>
      <c r="O1949" s="6">
        <f t="shared" si="180"/>
        <v>1.0668571428571429</v>
      </c>
      <c r="P1949" s="8">
        <f t="shared" si="181"/>
        <v>45.536585365853661</v>
      </c>
      <c r="Q1949" s="9" t="str">
        <f t="shared" si="182"/>
        <v>theater</v>
      </c>
      <c r="R1949" s="9" t="str">
        <f t="shared" si="183"/>
        <v>spaces</v>
      </c>
      <c r="S1949" s="14">
        <f t="shared" si="184"/>
        <v>42233.747349537036</v>
      </c>
      <c r="T1949" s="14">
        <f t="shared" si="185"/>
        <v>42263.747349537036</v>
      </c>
    </row>
    <row r="1950" spans="1:20" ht="45" x14ac:dyDescent="0.25">
      <c r="A1950">
        <v>665</v>
      </c>
      <c r="B1950" s="3" t="s">
        <v>666</v>
      </c>
      <c r="C1950" s="3" t="s">
        <v>4775</v>
      </c>
      <c r="D1950">
        <v>10000</v>
      </c>
      <c r="E1950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8273</v>
      </c>
      <c r="O1950" s="6">
        <f t="shared" si="180"/>
        <v>0.18640000000000001</v>
      </c>
      <c r="P1950" s="8">
        <f t="shared" si="181"/>
        <v>155.33333333333334</v>
      </c>
      <c r="Q1950" s="9" t="str">
        <f t="shared" si="182"/>
        <v>technology</v>
      </c>
      <c r="R1950" s="9" t="str">
        <f t="shared" si="183"/>
        <v>wearables</v>
      </c>
      <c r="S1950" s="14">
        <f t="shared" si="184"/>
        <v>42688.711354166662</v>
      </c>
      <c r="T1950" s="14">
        <f t="shared" si="185"/>
        <v>42748.711354166662</v>
      </c>
    </row>
    <row r="1951" spans="1:20" ht="30" x14ac:dyDescent="0.25">
      <c r="A1951">
        <v>3728</v>
      </c>
      <c r="B1951" s="3" t="s">
        <v>3725</v>
      </c>
      <c r="C1951" s="3" t="s">
        <v>7838</v>
      </c>
      <c r="D1951">
        <v>20000</v>
      </c>
      <c r="E1951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8271</v>
      </c>
      <c r="O1951" s="6">
        <f t="shared" si="180"/>
        <v>9.3100000000000002E-2</v>
      </c>
      <c r="P1951" s="8">
        <f t="shared" si="181"/>
        <v>60.064516129032256</v>
      </c>
      <c r="Q1951" s="9" t="str">
        <f t="shared" si="182"/>
        <v>theater</v>
      </c>
      <c r="R1951" s="9" t="str">
        <f t="shared" si="183"/>
        <v>plays</v>
      </c>
      <c r="S1951" s="14">
        <f t="shared" si="184"/>
        <v>42205.171018518522</v>
      </c>
      <c r="T1951" s="14">
        <f t="shared" si="185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>
        <v>1700</v>
      </c>
      <c r="E1952">
        <v>1860</v>
      </c>
      <c r="F1952" t="s">
        <v>8219</v>
      </c>
      <c r="G1952" t="s">
        <v>8224</v>
      </c>
      <c r="H1952" t="s">
        <v>8246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8276</v>
      </c>
      <c r="O1952" s="6">
        <f t="shared" si="180"/>
        <v>1.0941176470588236</v>
      </c>
      <c r="P1952" s="8">
        <f t="shared" si="181"/>
        <v>132.85714285714286</v>
      </c>
      <c r="Q1952" s="9" t="str">
        <f t="shared" si="182"/>
        <v>music</v>
      </c>
      <c r="R1952" s="9" t="str">
        <f t="shared" si="183"/>
        <v>rock</v>
      </c>
      <c r="S1952" s="14">
        <f t="shared" si="184"/>
        <v>41277.186111111114</v>
      </c>
      <c r="T1952" s="14">
        <f t="shared" si="185"/>
        <v>41295.332638888889</v>
      </c>
    </row>
    <row r="1953" spans="1:20" ht="30" x14ac:dyDescent="0.25">
      <c r="A1953">
        <v>3707</v>
      </c>
      <c r="B1953" s="3" t="s">
        <v>3704</v>
      </c>
      <c r="C1953" s="3" t="s">
        <v>7817</v>
      </c>
      <c r="D1953">
        <v>1000</v>
      </c>
      <c r="E1953">
        <v>1860</v>
      </c>
      <c r="F1953" t="s">
        <v>8219</v>
      </c>
      <c r="G1953" t="s">
        <v>8224</v>
      </c>
      <c r="H1953" t="s">
        <v>8246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8271</v>
      </c>
      <c r="O1953" s="6">
        <f t="shared" si="180"/>
        <v>1.86</v>
      </c>
      <c r="P1953" s="8">
        <f t="shared" si="181"/>
        <v>80.869565217391298</v>
      </c>
      <c r="Q1953" s="9" t="str">
        <f t="shared" si="182"/>
        <v>theater</v>
      </c>
      <c r="R1953" s="9" t="str">
        <f t="shared" si="183"/>
        <v>plays</v>
      </c>
      <c r="S1953" s="14">
        <f t="shared" si="184"/>
        <v>42552.048356481479</v>
      </c>
      <c r="T1953" s="14">
        <f t="shared" si="185"/>
        <v>42573.226388888885</v>
      </c>
    </row>
    <row r="1954" spans="1:20" ht="45" x14ac:dyDescent="0.25">
      <c r="A1954">
        <v>3443</v>
      </c>
      <c r="B1954" s="3" t="s">
        <v>3442</v>
      </c>
      <c r="C1954" s="3" t="s">
        <v>7553</v>
      </c>
      <c r="D1954">
        <v>1000</v>
      </c>
      <c r="E1954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8271</v>
      </c>
      <c r="O1954" s="6">
        <f t="shared" si="180"/>
        <v>1.855</v>
      </c>
      <c r="P1954" s="8">
        <f t="shared" si="181"/>
        <v>41.222222222222221</v>
      </c>
      <c r="Q1954" s="9" t="str">
        <f t="shared" si="182"/>
        <v>theater</v>
      </c>
      <c r="R1954" s="9" t="str">
        <f t="shared" si="183"/>
        <v>plays</v>
      </c>
      <c r="S1954" s="14">
        <f t="shared" si="184"/>
        <v>41861.524837962963</v>
      </c>
      <c r="T1954" s="14">
        <f t="shared" si="185"/>
        <v>41891.524837962963</v>
      </c>
    </row>
    <row r="1955" spans="1:20" ht="45" x14ac:dyDescent="0.25">
      <c r="A1955">
        <v>1837</v>
      </c>
      <c r="B1955" s="3" t="s">
        <v>1838</v>
      </c>
      <c r="C1955" s="3" t="s">
        <v>5947</v>
      </c>
      <c r="D1955">
        <v>600</v>
      </c>
      <c r="E1955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8276</v>
      </c>
      <c r="O1955" s="6">
        <f t="shared" si="180"/>
        <v>3.0683333333333334</v>
      </c>
      <c r="P1955" s="8">
        <f t="shared" si="181"/>
        <v>61.366666666666667</v>
      </c>
      <c r="Q1955" s="9" t="str">
        <f t="shared" si="182"/>
        <v>music</v>
      </c>
      <c r="R1955" s="9" t="str">
        <f t="shared" si="183"/>
        <v>rock</v>
      </c>
      <c r="S1955" s="14">
        <f t="shared" si="184"/>
        <v>40926.047858796301</v>
      </c>
      <c r="T1955" s="14">
        <f t="shared" si="185"/>
        <v>40986.006192129629</v>
      </c>
    </row>
    <row r="1956" spans="1:20" ht="45" x14ac:dyDescent="0.25">
      <c r="A1956">
        <v>2008</v>
      </c>
      <c r="B1956" s="3" t="s">
        <v>2009</v>
      </c>
      <c r="C1956" s="3" t="s">
        <v>6118</v>
      </c>
      <c r="D1956">
        <v>1570.79</v>
      </c>
      <c r="E1956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8295</v>
      </c>
      <c r="O1956" s="6">
        <f t="shared" si="180"/>
        <v>1.1707484768810599</v>
      </c>
      <c r="P1956" s="8">
        <f t="shared" si="181"/>
        <v>44.853658536585364</v>
      </c>
      <c r="Q1956" s="9" t="str">
        <f t="shared" si="182"/>
        <v>technology</v>
      </c>
      <c r="R1956" s="9" t="str">
        <f t="shared" si="183"/>
        <v>hardware</v>
      </c>
      <c r="S1956" s="14">
        <f t="shared" si="184"/>
        <v>40761.604421296295</v>
      </c>
      <c r="T1956" s="14">
        <f t="shared" si="185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>
        <v>1300</v>
      </c>
      <c r="E1957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8271</v>
      </c>
      <c r="O1957" s="6">
        <f t="shared" si="180"/>
        <v>1.4115384615384616</v>
      </c>
      <c r="P1957" s="8">
        <f t="shared" si="181"/>
        <v>67.962962962962962</v>
      </c>
      <c r="Q1957" s="9" t="str">
        <f t="shared" si="182"/>
        <v>theater</v>
      </c>
      <c r="R1957" s="9" t="str">
        <f t="shared" si="183"/>
        <v>plays</v>
      </c>
      <c r="S1957" s="14">
        <f t="shared" si="184"/>
        <v>42072.576249999998</v>
      </c>
      <c r="T1957" s="14">
        <f t="shared" si="185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>
        <v>1500</v>
      </c>
      <c r="E1958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8271</v>
      </c>
      <c r="O1958" s="6">
        <f t="shared" si="180"/>
        <v>1.2206666666666666</v>
      </c>
      <c r="P1958" s="8">
        <f t="shared" si="181"/>
        <v>73.239999999999995</v>
      </c>
      <c r="Q1958" s="9" t="str">
        <f t="shared" si="182"/>
        <v>theater</v>
      </c>
      <c r="R1958" s="9" t="str">
        <f t="shared" si="183"/>
        <v>plays</v>
      </c>
      <c r="S1958" s="14">
        <f t="shared" si="184"/>
        <v>41912.858946759261</v>
      </c>
      <c r="T1958" s="14">
        <f t="shared" si="185"/>
        <v>41942.858946759261</v>
      </c>
    </row>
    <row r="1959" spans="1:20" ht="45" x14ac:dyDescent="0.25">
      <c r="A1959">
        <v>481</v>
      </c>
      <c r="B1959" s="3" t="s">
        <v>482</v>
      </c>
      <c r="C1959" s="3" t="s">
        <v>4591</v>
      </c>
      <c r="D1959">
        <v>30000</v>
      </c>
      <c r="E1959">
        <v>1830</v>
      </c>
      <c r="F1959" t="s">
        <v>8221</v>
      </c>
      <c r="G1959" t="s">
        <v>8224</v>
      </c>
      <c r="H1959" t="s">
        <v>8246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8270</v>
      </c>
      <c r="O1959" s="6">
        <f t="shared" si="180"/>
        <v>6.0999999999999999E-2</v>
      </c>
      <c r="P1959" s="8">
        <f t="shared" si="181"/>
        <v>87.142857142857139</v>
      </c>
      <c r="Q1959" s="9" t="str">
        <f t="shared" si="182"/>
        <v>film &amp; video</v>
      </c>
      <c r="R1959" s="9" t="str">
        <f t="shared" si="183"/>
        <v>animation</v>
      </c>
      <c r="S1959" s="14">
        <f t="shared" si="184"/>
        <v>41162.672326388885</v>
      </c>
      <c r="T1959" s="14">
        <f t="shared" si="185"/>
        <v>41192.672326388885</v>
      </c>
    </row>
    <row r="1960" spans="1:20" ht="45" x14ac:dyDescent="0.25">
      <c r="A1960">
        <v>3270</v>
      </c>
      <c r="B1960" s="3" t="s">
        <v>3270</v>
      </c>
      <c r="C1960" s="3" t="s">
        <v>7380</v>
      </c>
      <c r="D1960">
        <v>1800</v>
      </c>
      <c r="E1960">
        <v>1830</v>
      </c>
      <c r="F1960" t="s">
        <v>8219</v>
      </c>
      <c r="G1960" t="s">
        <v>8225</v>
      </c>
      <c r="H1960" t="s">
        <v>8247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8271</v>
      </c>
      <c r="O1960" s="6">
        <f t="shared" si="180"/>
        <v>1.0166666666666666</v>
      </c>
      <c r="P1960" s="8">
        <f t="shared" si="181"/>
        <v>61</v>
      </c>
      <c r="Q1960" s="9" t="str">
        <f t="shared" si="182"/>
        <v>theater</v>
      </c>
      <c r="R1960" s="9" t="str">
        <f t="shared" si="183"/>
        <v>plays</v>
      </c>
      <c r="S1960" s="14">
        <f t="shared" si="184"/>
        <v>42167.533159722225</v>
      </c>
      <c r="T1960" s="14">
        <f t="shared" si="185"/>
        <v>42197.533159722225</v>
      </c>
    </row>
    <row r="1961" spans="1:20" ht="45" x14ac:dyDescent="0.25">
      <c r="A1961">
        <v>3100</v>
      </c>
      <c r="B1961" s="3" t="s">
        <v>3100</v>
      </c>
      <c r="C1961" s="3" t="s">
        <v>7210</v>
      </c>
      <c r="D1961">
        <v>12000</v>
      </c>
      <c r="E1961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8303</v>
      </c>
      <c r="O1961" s="6">
        <f t="shared" si="180"/>
        <v>0.15225</v>
      </c>
      <c r="P1961" s="8">
        <f t="shared" si="181"/>
        <v>140.53846153846155</v>
      </c>
      <c r="Q1961" s="9" t="str">
        <f t="shared" si="182"/>
        <v>theater</v>
      </c>
      <c r="R1961" s="9" t="str">
        <f t="shared" si="183"/>
        <v>spaces</v>
      </c>
      <c r="S1961" s="14">
        <f t="shared" si="184"/>
        <v>41902.622395833336</v>
      </c>
      <c r="T1961" s="14">
        <f t="shared" si="185"/>
        <v>41932.622395833336</v>
      </c>
    </row>
    <row r="1962" spans="1:20" ht="45" x14ac:dyDescent="0.25">
      <c r="A1962">
        <v>3810</v>
      </c>
      <c r="B1962" s="3" t="s">
        <v>3807</v>
      </c>
      <c r="C1962" s="3" t="s">
        <v>7920</v>
      </c>
      <c r="D1962">
        <v>1500</v>
      </c>
      <c r="E1962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8271</v>
      </c>
      <c r="O1962" s="6">
        <f t="shared" si="180"/>
        <v>1.2173333333333334</v>
      </c>
      <c r="P1962" s="8">
        <f t="shared" si="181"/>
        <v>70.230769230769226</v>
      </c>
      <c r="Q1962" s="9" t="str">
        <f t="shared" si="182"/>
        <v>theater</v>
      </c>
      <c r="R1962" s="9" t="str">
        <f t="shared" si="183"/>
        <v>plays</v>
      </c>
      <c r="S1962" s="14">
        <f t="shared" si="184"/>
        <v>42054.849050925928</v>
      </c>
      <c r="T1962" s="14">
        <f t="shared" si="185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>
        <v>15000</v>
      </c>
      <c r="E1963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8284</v>
      </c>
      <c r="O1963" s="6">
        <f t="shared" si="180"/>
        <v>0.12166666666666667</v>
      </c>
      <c r="P1963" s="8">
        <f t="shared" si="181"/>
        <v>96.05263157894737</v>
      </c>
      <c r="Q1963" s="9" t="str">
        <f t="shared" si="182"/>
        <v>food</v>
      </c>
      <c r="R1963" s="9" t="str">
        <f t="shared" si="183"/>
        <v>food trucks</v>
      </c>
      <c r="S1963" s="14">
        <f t="shared" si="184"/>
        <v>42760.244212962964</v>
      </c>
      <c r="T1963" s="14">
        <f t="shared" si="185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>
        <v>20000</v>
      </c>
      <c r="E1964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8282</v>
      </c>
      <c r="O1964" s="6">
        <f t="shared" si="180"/>
        <v>9.1050000000000006E-2</v>
      </c>
      <c r="P1964" s="8">
        <f t="shared" si="181"/>
        <v>18.581632653061224</v>
      </c>
      <c r="Q1964" s="9" t="str">
        <f t="shared" si="182"/>
        <v>games</v>
      </c>
      <c r="R1964" s="9" t="str">
        <f t="shared" si="183"/>
        <v>video games</v>
      </c>
      <c r="S1964" s="14">
        <f t="shared" si="184"/>
        <v>41740.138113425928</v>
      </c>
      <c r="T1964" s="14">
        <f t="shared" si="185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>
        <v>1500</v>
      </c>
      <c r="E1965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8271</v>
      </c>
      <c r="O1965" s="6">
        <f t="shared" si="180"/>
        <v>1.2133333333333334</v>
      </c>
      <c r="P1965" s="8">
        <f t="shared" si="181"/>
        <v>140</v>
      </c>
      <c r="Q1965" s="9" t="str">
        <f t="shared" si="182"/>
        <v>theater</v>
      </c>
      <c r="R1965" s="9" t="str">
        <f t="shared" si="183"/>
        <v>plays</v>
      </c>
      <c r="S1965" s="14">
        <f t="shared" si="184"/>
        <v>41879.913761574076</v>
      </c>
      <c r="T1965" s="14">
        <f t="shared" si="185"/>
        <v>41894.913761574076</v>
      </c>
    </row>
    <row r="1966" spans="1:20" ht="15.75" x14ac:dyDescent="0.25">
      <c r="A1966">
        <v>1473</v>
      </c>
      <c r="B1966" s="3" t="s">
        <v>1474</v>
      </c>
      <c r="C1966" s="3" t="s">
        <v>5583</v>
      </c>
      <c r="D1966">
        <v>1500</v>
      </c>
      <c r="E1966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8288</v>
      </c>
      <c r="O1966" s="6">
        <f t="shared" si="180"/>
        <v>1.20516</v>
      </c>
      <c r="P1966" s="8">
        <f t="shared" si="181"/>
        <v>38.462553191489363</v>
      </c>
      <c r="Q1966" s="9" t="str">
        <f t="shared" si="182"/>
        <v>publishing</v>
      </c>
      <c r="R1966" s="9" t="str">
        <f t="shared" si="183"/>
        <v>radio &amp; podcasts</v>
      </c>
      <c r="S1966" s="14">
        <f t="shared" si="184"/>
        <v>40939.979618055557</v>
      </c>
      <c r="T1966" s="14">
        <f t="shared" si="185"/>
        <v>40969.979618055557</v>
      </c>
    </row>
    <row r="1967" spans="1:20" ht="45" x14ac:dyDescent="0.25">
      <c r="A1967">
        <v>3275</v>
      </c>
      <c r="B1967" s="3" t="s">
        <v>3275</v>
      </c>
      <c r="C1967" s="3" t="s">
        <v>7385</v>
      </c>
      <c r="D1967">
        <v>1800</v>
      </c>
      <c r="E1967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8271</v>
      </c>
      <c r="O1967" s="6">
        <f t="shared" si="180"/>
        <v>1.0027777777777778</v>
      </c>
      <c r="P1967" s="8">
        <f t="shared" si="181"/>
        <v>150.41666666666666</v>
      </c>
      <c r="Q1967" s="9" t="str">
        <f t="shared" si="182"/>
        <v>theater</v>
      </c>
      <c r="R1967" s="9" t="str">
        <f t="shared" si="183"/>
        <v>plays</v>
      </c>
      <c r="S1967" s="14">
        <f t="shared" si="184"/>
        <v>42017.88045138889</v>
      </c>
      <c r="T1967" s="14">
        <f t="shared" si="185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>
        <v>25000</v>
      </c>
      <c r="E1968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8282</v>
      </c>
      <c r="O1968" s="6">
        <f t="shared" si="180"/>
        <v>7.2120000000000004E-2</v>
      </c>
      <c r="P1968" s="8">
        <f t="shared" si="181"/>
        <v>81.954545454545453</v>
      </c>
      <c r="Q1968" s="9" t="str">
        <f t="shared" si="182"/>
        <v>games</v>
      </c>
      <c r="R1968" s="9" t="str">
        <f t="shared" si="183"/>
        <v>video games</v>
      </c>
      <c r="S1968" s="14">
        <f t="shared" si="184"/>
        <v>41712.762673611112</v>
      </c>
      <c r="T1968" s="14">
        <f t="shared" si="185"/>
        <v>41742.762673611112</v>
      </c>
    </row>
    <row r="1969" spans="1:20" ht="45" x14ac:dyDescent="0.25">
      <c r="A1969">
        <v>1639</v>
      </c>
      <c r="B1969" s="3" t="s">
        <v>1640</v>
      </c>
      <c r="C1969" s="3" t="s">
        <v>5749</v>
      </c>
      <c r="D1969">
        <v>1800</v>
      </c>
      <c r="E1969">
        <v>1800</v>
      </c>
      <c r="F1969" t="s">
        <v>8219</v>
      </c>
      <c r="G1969" t="s">
        <v>8224</v>
      </c>
      <c r="H1969" t="s">
        <v>8246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8276</v>
      </c>
      <c r="O1969" s="6">
        <f t="shared" si="180"/>
        <v>1</v>
      </c>
      <c r="P1969" s="8">
        <f t="shared" si="181"/>
        <v>94.736842105263165</v>
      </c>
      <c r="Q1969" s="9" t="str">
        <f t="shared" si="182"/>
        <v>music</v>
      </c>
      <c r="R1969" s="9" t="str">
        <f t="shared" si="183"/>
        <v>rock</v>
      </c>
      <c r="S1969" s="14">
        <f t="shared" si="184"/>
        <v>40941.652372685188</v>
      </c>
      <c r="T1969" s="14">
        <f t="shared" si="185"/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>
        <v>3000000</v>
      </c>
      <c r="E1970">
        <v>1800</v>
      </c>
      <c r="F1970" t="s">
        <v>8221</v>
      </c>
      <c r="G1970" t="s">
        <v>8224</v>
      </c>
      <c r="H1970" t="s">
        <v>8246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8305</v>
      </c>
      <c r="O1970" s="6">
        <f t="shared" si="180"/>
        <v>5.9999999999999995E-4</v>
      </c>
      <c r="P1970" s="8">
        <f t="shared" si="181"/>
        <v>300</v>
      </c>
      <c r="Q1970" s="9" t="str">
        <f t="shared" si="182"/>
        <v>theater</v>
      </c>
      <c r="R1970" s="9" t="str">
        <f t="shared" si="183"/>
        <v>musical</v>
      </c>
      <c r="S1970" s="14">
        <f t="shared" si="184"/>
        <v>42157.598090277781</v>
      </c>
      <c r="T1970" s="14">
        <f t="shared" si="185"/>
        <v>42217.583333333328</v>
      </c>
    </row>
    <row r="1971" spans="1:20" ht="45" x14ac:dyDescent="0.25">
      <c r="A1971">
        <v>3690</v>
      </c>
      <c r="B1971" s="3" t="s">
        <v>3687</v>
      </c>
      <c r="C1971" s="3" t="s">
        <v>7800</v>
      </c>
      <c r="D1971">
        <v>1500</v>
      </c>
      <c r="E1971">
        <v>1800</v>
      </c>
      <c r="F1971" t="s">
        <v>8219</v>
      </c>
      <c r="G1971" t="s">
        <v>8224</v>
      </c>
      <c r="H1971" t="s">
        <v>8246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8271</v>
      </c>
      <c r="O1971" s="6">
        <f t="shared" si="180"/>
        <v>1.2</v>
      </c>
      <c r="P1971" s="8">
        <f t="shared" si="181"/>
        <v>58.064516129032256</v>
      </c>
      <c r="Q1971" s="9" t="str">
        <f t="shared" si="182"/>
        <v>theater</v>
      </c>
      <c r="R1971" s="9" t="str">
        <f t="shared" si="183"/>
        <v>plays</v>
      </c>
      <c r="S1971" s="14">
        <f t="shared" si="184"/>
        <v>41940.598182870373</v>
      </c>
      <c r="T1971" s="14">
        <f t="shared" si="185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>
        <v>1500</v>
      </c>
      <c r="E1972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8271</v>
      </c>
      <c r="O1972" s="6">
        <f t="shared" si="180"/>
        <v>1.19238</v>
      </c>
      <c r="P1972" s="8">
        <f t="shared" si="181"/>
        <v>48.339729729729726</v>
      </c>
      <c r="Q1972" s="9" t="str">
        <f t="shared" si="182"/>
        <v>theater</v>
      </c>
      <c r="R1972" s="9" t="str">
        <f t="shared" si="183"/>
        <v>plays</v>
      </c>
      <c r="S1972" s="14">
        <f t="shared" si="184"/>
        <v>41807.690081018518</v>
      </c>
      <c r="T1972" s="14">
        <f t="shared" si="185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>
        <v>11000</v>
      </c>
      <c r="E1973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8271</v>
      </c>
      <c r="O1973" s="6">
        <f t="shared" si="180"/>
        <v>0.16254545454545455</v>
      </c>
      <c r="P1973" s="8">
        <f t="shared" si="181"/>
        <v>89.4</v>
      </c>
      <c r="Q1973" s="9" t="str">
        <f t="shared" si="182"/>
        <v>theater</v>
      </c>
      <c r="R1973" s="9" t="str">
        <f t="shared" si="183"/>
        <v>plays</v>
      </c>
      <c r="S1973" s="14">
        <f t="shared" si="184"/>
        <v>42103.884930555556</v>
      </c>
      <c r="T1973" s="14">
        <f t="shared" si="185"/>
        <v>42133.884930555556</v>
      </c>
    </row>
    <row r="1974" spans="1:20" ht="45" x14ac:dyDescent="0.25">
      <c r="A1974">
        <v>156</v>
      </c>
      <c r="B1974" s="3" t="s">
        <v>158</v>
      </c>
      <c r="C1974" s="3" t="s">
        <v>4266</v>
      </c>
      <c r="D1974">
        <v>35000</v>
      </c>
      <c r="E1974">
        <v>1785</v>
      </c>
      <c r="F1974" t="s">
        <v>8220</v>
      </c>
      <c r="G1974" t="s">
        <v>8229</v>
      </c>
      <c r="H1974" t="s">
        <v>8251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8267</v>
      </c>
      <c r="O1974" s="6">
        <f t="shared" si="180"/>
        <v>5.0999999999999997E-2</v>
      </c>
      <c r="P1974" s="8">
        <f t="shared" si="181"/>
        <v>119</v>
      </c>
      <c r="Q1974" s="9" t="str">
        <f t="shared" si="182"/>
        <v>film &amp; video</v>
      </c>
      <c r="R1974" s="9" t="str">
        <f t="shared" si="183"/>
        <v>science fiction</v>
      </c>
      <c r="S1974" s="14">
        <f t="shared" si="184"/>
        <v>41794.124953703707</v>
      </c>
      <c r="T1974" s="14">
        <f t="shared" si="185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>
        <v>1500</v>
      </c>
      <c r="E1975">
        <v>1785</v>
      </c>
      <c r="F1975" t="s">
        <v>8219</v>
      </c>
      <c r="G1975" t="s">
        <v>8224</v>
      </c>
      <c r="H1975" t="s">
        <v>8246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8276</v>
      </c>
      <c r="O1975" s="6">
        <f t="shared" si="180"/>
        <v>1.19</v>
      </c>
      <c r="P1975" s="8">
        <f t="shared" si="181"/>
        <v>43.536585365853661</v>
      </c>
      <c r="Q1975" s="9" t="str">
        <f t="shared" si="182"/>
        <v>music</v>
      </c>
      <c r="R1975" s="9" t="str">
        <f t="shared" si="183"/>
        <v>rock</v>
      </c>
      <c r="S1975" s="14">
        <f t="shared" si="184"/>
        <v>41692.084143518521</v>
      </c>
      <c r="T1975" s="14">
        <f t="shared" si="185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>
        <v>5000</v>
      </c>
      <c r="E1976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8271</v>
      </c>
      <c r="O1976" s="6">
        <f t="shared" si="180"/>
        <v>0.35639999999999999</v>
      </c>
      <c r="P1976" s="8">
        <f t="shared" si="181"/>
        <v>137.07692307692307</v>
      </c>
      <c r="Q1976" s="9" t="str">
        <f t="shared" si="182"/>
        <v>theater</v>
      </c>
      <c r="R1976" s="9" t="str">
        <f t="shared" si="183"/>
        <v>plays</v>
      </c>
      <c r="S1976" s="14">
        <f t="shared" si="184"/>
        <v>42279.778564814813</v>
      </c>
      <c r="T1976" s="14">
        <f t="shared" si="185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>
        <v>12000</v>
      </c>
      <c r="E1977">
        <v>1776</v>
      </c>
      <c r="F1977" t="s">
        <v>8221</v>
      </c>
      <c r="G1977" t="s">
        <v>8224</v>
      </c>
      <c r="H1977" t="s">
        <v>8246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8273</v>
      </c>
      <c r="O1977" s="6">
        <f t="shared" si="180"/>
        <v>0.14799999999999999</v>
      </c>
      <c r="P1977" s="8">
        <f t="shared" si="181"/>
        <v>59.2</v>
      </c>
      <c r="Q1977" s="9" t="str">
        <f t="shared" si="182"/>
        <v>technology</v>
      </c>
      <c r="R1977" s="9" t="str">
        <f t="shared" si="183"/>
        <v>wearables</v>
      </c>
      <c r="S1977" s="14">
        <f t="shared" si="184"/>
        <v>42619.635787037041</v>
      </c>
      <c r="T1977" s="14">
        <f t="shared" si="185"/>
        <v>42649.635787037041</v>
      </c>
    </row>
    <row r="1978" spans="1:20" ht="30" x14ac:dyDescent="0.25">
      <c r="A1978">
        <v>1678</v>
      </c>
      <c r="B1978" s="3" t="s">
        <v>1679</v>
      </c>
      <c r="C1978" s="3" t="s">
        <v>5788</v>
      </c>
      <c r="D1978">
        <v>1500</v>
      </c>
      <c r="E1978">
        <v>1776</v>
      </c>
      <c r="F1978" t="s">
        <v>8219</v>
      </c>
      <c r="G1978" t="s">
        <v>8224</v>
      </c>
      <c r="H1978" t="s">
        <v>8246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8292</v>
      </c>
      <c r="O1978" s="6">
        <f t="shared" si="180"/>
        <v>1.1839999999999999</v>
      </c>
      <c r="P1978" s="8">
        <f t="shared" si="181"/>
        <v>36.244897959183675</v>
      </c>
      <c r="Q1978" s="9" t="str">
        <f t="shared" si="182"/>
        <v>music</v>
      </c>
      <c r="R1978" s="9" t="str">
        <f t="shared" si="183"/>
        <v>pop</v>
      </c>
      <c r="S1978" s="14">
        <f t="shared" si="184"/>
        <v>41662.854988425926</v>
      </c>
      <c r="T1978" s="14">
        <f t="shared" si="185"/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>
        <v>1750</v>
      </c>
      <c r="E1979">
        <v>1776</v>
      </c>
      <c r="F1979" t="s">
        <v>8219</v>
      </c>
      <c r="G1979" t="s">
        <v>8224</v>
      </c>
      <c r="H1979" t="s">
        <v>8246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8301</v>
      </c>
      <c r="O1979" s="6">
        <f t="shared" si="180"/>
        <v>1.0148571428571429</v>
      </c>
      <c r="P1979" s="8">
        <f t="shared" si="181"/>
        <v>35.520000000000003</v>
      </c>
      <c r="Q1979" s="9" t="str">
        <f t="shared" si="182"/>
        <v>technology</v>
      </c>
      <c r="R1979" s="9" t="str">
        <f t="shared" si="183"/>
        <v>space exploration</v>
      </c>
      <c r="S1979" s="14">
        <f t="shared" si="184"/>
        <v>41617.912662037037</v>
      </c>
      <c r="T1979" s="14">
        <f t="shared" si="185"/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>
        <v>1500</v>
      </c>
      <c r="E1980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8276</v>
      </c>
      <c r="O1980" s="6">
        <f t="shared" si="180"/>
        <v>1.1833333333333333</v>
      </c>
      <c r="P1980" s="8">
        <f t="shared" si="181"/>
        <v>443.75</v>
      </c>
      <c r="Q1980" s="9" t="str">
        <f t="shared" si="182"/>
        <v>music</v>
      </c>
      <c r="R1980" s="9" t="str">
        <f t="shared" si="183"/>
        <v>rock</v>
      </c>
      <c r="S1980" s="14">
        <f t="shared" si="184"/>
        <v>40796.001261574071</v>
      </c>
      <c r="T1980" s="14">
        <f t="shared" si="185"/>
        <v>40849.333333333336</v>
      </c>
    </row>
    <row r="1981" spans="1:20" ht="45" x14ac:dyDescent="0.25">
      <c r="A1981">
        <v>2117</v>
      </c>
      <c r="B1981" s="3" t="s">
        <v>2118</v>
      </c>
      <c r="C1981" s="3" t="s">
        <v>6227</v>
      </c>
      <c r="D1981">
        <v>1200</v>
      </c>
      <c r="E1981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8279</v>
      </c>
      <c r="O1981" s="6">
        <f t="shared" si="180"/>
        <v>1.4775</v>
      </c>
      <c r="P1981" s="8">
        <f t="shared" si="181"/>
        <v>50.657142857142858</v>
      </c>
      <c r="Q1981" s="9" t="str">
        <f t="shared" si="182"/>
        <v>music</v>
      </c>
      <c r="R1981" s="9" t="str">
        <f t="shared" si="183"/>
        <v>indie rock</v>
      </c>
      <c r="S1981" s="14">
        <f t="shared" si="184"/>
        <v>42290.059594907405</v>
      </c>
      <c r="T1981" s="14">
        <f t="shared" si="185"/>
        <v>42304.207638888889</v>
      </c>
    </row>
    <row r="1982" spans="1:20" ht="45" x14ac:dyDescent="0.25">
      <c r="A1982">
        <v>1688</v>
      </c>
      <c r="B1982" s="3" t="s">
        <v>1689</v>
      </c>
      <c r="C1982" s="3" t="s">
        <v>5798</v>
      </c>
      <c r="D1982">
        <v>4000</v>
      </c>
      <c r="E1982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8293</v>
      </c>
      <c r="O1982" s="6">
        <f t="shared" si="180"/>
        <v>0.443</v>
      </c>
      <c r="P1982" s="8">
        <f t="shared" si="181"/>
        <v>253.14285714285714</v>
      </c>
      <c r="Q1982" s="9" t="str">
        <f t="shared" si="182"/>
        <v>music</v>
      </c>
      <c r="R1982" s="9" t="str">
        <f t="shared" si="183"/>
        <v>faith</v>
      </c>
      <c r="S1982" s="14">
        <f t="shared" si="184"/>
        <v>42804.534652777773</v>
      </c>
      <c r="T1982" s="14">
        <f t="shared" si="185"/>
        <v>42834.492986111116</v>
      </c>
    </row>
    <row r="1983" spans="1:20" ht="45" x14ac:dyDescent="0.25">
      <c r="A1983">
        <v>2517</v>
      </c>
      <c r="B1983" s="3" t="s">
        <v>2517</v>
      </c>
      <c r="C1983" s="3" t="s">
        <v>6627</v>
      </c>
      <c r="D1983">
        <v>18000</v>
      </c>
      <c r="E1983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8299</v>
      </c>
      <c r="O1983" s="6">
        <f t="shared" si="180"/>
        <v>9.8166666666666666E-2</v>
      </c>
      <c r="P1983" s="8">
        <f t="shared" si="181"/>
        <v>53.545454545454547</v>
      </c>
      <c r="Q1983" s="9" t="str">
        <f t="shared" si="182"/>
        <v>food</v>
      </c>
      <c r="R1983" s="9" t="str">
        <f t="shared" si="183"/>
        <v>restaurants</v>
      </c>
      <c r="S1983" s="14">
        <f t="shared" si="184"/>
        <v>42052.802430555559</v>
      </c>
      <c r="T1983" s="14">
        <f t="shared" si="185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>
        <v>1500</v>
      </c>
      <c r="E1984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8271</v>
      </c>
      <c r="O1984" s="6">
        <f t="shared" si="180"/>
        <v>1.1773333333333333</v>
      </c>
      <c r="P1984" s="8">
        <f t="shared" si="181"/>
        <v>67.92307692307692</v>
      </c>
      <c r="Q1984" s="9" t="str">
        <f t="shared" si="182"/>
        <v>theater</v>
      </c>
      <c r="R1984" s="9" t="str">
        <f t="shared" si="183"/>
        <v>plays</v>
      </c>
      <c r="S1984" s="14">
        <f t="shared" si="184"/>
        <v>42690.334317129629</v>
      </c>
      <c r="T1984" s="14">
        <f t="shared" si="185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>
        <v>5000</v>
      </c>
      <c r="E1985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8305</v>
      </c>
      <c r="O1985" s="6">
        <f t="shared" si="180"/>
        <v>0.35239999999999999</v>
      </c>
      <c r="P1985" s="8">
        <f t="shared" si="181"/>
        <v>56.838709677419352</v>
      </c>
      <c r="Q1985" s="9" t="str">
        <f t="shared" si="182"/>
        <v>theater</v>
      </c>
      <c r="R1985" s="9" t="str">
        <f t="shared" si="183"/>
        <v>musical</v>
      </c>
      <c r="S1985" s="14">
        <f t="shared" si="184"/>
        <v>42649.623460648145</v>
      </c>
      <c r="T1985" s="14">
        <f t="shared" si="185"/>
        <v>42693.041666666672</v>
      </c>
    </row>
    <row r="1986" spans="1:20" ht="45" x14ac:dyDescent="0.25">
      <c r="A1986">
        <v>3098</v>
      </c>
      <c r="B1986" s="3" t="s">
        <v>3098</v>
      </c>
      <c r="C1986" s="3" t="s">
        <v>7208</v>
      </c>
      <c r="D1986">
        <v>48725</v>
      </c>
      <c r="E1986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8303</v>
      </c>
      <c r="O1986" s="6">
        <f t="shared" ref="O1986:O2049" si="186">E1986/D1986</f>
        <v>3.608004104669061E-2</v>
      </c>
      <c r="P1986" s="8">
        <f t="shared" ref="P1986:P2049" si="187">E1986/L1986</f>
        <v>65.111111111111114</v>
      </c>
      <c r="Q1986" s="9" t="str">
        <f t="shared" si="182"/>
        <v>theater</v>
      </c>
      <c r="R1986" s="9" t="str">
        <f t="shared" si="183"/>
        <v>spaces</v>
      </c>
      <c r="S1986" s="14">
        <f t="shared" si="184"/>
        <v>42359.792233796295</v>
      </c>
      <c r="T1986" s="14">
        <f t="shared" si="185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>
        <v>600</v>
      </c>
      <c r="E1987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8280</v>
      </c>
      <c r="O1987" s="6">
        <f t="shared" si="186"/>
        <v>2.9250166666666666</v>
      </c>
      <c r="P1987" s="8">
        <f t="shared" si="187"/>
        <v>73.125416666666666</v>
      </c>
      <c r="Q1987" s="9" t="str">
        <f t="shared" ref="Q1987:Q2050" si="188">LEFT(N1987, SEARCH("/",N1987,1)-1)</f>
        <v>music</v>
      </c>
      <c r="R1987" s="9" t="str">
        <f t="shared" ref="R1987:R2050" si="189">RIGHT(N1987,LEN(N1987) - SEARCH("/", N1987))</f>
        <v>electronic music</v>
      </c>
      <c r="S1987" s="14">
        <f t="shared" ref="S1987:S2050" si="190">(((J1987/60)/60)/24)+DATE(1970,1,1)</f>
        <v>41646.792222222226</v>
      </c>
      <c r="T1987" s="14">
        <f t="shared" ref="T1987:T2050" si="191">(((I1987/60)/60)/24)+DATE(1970,1,1)</f>
        <v>41676.792222222226</v>
      </c>
    </row>
    <row r="1988" spans="1:20" ht="45" x14ac:dyDescent="0.25">
      <c r="A1988">
        <v>2745</v>
      </c>
      <c r="B1988" s="3" t="s">
        <v>2745</v>
      </c>
      <c r="C1988" s="3" t="s">
        <v>6855</v>
      </c>
      <c r="D1988">
        <v>8000</v>
      </c>
      <c r="E1988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 s="6">
        <f t="shared" si="186"/>
        <v>0.21887499999999999</v>
      </c>
      <c r="P1988" s="8">
        <f t="shared" si="187"/>
        <v>35.734693877551024</v>
      </c>
      <c r="Q1988" s="9" t="str">
        <f t="shared" si="188"/>
        <v>publishing</v>
      </c>
      <c r="R1988" s="9" t="str">
        <f t="shared" si="189"/>
        <v>children's books</v>
      </c>
      <c r="S1988" s="14">
        <f t="shared" si="190"/>
        <v>41044.988055555557</v>
      </c>
      <c r="T1988" s="14">
        <f t="shared" si="191"/>
        <v>41104.988055555557</v>
      </c>
    </row>
    <row r="1989" spans="1:20" ht="45" x14ac:dyDescent="0.25">
      <c r="A1989">
        <v>2175</v>
      </c>
      <c r="B1989" s="3" t="s">
        <v>2176</v>
      </c>
      <c r="C1989" s="3" t="s">
        <v>6285</v>
      </c>
      <c r="D1989">
        <v>700</v>
      </c>
      <c r="E1989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8276</v>
      </c>
      <c r="O1989" s="6">
        <f t="shared" si="186"/>
        <v>2.5</v>
      </c>
      <c r="P1989" s="8">
        <f t="shared" si="187"/>
        <v>67.307692307692307</v>
      </c>
      <c r="Q1989" s="9" t="str">
        <f t="shared" si="188"/>
        <v>music</v>
      </c>
      <c r="R1989" s="9" t="str">
        <f t="shared" si="189"/>
        <v>rock</v>
      </c>
      <c r="S1989" s="14">
        <f t="shared" si="190"/>
        <v>42565.009097222224</v>
      </c>
      <c r="T1989" s="14">
        <f t="shared" si="191"/>
        <v>42572.009097222224</v>
      </c>
    </row>
    <row r="1990" spans="1:20" ht="45" x14ac:dyDescent="0.25">
      <c r="A1990">
        <v>1328</v>
      </c>
      <c r="B1990" s="3" t="s">
        <v>1329</v>
      </c>
      <c r="C1990" s="3" t="s">
        <v>5438</v>
      </c>
      <c r="D1990">
        <v>75000</v>
      </c>
      <c r="E1990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8273</v>
      </c>
      <c r="O1990" s="6">
        <f t="shared" si="186"/>
        <v>2.3306666666666667E-2</v>
      </c>
      <c r="P1990" s="8">
        <f t="shared" si="187"/>
        <v>116.53333333333333</v>
      </c>
      <c r="Q1990" s="9" t="str">
        <f t="shared" si="188"/>
        <v>technology</v>
      </c>
      <c r="R1990" s="9" t="str">
        <f t="shared" si="189"/>
        <v>wearables</v>
      </c>
      <c r="S1990" s="14">
        <f t="shared" si="190"/>
        <v>42612.642754629633</v>
      </c>
      <c r="T1990" s="14">
        <f t="shared" si="191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>
        <v>7200</v>
      </c>
      <c r="E1991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8271</v>
      </c>
      <c r="O1991" s="6">
        <f t="shared" si="186"/>
        <v>0.24194444444444443</v>
      </c>
      <c r="P1991" s="8">
        <f t="shared" si="187"/>
        <v>45.842105263157897</v>
      </c>
      <c r="Q1991" s="9" t="str">
        <f t="shared" si="188"/>
        <v>theater</v>
      </c>
      <c r="R1991" s="9" t="str">
        <f t="shared" si="189"/>
        <v>plays</v>
      </c>
      <c r="S1991" s="14">
        <f t="shared" si="190"/>
        <v>41921.770439814813</v>
      </c>
      <c r="T1991" s="14">
        <f t="shared" si="191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>
        <v>16500</v>
      </c>
      <c r="E1992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8303</v>
      </c>
      <c r="O1992" s="6">
        <f t="shared" si="186"/>
        <v>0.10539393939393939</v>
      </c>
      <c r="P1992" s="8">
        <f t="shared" si="187"/>
        <v>217.375</v>
      </c>
      <c r="Q1992" s="9" t="str">
        <f t="shared" si="188"/>
        <v>theater</v>
      </c>
      <c r="R1992" s="9" t="str">
        <f t="shared" si="189"/>
        <v>spaces</v>
      </c>
      <c r="S1992" s="14">
        <f t="shared" si="190"/>
        <v>42773.916180555556</v>
      </c>
      <c r="T1992" s="14">
        <f t="shared" si="191"/>
        <v>42818.874513888892</v>
      </c>
    </row>
    <row r="1993" spans="1:20" ht="45" x14ac:dyDescent="0.25">
      <c r="A1993">
        <v>858</v>
      </c>
      <c r="B1993" s="3" t="s">
        <v>859</v>
      </c>
      <c r="C1993" s="3" t="s">
        <v>4968</v>
      </c>
      <c r="D1993">
        <v>1200</v>
      </c>
      <c r="E1993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8277</v>
      </c>
      <c r="O1993" s="6">
        <f t="shared" si="186"/>
        <v>1.4400583333333332</v>
      </c>
      <c r="P1993" s="8">
        <f t="shared" si="187"/>
        <v>22.737763157894737</v>
      </c>
      <c r="Q1993" s="9" t="str">
        <f t="shared" si="188"/>
        <v>music</v>
      </c>
      <c r="R1993" s="9" t="str">
        <f t="shared" si="189"/>
        <v>metal</v>
      </c>
      <c r="S1993" s="14">
        <f t="shared" si="190"/>
        <v>42079.745578703703</v>
      </c>
      <c r="T1993" s="14">
        <f t="shared" si="191"/>
        <v>42109.957638888889</v>
      </c>
    </row>
    <row r="1994" spans="1:20" ht="45" x14ac:dyDescent="0.25">
      <c r="A1994">
        <v>96</v>
      </c>
      <c r="B1994" s="3" t="s">
        <v>98</v>
      </c>
      <c r="C1994" s="3" t="s">
        <v>4207</v>
      </c>
      <c r="D1994">
        <v>1500</v>
      </c>
      <c r="E1994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8266</v>
      </c>
      <c r="O1994" s="6">
        <f t="shared" si="186"/>
        <v>1.1466666666666667</v>
      </c>
      <c r="P1994" s="8">
        <f t="shared" si="187"/>
        <v>50.588235294117645</v>
      </c>
      <c r="Q1994" s="9" t="str">
        <f t="shared" si="188"/>
        <v>film &amp; video</v>
      </c>
      <c r="R1994" s="9" t="str">
        <f t="shared" si="189"/>
        <v>shorts</v>
      </c>
      <c r="S1994" s="14">
        <f t="shared" si="190"/>
        <v>40324.662511574075</v>
      </c>
      <c r="T1994" s="14">
        <f t="shared" si="191"/>
        <v>40391.125</v>
      </c>
    </row>
    <row r="1995" spans="1:20" ht="45" x14ac:dyDescent="0.25">
      <c r="A1995">
        <v>3097</v>
      </c>
      <c r="B1995" s="3" t="s">
        <v>3097</v>
      </c>
      <c r="C1995" s="3" t="s">
        <v>7207</v>
      </c>
      <c r="D1995">
        <v>10000</v>
      </c>
      <c r="E1995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8303</v>
      </c>
      <c r="O1995" s="6">
        <f t="shared" si="186"/>
        <v>0.17150000000000001</v>
      </c>
      <c r="P1995" s="8">
        <f t="shared" si="187"/>
        <v>40.833333333333336</v>
      </c>
      <c r="Q1995" s="9" t="str">
        <f t="shared" si="188"/>
        <v>theater</v>
      </c>
      <c r="R1995" s="9" t="str">
        <f t="shared" si="189"/>
        <v>spaces</v>
      </c>
      <c r="S1995" s="14">
        <f t="shared" si="190"/>
        <v>42629.503483796296</v>
      </c>
      <c r="T1995" s="14">
        <f t="shared" si="191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>
        <v>1500</v>
      </c>
      <c r="E1996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8271</v>
      </c>
      <c r="O1996" s="6">
        <f t="shared" si="186"/>
        <v>1.1399999999999999</v>
      </c>
      <c r="P1996" s="8">
        <f t="shared" si="187"/>
        <v>74.347826086956516</v>
      </c>
      <c r="Q1996" s="9" t="str">
        <f t="shared" si="188"/>
        <v>theater</v>
      </c>
      <c r="R1996" s="9" t="str">
        <f t="shared" si="189"/>
        <v>plays</v>
      </c>
      <c r="S1996" s="14">
        <f t="shared" si="190"/>
        <v>42192.591944444444</v>
      </c>
      <c r="T1996" s="14">
        <f t="shared" si="191"/>
        <v>42223.708333333328</v>
      </c>
    </row>
    <row r="1997" spans="1:20" ht="45" x14ac:dyDescent="0.25">
      <c r="A1997">
        <v>1820</v>
      </c>
      <c r="B1997" s="3" t="s">
        <v>1821</v>
      </c>
      <c r="C1997" s="3" t="s">
        <v>5930</v>
      </c>
      <c r="D1997">
        <v>26000</v>
      </c>
      <c r="E1997">
        <v>1707</v>
      </c>
      <c r="F1997" t="s">
        <v>8221</v>
      </c>
      <c r="G1997" t="s">
        <v>8224</v>
      </c>
      <c r="H1997" t="s">
        <v>8246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8285</v>
      </c>
      <c r="O1997" s="6">
        <f t="shared" si="186"/>
        <v>6.565384615384616E-2</v>
      </c>
      <c r="P1997" s="8">
        <f t="shared" si="187"/>
        <v>213.375</v>
      </c>
      <c r="Q1997" s="9" t="str">
        <f t="shared" si="188"/>
        <v>photography</v>
      </c>
      <c r="R1997" s="9" t="str">
        <f t="shared" si="189"/>
        <v>photobooks</v>
      </c>
      <c r="S1997" s="14">
        <f t="shared" si="190"/>
        <v>42065.084375000006</v>
      </c>
      <c r="T1997" s="14">
        <f t="shared" si="191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>
        <v>1000</v>
      </c>
      <c r="E1998">
        <v>1707</v>
      </c>
      <c r="F1998" t="s">
        <v>8219</v>
      </c>
      <c r="G1998" t="s">
        <v>8229</v>
      </c>
      <c r="H1998" t="s">
        <v>8251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8302</v>
      </c>
      <c r="O1998" s="6">
        <f t="shared" si="186"/>
        <v>1.7070000000000001</v>
      </c>
      <c r="P1998" s="8">
        <f t="shared" si="187"/>
        <v>60.964285714285715</v>
      </c>
      <c r="Q1998" s="9" t="str">
        <f t="shared" si="188"/>
        <v>technology</v>
      </c>
      <c r="R1998" s="9" t="str">
        <f t="shared" si="189"/>
        <v>makerspaces</v>
      </c>
      <c r="S1998" s="14">
        <f t="shared" si="190"/>
        <v>42275.588715277772</v>
      </c>
      <c r="T1998" s="14">
        <f t="shared" si="191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>
        <v>48000</v>
      </c>
      <c r="E1999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8273</v>
      </c>
      <c r="O1999" s="6">
        <f t="shared" si="186"/>
        <v>3.5520833333333335E-2</v>
      </c>
      <c r="P1999" s="8">
        <f t="shared" si="187"/>
        <v>41.585365853658537</v>
      </c>
      <c r="Q1999" s="9" t="str">
        <f t="shared" si="188"/>
        <v>technology</v>
      </c>
      <c r="R1999" s="9" t="str">
        <f t="shared" si="189"/>
        <v>wearables</v>
      </c>
      <c r="S1999" s="14">
        <f t="shared" si="190"/>
        <v>42123.678645833337</v>
      </c>
      <c r="T1999" s="14">
        <f t="shared" si="191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>
        <v>1700</v>
      </c>
      <c r="E2000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8271</v>
      </c>
      <c r="O2000" s="6">
        <f t="shared" si="186"/>
        <v>1.0000058823529412</v>
      </c>
      <c r="P2000" s="8">
        <f t="shared" si="187"/>
        <v>37.777999999999999</v>
      </c>
      <c r="Q2000" s="9" t="str">
        <f t="shared" si="188"/>
        <v>theater</v>
      </c>
      <c r="R2000" s="9" t="str">
        <f t="shared" si="189"/>
        <v>plays</v>
      </c>
      <c r="S2000" s="14">
        <f t="shared" si="190"/>
        <v>41894.91375</v>
      </c>
      <c r="T2000" s="14">
        <f t="shared" si="191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>
        <v>1300</v>
      </c>
      <c r="E2001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8266</v>
      </c>
      <c r="O2001" s="6">
        <f t="shared" si="186"/>
        <v>1.3076923076923077</v>
      </c>
      <c r="P2001" s="8">
        <f t="shared" si="187"/>
        <v>65.384615384615387</v>
      </c>
      <c r="Q2001" s="9" t="str">
        <f t="shared" si="188"/>
        <v>film &amp; video</v>
      </c>
      <c r="R2001" s="9" t="str">
        <f t="shared" si="189"/>
        <v>shorts</v>
      </c>
      <c r="S2001" s="14">
        <f t="shared" si="190"/>
        <v>41557.949687500004</v>
      </c>
      <c r="T2001" s="14">
        <f t="shared" si="191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>
        <v>6000</v>
      </c>
      <c r="E2002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8284</v>
      </c>
      <c r="O2002" s="6">
        <f t="shared" si="186"/>
        <v>0.28299999999999997</v>
      </c>
      <c r="P2002" s="8">
        <f t="shared" si="187"/>
        <v>84.9</v>
      </c>
      <c r="Q2002" s="9" t="str">
        <f t="shared" si="188"/>
        <v>food</v>
      </c>
      <c r="R2002" s="9" t="str">
        <f t="shared" si="189"/>
        <v>food trucks</v>
      </c>
      <c r="S2002" s="14">
        <f t="shared" si="190"/>
        <v>41932.871990740743</v>
      </c>
      <c r="T2002" s="14">
        <f t="shared" si="191"/>
        <v>41965.249305555553</v>
      </c>
    </row>
    <row r="2003" spans="1:20" ht="30" x14ac:dyDescent="0.25">
      <c r="A2003">
        <v>1802</v>
      </c>
      <c r="B2003" s="3" t="s">
        <v>1803</v>
      </c>
      <c r="C2003" s="3" t="s">
        <v>5912</v>
      </c>
      <c r="D2003">
        <v>3500</v>
      </c>
      <c r="E2003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8285</v>
      </c>
      <c r="O2003" s="6">
        <f t="shared" si="186"/>
        <v>0.48485714285714288</v>
      </c>
      <c r="P2003" s="8">
        <f t="shared" si="187"/>
        <v>94.277777777777771</v>
      </c>
      <c r="Q2003" s="9" t="str">
        <f t="shared" si="188"/>
        <v>photography</v>
      </c>
      <c r="R2003" s="9" t="str">
        <f t="shared" si="189"/>
        <v>photobooks</v>
      </c>
      <c r="S2003" s="14">
        <f t="shared" si="190"/>
        <v>42159.47256944445</v>
      </c>
      <c r="T2003" s="14">
        <f t="shared" si="191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>
        <v>10500</v>
      </c>
      <c r="E2004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8271</v>
      </c>
      <c r="O2004" s="6">
        <f t="shared" si="186"/>
        <v>0.16161904761904761</v>
      </c>
      <c r="P2004" s="8">
        <f t="shared" si="187"/>
        <v>188.55555555555554</v>
      </c>
      <c r="Q2004" s="9" t="str">
        <f t="shared" si="188"/>
        <v>theater</v>
      </c>
      <c r="R2004" s="9" t="str">
        <f t="shared" si="189"/>
        <v>plays</v>
      </c>
      <c r="S2004" s="14">
        <f t="shared" si="190"/>
        <v>42159.224432870367</v>
      </c>
      <c r="T2004" s="14">
        <f t="shared" si="191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>
        <v>12000</v>
      </c>
      <c r="E2005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s="6">
        <f t="shared" si="186"/>
        <v>0.14091666666666666</v>
      </c>
      <c r="P2005" s="8">
        <f t="shared" si="187"/>
        <v>44.5</v>
      </c>
      <c r="Q2005" s="9" t="str">
        <f t="shared" si="188"/>
        <v>music</v>
      </c>
      <c r="R2005" s="9" t="str">
        <f t="shared" si="189"/>
        <v>world music</v>
      </c>
      <c r="S2005" s="14">
        <f t="shared" si="190"/>
        <v>40671.879293981481</v>
      </c>
      <c r="T2005" s="14">
        <f t="shared" si="191"/>
        <v>40732.875</v>
      </c>
    </row>
    <row r="2006" spans="1:20" ht="45" x14ac:dyDescent="0.25">
      <c r="A2006">
        <v>3498</v>
      </c>
      <c r="B2006" s="3" t="s">
        <v>3497</v>
      </c>
      <c r="C2006" s="3" t="s">
        <v>7608</v>
      </c>
      <c r="D2006">
        <v>1650</v>
      </c>
      <c r="E2006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8271</v>
      </c>
      <c r="O2006" s="6">
        <f t="shared" si="186"/>
        <v>1.0242424242424242</v>
      </c>
      <c r="P2006" s="8">
        <f t="shared" si="187"/>
        <v>40.238095238095241</v>
      </c>
      <c r="Q2006" s="9" t="str">
        <f t="shared" si="188"/>
        <v>theater</v>
      </c>
      <c r="R2006" s="9" t="str">
        <f t="shared" si="189"/>
        <v>plays</v>
      </c>
      <c r="S2006" s="14">
        <f t="shared" si="190"/>
        <v>42459.15861111111</v>
      </c>
      <c r="T2006" s="14">
        <f t="shared" si="191"/>
        <v>42518.905555555553</v>
      </c>
    </row>
    <row r="2007" spans="1:20" ht="45" x14ac:dyDescent="0.25">
      <c r="A2007">
        <v>650</v>
      </c>
      <c r="B2007" s="3" t="s">
        <v>651</v>
      </c>
      <c r="C2007" s="3" t="s">
        <v>4760</v>
      </c>
      <c r="D2007">
        <v>1500</v>
      </c>
      <c r="E2007">
        <v>1686</v>
      </c>
      <c r="F2007" t="s">
        <v>8219</v>
      </c>
      <c r="G2007" t="s">
        <v>8224</v>
      </c>
      <c r="H2007" t="s">
        <v>8246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8273</v>
      </c>
      <c r="O2007" s="6">
        <f t="shared" si="186"/>
        <v>1.1240000000000001</v>
      </c>
      <c r="P2007" s="8">
        <f t="shared" si="187"/>
        <v>35.125</v>
      </c>
      <c r="Q2007" s="9" t="str">
        <f t="shared" si="188"/>
        <v>technology</v>
      </c>
      <c r="R2007" s="9" t="str">
        <f t="shared" si="189"/>
        <v>wearables</v>
      </c>
      <c r="S2007" s="14">
        <f t="shared" si="190"/>
        <v>41932.036851851852</v>
      </c>
      <c r="T2007" s="14">
        <f t="shared" si="191"/>
        <v>41992.078518518523</v>
      </c>
    </row>
    <row r="2008" spans="1:20" ht="45" x14ac:dyDescent="0.25">
      <c r="A2008">
        <v>3314</v>
      </c>
      <c r="B2008" s="3" t="s">
        <v>3314</v>
      </c>
      <c r="C2008" s="3" t="s">
        <v>7424</v>
      </c>
      <c r="D2008">
        <v>800</v>
      </c>
      <c r="E2008">
        <v>1686</v>
      </c>
      <c r="F2008" t="s">
        <v>8219</v>
      </c>
      <c r="G2008" t="s">
        <v>8225</v>
      </c>
      <c r="H2008" t="s">
        <v>8247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8271</v>
      </c>
      <c r="O2008" s="6">
        <f t="shared" si="186"/>
        <v>2.1074999999999999</v>
      </c>
      <c r="P2008" s="8">
        <f t="shared" si="187"/>
        <v>29.068965517241381</v>
      </c>
      <c r="Q2008" s="9" t="str">
        <f t="shared" si="188"/>
        <v>theater</v>
      </c>
      <c r="R2008" s="9" t="str">
        <f t="shared" si="189"/>
        <v>plays</v>
      </c>
      <c r="S2008" s="14">
        <f t="shared" si="190"/>
        <v>42105.267488425925</v>
      </c>
      <c r="T2008" s="14">
        <f t="shared" si="191"/>
        <v>42132.836805555555</v>
      </c>
    </row>
    <row r="2009" spans="1:20" ht="45" x14ac:dyDescent="0.25">
      <c r="A2009">
        <v>3497</v>
      </c>
      <c r="B2009" s="3" t="s">
        <v>3496</v>
      </c>
      <c r="C2009" s="3" t="s">
        <v>7607</v>
      </c>
      <c r="D2009">
        <v>1551</v>
      </c>
      <c r="E2009">
        <v>1686</v>
      </c>
      <c r="F2009" t="s">
        <v>8219</v>
      </c>
      <c r="G2009" t="s">
        <v>8224</v>
      </c>
      <c r="H2009" t="s">
        <v>8246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8271</v>
      </c>
      <c r="O2009" s="6">
        <f t="shared" si="186"/>
        <v>1.0870406189555126</v>
      </c>
      <c r="P2009" s="8">
        <f t="shared" si="187"/>
        <v>34.408163265306122</v>
      </c>
      <c r="Q2009" s="9" t="str">
        <f t="shared" si="188"/>
        <v>theater</v>
      </c>
      <c r="R2009" s="9" t="str">
        <f t="shared" si="189"/>
        <v>plays</v>
      </c>
      <c r="S2009" s="14">
        <f t="shared" si="190"/>
        <v>42511.741944444439</v>
      </c>
      <c r="T2009" s="14">
        <f t="shared" si="191"/>
        <v>42523.916666666672</v>
      </c>
    </row>
    <row r="2010" spans="1:20" ht="15.75" x14ac:dyDescent="0.25">
      <c r="A2010">
        <v>989</v>
      </c>
      <c r="B2010" s="3" t="s">
        <v>990</v>
      </c>
      <c r="C2010" s="3" t="s">
        <v>5099</v>
      </c>
      <c r="D2010">
        <v>10000</v>
      </c>
      <c r="E2010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8273</v>
      </c>
      <c r="O2010" s="6">
        <f t="shared" si="186"/>
        <v>0.16769999999999999</v>
      </c>
      <c r="P2010" s="8">
        <f t="shared" si="187"/>
        <v>52.40625</v>
      </c>
      <c r="Q2010" s="9" t="str">
        <f t="shared" si="188"/>
        <v>technology</v>
      </c>
      <c r="R2010" s="9" t="str">
        <f t="shared" si="189"/>
        <v>wearables</v>
      </c>
      <c r="S2010" s="14">
        <f t="shared" si="190"/>
        <v>42611.933969907404</v>
      </c>
      <c r="T2010" s="14">
        <f t="shared" si="191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>
        <v>1500</v>
      </c>
      <c r="E2011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8285</v>
      </c>
      <c r="O2011" s="6">
        <f t="shared" si="186"/>
        <v>1.1140000000000001</v>
      </c>
      <c r="P2011" s="8">
        <f t="shared" si="187"/>
        <v>38.860465116279073</v>
      </c>
      <c r="Q2011" s="9" t="str">
        <f t="shared" si="188"/>
        <v>photography</v>
      </c>
      <c r="R2011" s="9" t="str">
        <f t="shared" si="189"/>
        <v>photobooks</v>
      </c>
      <c r="S2011" s="14">
        <f t="shared" si="190"/>
        <v>41814.785925925928</v>
      </c>
      <c r="T2011" s="14">
        <f t="shared" si="191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>
        <v>1650</v>
      </c>
      <c r="E2012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8271</v>
      </c>
      <c r="O2012" s="6">
        <f t="shared" si="186"/>
        <v>1.0115151515151515</v>
      </c>
      <c r="P2012" s="8">
        <f t="shared" si="187"/>
        <v>45.108108108108105</v>
      </c>
      <c r="Q2012" s="9" t="str">
        <f t="shared" si="188"/>
        <v>theater</v>
      </c>
      <c r="R2012" s="9" t="str">
        <f t="shared" si="189"/>
        <v>plays</v>
      </c>
      <c r="S2012" s="14">
        <f t="shared" si="190"/>
        <v>42733.50136574074</v>
      </c>
      <c r="T2012" s="14">
        <f t="shared" si="191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>
        <v>1500</v>
      </c>
      <c r="E2013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8271</v>
      </c>
      <c r="O2013" s="6">
        <f t="shared" si="186"/>
        <v>1.1120000000000001</v>
      </c>
      <c r="P2013" s="8">
        <f t="shared" si="187"/>
        <v>47.657142857142858</v>
      </c>
      <c r="Q2013" s="9" t="str">
        <f t="shared" si="188"/>
        <v>theater</v>
      </c>
      <c r="R2013" s="9" t="str">
        <f t="shared" si="189"/>
        <v>plays</v>
      </c>
      <c r="S2013" s="14">
        <f t="shared" si="190"/>
        <v>42381.671840277777</v>
      </c>
      <c r="T2013" s="14">
        <f t="shared" si="191"/>
        <v>42411.957638888889</v>
      </c>
    </row>
    <row r="2014" spans="1:20" ht="30" x14ac:dyDescent="0.25">
      <c r="A2014">
        <v>35</v>
      </c>
      <c r="B2014" s="3" t="s">
        <v>37</v>
      </c>
      <c r="C2014" s="3" t="s">
        <v>4146</v>
      </c>
      <c r="D2014">
        <v>1000</v>
      </c>
      <c r="E2014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8265</v>
      </c>
      <c r="O2014" s="6">
        <f t="shared" si="186"/>
        <v>1.665</v>
      </c>
      <c r="P2014" s="8">
        <f t="shared" si="187"/>
        <v>59.464285714285715</v>
      </c>
      <c r="Q2014" s="9" t="str">
        <f t="shared" si="188"/>
        <v>film &amp; video</v>
      </c>
      <c r="R2014" s="9" t="str">
        <f t="shared" si="189"/>
        <v>television</v>
      </c>
      <c r="S2014" s="14">
        <f t="shared" si="190"/>
        <v>42098.291828703703</v>
      </c>
      <c r="T2014" s="14">
        <f t="shared" si="191"/>
        <v>42122</v>
      </c>
    </row>
    <row r="2015" spans="1:20" ht="45" x14ac:dyDescent="0.25">
      <c r="A2015">
        <v>2082</v>
      </c>
      <c r="B2015" s="3" t="s">
        <v>2083</v>
      </c>
      <c r="C2015" s="3" t="s">
        <v>6192</v>
      </c>
      <c r="D2015">
        <v>1500</v>
      </c>
      <c r="E2015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8279</v>
      </c>
      <c r="O2015" s="6">
        <f t="shared" si="186"/>
        <v>1.1073333333333333</v>
      </c>
      <c r="P2015" s="8">
        <f t="shared" si="187"/>
        <v>43.710526315789473</v>
      </c>
      <c r="Q2015" s="9" t="str">
        <f t="shared" si="188"/>
        <v>music</v>
      </c>
      <c r="R2015" s="9" t="str">
        <f t="shared" si="189"/>
        <v>indie rock</v>
      </c>
      <c r="S2015" s="14">
        <f t="shared" si="190"/>
        <v>40811.120324074072</v>
      </c>
      <c r="T2015" s="14">
        <f t="shared" si="191"/>
        <v>40871.161990740737</v>
      </c>
    </row>
    <row r="2016" spans="1:20" ht="45" x14ac:dyDescent="0.25">
      <c r="A2016">
        <v>3251</v>
      </c>
      <c r="B2016" s="3" t="s">
        <v>3251</v>
      </c>
      <c r="C2016" s="3" t="s">
        <v>7361</v>
      </c>
      <c r="D2016">
        <v>1500</v>
      </c>
      <c r="E2016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8271</v>
      </c>
      <c r="O2016" s="6">
        <f t="shared" si="186"/>
        <v>1.1073333333333333</v>
      </c>
      <c r="P2016" s="8">
        <f t="shared" si="187"/>
        <v>83.05</v>
      </c>
      <c r="Q2016" s="9" t="str">
        <f t="shared" si="188"/>
        <v>theater</v>
      </c>
      <c r="R2016" s="9" t="str">
        <f t="shared" si="189"/>
        <v>plays</v>
      </c>
      <c r="S2016" s="14">
        <f t="shared" si="190"/>
        <v>42146.731087962966</v>
      </c>
      <c r="T2016" s="14">
        <f t="shared" si="191"/>
        <v>42176.731087962966</v>
      </c>
    </row>
    <row r="2017" spans="1:20" ht="45" x14ac:dyDescent="0.25">
      <c r="A2017">
        <v>2667</v>
      </c>
      <c r="B2017" s="3" t="s">
        <v>2667</v>
      </c>
      <c r="C2017" s="3" t="s">
        <v>6777</v>
      </c>
      <c r="D2017">
        <v>1500</v>
      </c>
      <c r="E2017">
        <v>1660</v>
      </c>
      <c r="F2017" t="s">
        <v>8219</v>
      </c>
      <c r="G2017" t="s">
        <v>8224</v>
      </c>
      <c r="H2017" t="s">
        <v>8246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8302</v>
      </c>
      <c r="O2017" s="6">
        <f t="shared" si="186"/>
        <v>1.1066666666666667</v>
      </c>
      <c r="P2017" s="8">
        <f t="shared" si="187"/>
        <v>92.222222222222229</v>
      </c>
      <c r="Q2017" s="9" t="str">
        <f t="shared" si="188"/>
        <v>technology</v>
      </c>
      <c r="R2017" s="9" t="str">
        <f t="shared" si="189"/>
        <v>makerspaces</v>
      </c>
      <c r="S2017" s="14">
        <f t="shared" si="190"/>
        <v>42380.926111111112</v>
      </c>
      <c r="T2017" s="14">
        <f t="shared" si="191"/>
        <v>42410.926111111112</v>
      </c>
    </row>
    <row r="2018" spans="1:20" ht="45" x14ac:dyDescent="0.25">
      <c r="A2018">
        <v>3485</v>
      </c>
      <c r="B2018" s="3" t="s">
        <v>3484</v>
      </c>
      <c r="C2018" s="3" t="s">
        <v>7595</v>
      </c>
      <c r="D2018">
        <v>1650</v>
      </c>
      <c r="E2018">
        <v>1660</v>
      </c>
      <c r="F2018" t="s">
        <v>8219</v>
      </c>
      <c r="G2018" t="s">
        <v>8224</v>
      </c>
      <c r="H2018" t="s">
        <v>8246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8271</v>
      </c>
      <c r="O2018" s="6">
        <f t="shared" si="186"/>
        <v>1.0060606060606061</v>
      </c>
      <c r="P2018" s="8">
        <f t="shared" si="187"/>
        <v>55.333333333333336</v>
      </c>
      <c r="Q2018" s="9" t="str">
        <f t="shared" si="188"/>
        <v>theater</v>
      </c>
      <c r="R2018" s="9" t="str">
        <f t="shared" si="189"/>
        <v>plays</v>
      </c>
      <c r="S2018" s="14">
        <f t="shared" si="190"/>
        <v>42372.693055555559</v>
      </c>
      <c r="T2018" s="14">
        <f t="shared" si="191"/>
        <v>42402.693055555559</v>
      </c>
    </row>
    <row r="2019" spans="1:20" ht="45" x14ac:dyDescent="0.25">
      <c r="A2019">
        <v>769</v>
      </c>
      <c r="B2019" s="3" t="s">
        <v>770</v>
      </c>
      <c r="C2019" s="3" t="s">
        <v>4879</v>
      </c>
      <c r="D2019">
        <v>4000</v>
      </c>
      <c r="E2019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s="6">
        <f t="shared" si="186"/>
        <v>0.41399999999999998</v>
      </c>
      <c r="P2019" s="8">
        <f t="shared" si="187"/>
        <v>31.846153846153847</v>
      </c>
      <c r="Q2019" s="9" t="str">
        <f t="shared" si="188"/>
        <v>publishing</v>
      </c>
      <c r="R2019" s="9" t="str">
        <f t="shared" si="189"/>
        <v>fiction</v>
      </c>
      <c r="S2019" s="14">
        <f t="shared" si="190"/>
        <v>41604.996458333335</v>
      </c>
      <c r="T2019" s="14">
        <f t="shared" si="191"/>
        <v>41634.996458333335</v>
      </c>
    </row>
    <row r="2020" spans="1:20" ht="30" x14ac:dyDescent="0.25">
      <c r="A2020">
        <v>1925</v>
      </c>
      <c r="B2020" s="3" t="s">
        <v>1926</v>
      </c>
      <c r="C2020" s="3" t="s">
        <v>6035</v>
      </c>
      <c r="D2020">
        <v>1500</v>
      </c>
      <c r="E2020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8279</v>
      </c>
      <c r="O2020" s="6">
        <f t="shared" si="186"/>
        <v>1.1033333333333333</v>
      </c>
      <c r="P2020" s="8">
        <f t="shared" si="187"/>
        <v>31.826923076923077</v>
      </c>
      <c r="Q2020" s="9" t="str">
        <f t="shared" si="188"/>
        <v>music</v>
      </c>
      <c r="R2020" s="9" t="str">
        <f t="shared" si="189"/>
        <v>indie rock</v>
      </c>
      <c r="S2020" s="14">
        <f t="shared" si="190"/>
        <v>41535.90148148148</v>
      </c>
      <c r="T2020" s="14">
        <f t="shared" si="191"/>
        <v>41558</v>
      </c>
    </row>
    <row r="2021" spans="1:20" ht="45" x14ac:dyDescent="0.25">
      <c r="A2021">
        <v>2776</v>
      </c>
      <c r="B2021" s="3" t="s">
        <v>2776</v>
      </c>
      <c r="C2021" s="3" t="s">
        <v>6886</v>
      </c>
      <c r="D2021">
        <v>21000</v>
      </c>
      <c r="E2021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8304</v>
      </c>
      <c r="O2021" s="6">
        <f t="shared" si="186"/>
        <v>7.8809523809523815E-2</v>
      </c>
      <c r="P2021" s="8">
        <f t="shared" si="187"/>
        <v>45.972222222222221</v>
      </c>
      <c r="Q2021" s="9" t="str">
        <f t="shared" si="188"/>
        <v>publishing</v>
      </c>
      <c r="R2021" s="9" t="str">
        <f t="shared" si="189"/>
        <v>children's books</v>
      </c>
      <c r="S2021" s="14">
        <f t="shared" si="190"/>
        <v>42136.297175925924</v>
      </c>
      <c r="T2021" s="14">
        <f t="shared" si="191"/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>
        <v>1300</v>
      </c>
      <c r="E2022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8266</v>
      </c>
      <c r="O2022" s="6">
        <f t="shared" si="186"/>
        <v>1.27</v>
      </c>
      <c r="P2022" s="8">
        <f t="shared" si="187"/>
        <v>40.268292682926827</v>
      </c>
      <c r="Q2022" s="9" t="str">
        <f t="shared" si="188"/>
        <v>film &amp; video</v>
      </c>
      <c r="R2022" s="9" t="str">
        <f t="shared" si="189"/>
        <v>shorts</v>
      </c>
      <c r="S2022" s="14">
        <f t="shared" si="190"/>
        <v>41724.776539351849</v>
      </c>
      <c r="T2022" s="14">
        <f t="shared" si="191"/>
        <v>41754.776539351849</v>
      </c>
    </row>
    <row r="2023" spans="1:20" ht="45" x14ac:dyDescent="0.25">
      <c r="A2023">
        <v>3518</v>
      </c>
      <c r="B2023" s="3" t="s">
        <v>3517</v>
      </c>
      <c r="C2023" s="3" t="s">
        <v>7628</v>
      </c>
      <c r="D2023">
        <v>1500</v>
      </c>
      <c r="E2023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8271</v>
      </c>
      <c r="O2023" s="6">
        <f t="shared" si="186"/>
        <v>1.10046</v>
      </c>
      <c r="P2023" s="8">
        <f t="shared" si="187"/>
        <v>50.020909090909093</v>
      </c>
      <c r="Q2023" s="9" t="str">
        <f t="shared" si="188"/>
        <v>theater</v>
      </c>
      <c r="R2023" s="9" t="str">
        <f t="shared" si="189"/>
        <v>plays</v>
      </c>
      <c r="S2023" s="14">
        <f t="shared" si="190"/>
        <v>41893.783553240741</v>
      </c>
      <c r="T2023" s="14">
        <f t="shared" si="191"/>
        <v>41914.597916666666</v>
      </c>
    </row>
    <row r="2024" spans="1:20" ht="45" x14ac:dyDescent="0.25">
      <c r="A2024">
        <v>3346</v>
      </c>
      <c r="B2024" s="3" t="s">
        <v>3346</v>
      </c>
      <c r="C2024" s="3" t="s">
        <v>7456</v>
      </c>
      <c r="D2024">
        <v>1500</v>
      </c>
      <c r="E2024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8271</v>
      </c>
      <c r="O2024" s="6">
        <f t="shared" si="186"/>
        <v>1.1000000000000001</v>
      </c>
      <c r="P2024" s="8">
        <f t="shared" si="187"/>
        <v>91.666666666666671</v>
      </c>
      <c r="Q2024" s="9" t="str">
        <f t="shared" si="188"/>
        <v>theater</v>
      </c>
      <c r="R2024" s="9" t="str">
        <f t="shared" si="189"/>
        <v>plays</v>
      </c>
      <c r="S2024" s="14">
        <f t="shared" si="190"/>
        <v>42054.024421296301</v>
      </c>
      <c r="T2024" s="14">
        <f t="shared" si="191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>
        <v>1600</v>
      </c>
      <c r="E2025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8271</v>
      </c>
      <c r="O2025" s="6">
        <f t="shared" si="186"/>
        <v>1.0293749999999999</v>
      </c>
      <c r="P2025" s="8">
        <f t="shared" si="187"/>
        <v>23.869565217391305</v>
      </c>
      <c r="Q2025" s="9" t="str">
        <f t="shared" si="188"/>
        <v>theater</v>
      </c>
      <c r="R2025" s="9" t="str">
        <f t="shared" si="189"/>
        <v>plays</v>
      </c>
      <c r="S2025" s="14">
        <f t="shared" si="190"/>
        <v>42675.694236111114</v>
      </c>
      <c r="T2025" s="14">
        <f t="shared" si="191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>
        <v>33000</v>
      </c>
      <c r="E2026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8285</v>
      </c>
      <c r="O2026" s="6">
        <f t="shared" si="186"/>
        <v>4.9575757575757579E-2</v>
      </c>
      <c r="P2026" s="8">
        <f t="shared" si="187"/>
        <v>109.06666666666666</v>
      </c>
      <c r="Q2026" s="9" t="str">
        <f t="shared" si="188"/>
        <v>photography</v>
      </c>
      <c r="R2026" s="9" t="str">
        <f t="shared" si="189"/>
        <v>photobooks</v>
      </c>
      <c r="S2026" s="14">
        <f t="shared" si="190"/>
        <v>42010.674513888895</v>
      </c>
      <c r="T2026" s="14">
        <f t="shared" si="191"/>
        <v>42040.674513888895</v>
      </c>
    </row>
    <row r="2027" spans="1:20" ht="45" x14ac:dyDescent="0.25">
      <c r="A2027">
        <v>2965</v>
      </c>
      <c r="B2027" s="3" t="s">
        <v>2965</v>
      </c>
      <c r="C2027" s="3" t="s">
        <v>7075</v>
      </c>
      <c r="D2027">
        <v>1500</v>
      </c>
      <c r="E2027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8271</v>
      </c>
      <c r="O2027" s="6">
        <f t="shared" si="186"/>
        <v>1.0900000000000001</v>
      </c>
      <c r="P2027" s="8">
        <f t="shared" si="187"/>
        <v>41.92307692307692</v>
      </c>
      <c r="Q2027" s="9" t="str">
        <f t="shared" si="188"/>
        <v>theater</v>
      </c>
      <c r="R2027" s="9" t="str">
        <f t="shared" si="189"/>
        <v>plays</v>
      </c>
      <c r="S2027" s="14">
        <f t="shared" si="190"/>
        <v>42162.729548611111</v>
      </c>
      <c r="T2027" s="14">
        <f t="shared" si="191"/>
        <v>42192.729548611111</v>
      </c>
    </row>
    <row r="2028" spans="1:20" ht="45" x14ac:dyDescent="0.25">
      <c r="A2028">
        <v>2139</v>
      </c>
      <c r="B2028" s="3" t="s">
        <v>2140</v>
      </c>
      <c r="C2028" s="3" t="s">
        <v>6249</v>
      </c>
      <c r="D2028">
        <v>30000</v>
      </c>
      <c r="E2028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8282</v>
      </c>
      <c r="O2028" s="6">
        <f t="shared" si="186"/>
        <v>5.4199999999999998E-2</v>
      </c>
      <c r="P2028" s="8">
        <f t="shared" si="187"/>
        <v>29.035714285714285</v>
      </c>
      <c r="Q2028" s="9" t="str">
        <f t="shared" si="188"/>
        <v>games</v>
      </c>
      <c r="R2028" s="9" t="str">
        <f t="shared" si="189"/>
        <v>video games</v>
      </c>
      <c r="S2028" s="14">
        <f t="shared" si="190"/>
        <v>42647.750092592592</v>
      </c>
      <c r="T2028" s="14">
        <f t="shared" si="191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>
        <v>1500</v>
      </c>
      <c r="E2029">
        <v>1625</v>
      </c>
      <c r="F2029" t="s">
        <v>8219</v>
      </c>
      <c r="G2029" t="s">
        <v>8225</v>
      </c>
      <c r="H2029" t="s">
        <v>8247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8271</v>
      </c>
      <c r="O2029" s="6">
        <f t="shared" si="186"/>
        <v>1.0833333333333333</v>
      </c>
      <c r="P2029" s="8">
        <f t="shared" si="187"/>
        <v>81.25</v>
      </c>
      <c r="Q2029" s="9" t="str">
        <f t="shared" si="188"/>
        <v>theater</v>
      </c>
      <c r="R2029" s="9" t="str">
        <f t="shared" si="189"/>
        <v>plays</v>
      </c>
      <c r="S2029" s="14">
        <f t="shared" si="190"/>
        <v>42039.384571759263</v>
      </c>
      <c r="T2029" s="14">
        <f t="shared" si="191"/>
        <v>42052.583333333328</v>
      </c>
    </row>
    <row r="2030" spans="1:20" ht="45" x14ac:dyDescent="0.25">
      <c r="A2030">
        <v>2969</v>
      </c>
      <c r="B2030" s="3" t="s">
        <v>2969</v>
      </c>
      <c r="C2030" s="3" t="s">
        <v>7079</v>
      </c>
      <c r="D2030">
        <v>1000</v>
      </c>
      <c r="E2030">
        <v>1625</v>
      </c>
      <c r="F2030" t="s">
        <v>8219</v>
      </c>
      <c r="G2030" t="s">
        <v>8229</v>
      </c>
      <c r="H2030" t="s">
        <v>8251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8271</v>
      </c>
      <c r="O2030" s="6">
        <f t="shared" si="186"/>
        <v>1.625</v>
      </c>
      <c r="P2030" s="8">
        <f t="shared" si="187"/>
        <v>95.588235294117652</v>
      </c>
      <c r="Q2030" s="9" t="str">
        <f t="shared" si="188"/>
        <v>theater</v>
      </c>
      <c r="R2030" s="9" t="str">
        <f t="shared" si="189"/>
        <v>plays</v>
      </c>
      <c r="S2030" s="14">
        <f t="shared" si="190"/>
        <v>42097.786493055552</v>
      </c>
      <c r="T2030" s="14">
        <f t="shared" si="191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>
        <v>1000</v>
      </c>
      <c r="E2031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8271</v>
      </c>
      <c r="O2031" s="6">
        <f t="shared" si="186"/>
        <v>1.623</v>
      </c>
      <c r="P2031" s="8">
        <f t="shared" si="187"/>
        <v>52.354838709677416</v>
      </c>
      <c r="Q2031" s="9" t="str">
        <f t="shared" si="188"/>
        <v>theater</v>
      </c>
      <c r="R2031" s="9" t="str">
        <f t="shared" si="189"/>
        <v>plays</v>
      </c>
      <c r="S2031" s="14">
        <f t="shared" si="190"/>
        <v>42203.432129629626</v>
      </c>
      <c r="T2031" s="14">
        <f t="shared" si="191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>
        <v>1200</v>
      </c>
      <c r="E2032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8271</v>
      </c>
      <c r="O2032" s="6">
        <f t="shared" si="186"/>
        <v>1.3467833333333334</v>
      </c>
      <c r="P2032" s="8">
        <f t="shared" si="187"/>
        <v>89.785555555555561</v>
      </c>
      <c r="Q2032" s="9" t="str">
        <f t="shared" si="188"/>
        <v>theater</v>
      </c>
      <c r="R2032" s="9" t="str">
        <f t="shared" si="189"/>
        <v>plays</v>
      </c>
      <c r="S2032" s="14">
        <f t="shared" si="190"/>
        <v>42374.911226851851</v>
      </c>
      <c r="T2032" s="14">
        <f t="shared" si="191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>
        <v>1500</v>
      </c>
      <c r="E2033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8271</v>
      </c>
      <c r="O2033" s="6">
        <f t="shared" si="186"/>
        <v>1.0773333333333333</v>
      </c>
      <c r="P2033" s="8">
        <f t="shared" si="187"/>
        <v>25.25</v>
      </c>
      <c r="Q2033" s="9" t="str">
        <f t="shared" si="188"/>
        <v>theater</v>
      </c>
      <c r="R2033" s="9" t="str">
        <f t="shared" si="189"/>
        <v>plays</v>
      </c>
      <c r="S2033" s="14">
        <f t="shared" si="190"/>
        <v>42103.399479166663</v>
      </c>
      <c r="T2033" s="14">
        <f t="shared" si="191"/>
        <v>42133.399479166663</v>
      </c>
    </row>
    <row r="2034" spans="1:20" ht="30" x14ac:dyDescent="0.25">
      <c r="A2034">
        <v>2179</v>
      </c>
      <c r="B2034" s="3" t="s">
        <v>2180</v>
      </c>
      <c r="C2034" s="3" t="s">
        <v>6289</v>
      </c>
      <c r="D2034">
        <v>1000</v>
      </c>
      <c r="E2034">
        <v>1614</v>
      </c>
      <c r="F2034" t="s">
        <v>8219</v>
      </c>
      <c r="G2034" t="s">
        <v>8224</v>
      </c>
      <c r="H2034" t="s">
        <v>8246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8276</v>
      </c>
      <c r="O2034" s="6">
        <f t="shared" si="186"/>
        <v>1.6140000000000001</v>
      </c>
      <c r="P2034" s="8">
        <f t="shared" si="187"/>
        <v>76.857142857142861</v>
      </c>
      <c r="Q2034" s="9" t="str">
        <f t="shared" si="188"/>
        <v>music</v>
      </c>
      <c r="R2034" s="9" t="str">
        <f t="shared" si="189"/>
        <v>rock</v>
      </c>
      <c r="S2034" s="14">
        <f t="shared" si="190"/>
        <v>42075.171203703707</v>
      </c>
      <c r="T2034" s="14">
        <f t="shared" si="191"/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>
        <v>1570</v>
      </c>
      <c r="E2035">
        <v>1614</v>
      </c>
      <c r="F2035" t="s">
        <v>8219</v>
      </c>
      <c r="G2035" t="s">
        <v>8225</v>
      </c>
      <c r="H2035" t="s">
        <v>8247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8300</v>
      </c>
      <c r="O2035" s="6">
        <f t="shared" si="186"/>
        <v>1.0280254777070064</v>
      </c>
      <c r="P2035" s="8">
        <f t="shared" si="187"/>
        <v>43.621621621621621</v>
      </c>
      <c r="Q2035" s="9" t="str">
        <f t="shared" si="188"/>
        <v>music</v>
      </c>
      <c r="R2035" s="9" t="str">
        <f t="shared" si="189"/>
        <v>classical music</v>
      </c>
      <c r="S2035" s="14">
        <f t="shared" si="190"/>
        <v>41390.757754629631</v>
      </c>
      <c r="T2035" s="14">
        <f t="shared" si="191"/>
        <v>41425.708333333336</v>
      </c>
    </row>
    <row r="2036" spans="1:20" ht="45" x14ac:dyDescent="0.25">
      <c r="A2036">
        <v>2289</v>
      </c>
      <c r="B2036" s="3" t="s">
        <v>2290</v>
      </c>
      <c r="C2036" s="3" t="s">
        <v>6399</v>
      </c>
      <c r="D2036">
        <v>1500</v>
      </c>
      <c r="E2036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8276</v>
      </c>
      <c r="O2036" s="6">
        <f t="shared" si="186"/>
        <v>1.0740000000000001</v>
      </c>
      <c r="P2036" s="8">
        <f t="shared" si="187"/>
        <v>64.44</v>
      </c>
      <c r="Q2036" s="9" t="str">
        <f t="shared" si="188"/>
        <v>music</v>
      </c>
      <c r="R2036" s="9" t="str">
        <f t="shared" si="189"/>
        <v>rock</v>
      </c>
      <c r="S2036" s="14">
        <f t="shared" si="190"/>
        <v>41571.998379629629</v>
      </c>
      <c r="T2036" s="14">
        <f t="shared" si="191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>
        <v>1000</v>
      </c>
      <c r="E2037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8271</v>
      </c>
      <c r="O2037" s="6">
        <f t="shared" si="186"/>
        <v>1.61</v>
      </c>
      <c r="P2037" s="8">
        <f t="shared" si="187"/>
        <v>57.5</v>
      </c>
      <c r="Q2037" s="9" t="str">
        <f t="shared" si="188"/>
        <v>theater</v>
      </c>
      <c r="R2037" s="9" t="str">
        <f t="shared" si="189"/>
        <v>plays</v>
      </c>
      <c r="S2037" s="14">
        <f t="shared" si="190"/>
        <v>42446.943831018521</v>
      </c>
      <c r="T2037" s="14">
        <f t="shared" si="191"/>
        <v>42476.943831018521</v>
      </c>
    </row>
    <row r="2038" spans="1:20" ht="45" x14ac:dyDescent="0.25">
      <c r="A2038">
        <v>2952</v>
      </c>
      <c r="B2038" s="3" t="s">
        <v>2952</v>
      </c>
      <c r="C2038" s="3" t="s">
        <v>7062</v>
      </c>
      <c r="D2038">
        <v>20000</v>
      </c>
      <c r="E2038">
        <v>1605</v>
      </c>
      <c r="F2038" t="s">
        <v>8220</v>
      </c>
      <c r="G2038" t="s">
        <v>8224</v>
      </c>
      <c r="H2038" t="s">
        <v>8246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8303</v>
      </c>
      <c r="O2038" s="6">
        <f t="shared" si="186"/>
        <v>8.0250000000000002E-2</v>
      </c>
      <c r="P2038" s="8">
        <f t="shared" si="187"/>
        <v>200.625</v>
      </c>
      <c r="Q2038" s="9" t="str">
        <f t="shared" si="188"/>
        <v>theater</v>
      </c>
      <c r="R2038" s="9" t="str">
        <f t="shared" si="189"/>
        <v>spaces</v>
      </c>
      <c r="S2038" s="14">
        <f t="shared" si="190"/>
        <v>42628.690266203703</v>
      </c>
      <c r="T2038" s="14">
        <f t="shared" si="191"/>
        <v>42660.166666666672</v>
      </c>
    </row>
    <row r="2039" spans="1:20" ht="45" x14ac:dyDescent="0.25">
      <c r="A2039">
        <v>2999</v>
      </c>
      <c r="B2039" s="3" t="s">
        <v>2999</v>
      </c>
      <c r="C2039" s="3" t="s">
        <v>7109</v>
      </c>
      <c r="D2039">
        <v>1350</v>
      </c>
      <c r="E2039">
        <v>1605</v>
      </c>
      <c r="F2039" t="s">
        <v>8219</v>
      </c>
      <c r="G2039" t="s">
        <v>8224</v>
      </c>
      <c r="H2039" t="s">
        <v>8246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8303</v>
      </c>
      <c r="O2039" s="6">
        <f t="shared" si="186"/>
        <v>1.1888888888888889</v>
      </c>
      <c r="P2039" s="8">
        <f t="shared" si="187"/>
        <v>80.25</v>
      </c>
      <c r="Q2039" s="9" t="str">
        <f t="shared" si="188"/>
        <v>theater</v>
      </c>
      <c r="R2039" s="9" t="str">
        <f t="shared" si="189"/>
        <v>spaces</v>
      </c>
      <c r="S2039" s="14">
        <f t="shared" si="190"/>
        <v>42780.740277777775</v>
      </c>
      <c r="T2039" s="14">
        <f t="shared" si="191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>
        <v>1500</v>
      </c>
      <c r="E2040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8274</v>
      </c>
      <c r="O2040" s="6">
        <f t="shared" si="186"/>
        <v>1.0673333333333332</v>
      </c>
      <c r="P2040" s="8">
        <f t="shared" si="187"/>
        <v>39.048780487804876</v>
      </c>
      <c r="Q2040" s="9" t="str">
        <f t="shared" si="188"/>
        <v>publishing</v>
      </c>
      <c r="R2040" s="9" t="str">
        <f t="shared" si="189"/>
        <v>nonfiction</v>
      </c>
      <c r="S2040" s="14">
        <f t="shared" si="190"/>
        <v>41943.604097222218</v>
      </c>
      <c r="T2040" s="14">
        <f t="shared" si="191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>
        <v>1500</v>
      </c>
      <c r="E2041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8271</v>
      </c>
      <c r="O2041" s="6">
        <f t="shared" si="186"/>
        <v>1.0626666666666666</v>
      </c>
      <c r="P2041" s="8">
        <f t="shared" si="187"/>
        <v>23.10144927536232</v>
      </c>
      <c r="Q2041" s="9" t="str">
        <f t="shared" si="188"/>
        <v>theater</v>
      </c>
      <c r="R2041" s="9" t="str">
        <f t="shared" si="189"/>
        <v>plays</v>
      </c>
      <c r="S2041" s="14">
        <f t="shared" si="190"/>
        <v>42065.887361111112</v>
      </c>
      <c r="T2041" s="14">
        <f t="shared" si="191"/>
        <v>42095.845694444448</v>
      </c>
    </row>
    <row r="2042" spans="1:20" ht="30" x14ac:dyDescent="0.25">
      <c r="A2042">
        <v>99</v>
      </c>
      <c r="B2042" s="3" t="s">
        <v>101</v>
      </c>
      <c r="C2042" s="3" t="s">
        <v>4210</v>
      </c>
      <c r="D2042">
        <v>1500</v>
      </c>
      <c r="E2042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8266</v>
      </c>
      <c r="O2042" s="6">
        <f t="shared" si="186"/>
        <v>1.0601933333333333</v>
      </c>
      <c r="P2042" s="8">
        <f t="shared" si="187"/>
        <v>40.776666666666664</v>
      </c>
      <c r="Q2042" s="9" t="str">
        <f t="shared" si="188"/>
        <v>film &amp; video</v>
      </c>
      <c r="R2042" s="9" t="str">
        <f t="shared" si="189"/>
        <v>shorts</v>
      </c>
      <c r="S2042" s="14">
        <f t="shared" si="190"/>
        <v>41631.902766203704</v>
      </c>
      <c r="T2042" s="14">
        <f t="shared" si="191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>
        <v>1500</v>
      </c>
      <c r="E2043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8271</v>
      </c>
      <c r="O2043" s="6">
        <f t="shared" si="186"/>
        <v>1.0580000000000001</v>
      </c>
      <c r="P2043" s="8">
        <f t="shared" si="187"/>
        <v>36.06818181818182</v>
      </c>
      <c r="Q2043" s="9" t="str">
        <f t="shared" si="188"/>
        <v>theater</v>
      </c>
      <c r="R2043" s="9" t="str">
        <f t="shared" si="189"/>
        <v>plays</v>
      </c>
      <c r="S2043" s="14">
        <f t="shared" si="190"/>
        <v>41923.921643518523</v>
      </c>
      <c r="T2043" s="14">
        <f t="shared" si="191"/>
        <v>41949.031944444447</v>
      </c>
    </row>
    <row r="2044" spans="1:20" ht="45" x14ac:dyDescent="0.25">
      <c r="A2044">
        <v>1585</v>
      </c>
      <c r="B2044" s="3" t="s">
        <v>1586</v>
      </c>
      <c r="C2044" s="3" t="s">
        <v>5695</v>
      </c>
      <c r="D2044">
        <v>2000</v>
      </c>
      <c r="E2044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s="6">
        <f t="shared" si="186"/>
        <v>0.79</v>
      </c>
      <c r="P2044" s="8">
        <f t="shared" si="187"/>
        <v>131.66666666666666</v>
      </c>
      <c r="Q2044" s="9" t="str">
        <f t="shared" si="188"/>
        <v>photography</v>
      </c>
      <c r="R2044" s="9" t="str">
        <f t="shared" si="189"/>
        <v>places</v>
      </c>
      <c r="S2044" s="14">
        <f t="shared" si="190"/>
        <v>42707.895462962959</v>
      </c>
      <c r="T2044" s="14">
        <f t="shared" si="191"/>
        <v>42729.458333333328</v>
      </c>
    </row>
    <row r="2045" spans="1:20" ht="45" x14ac:dyDescent="0.25">
      <c r="A2045">
        <v>3949</v>
      </c>
      <c r="B2045" s="3" t="s">
        <v>3946</v>
      </c>
      <c r="C2045" s="3" t="s">
        <v>8057</v>
      </c>
      <c r="D2045">
        <v>10000</v>
      </c>
      <c r="E2045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8271</v>
      </c>
      <c r="O2045" s="6">
        <f t="shared" si="186"/>
        <v>0.15770000000000001</v>
      </c>
      <c r="P2045" s="8">
        <f t="shared" si="187"/>
        <v>49.28125</v>
      </c>
      <c r="Q2045" s="9" t="str">
        <f t="shared" si="188"/>
        <v>theater</v>
      </c>
      <c r="R2045" s="9" t="str">
        <f t="shared" si="189"/>
        <v>plays</v>
      </c>
      <c r="S2045" s="14">
        <f t="shared" si="190"/>
        <v>42016.120613425926</v>
      </c>
      <c r="T2045" s="14">
        <f t="shared" si="191"/>
        <v>42046.120613425926</v>
      </c>
    </row>
    <row r="2046" spans="1:20" ht="30" x14ac:dyDescent="0.25">
      <c r="A2046">
        <v>1618</v>
      </c>
      <c r="B2046" s="3" t="s">
        <v>1619</v>
      </c>
      <c r="C2046" s="3" t="s">
        <v>5728</v>
      </c>
      <c r="D2046">
        <v>1500</v>
      </c>
      <c r="E2046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8276</v>
      </c>
      <c r="O2046" s="6">
        <f t="shared" si="186"/>
        <v>1.0506666666666666</v>
      </c>
      <c r="P2046" s="8">
        <f t="shared" si="187"/>
        <v>58.370370370370374</v>
      </c>
      <c r="Q2046" s="9" t="str">
        <f t="shared" si="188"/>
        <v>music</v>
      </c>
      <c r="R2046" s="9" t="str">
        <f t="shared" si="189"/>
        <v>rock</v>
      </c>
      <c r="S2046" s="14">
        <f t="shared" si="190"/>
        <v>41301.654340277775</v>
      </c>
      <c r="T2046" s="14">
        <f t="shared" si="191"/>
        <v>41341.654340277775</v>
      </c>
    </row>
    <row r="2047" spans="1:20" ht="45" x14ac:dyDescent="0.25">
      <c r="A2047">
        <v>810</v>
      </c>
      <c r="B2047" s="3" t="s">
        <v>811</v>
      </c>
      <c r="C2047" s="3" t="s">
        <v>4920</v>
      </c>
      <c r="D2047">
        <v>1500</v>
      </c>
      <c r="E2047">
        <v>1575</v>
      </c>
      <c r="F2047" t="s">
        <v>8219</v>
      </c>
      <c r="G2047" t="s">
        <v>8224</v>
      </c>
      <c r="H2047" t="s">
        <v>8246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8276</v>
      </c>
      <c r="O2047" s="6">
        <f t="shared" si="186"/>
        <v>1.05</v>
      </c>
      <c r="P2047" s="8">
        <f t="shared" si="187"/>
        <v>58.333333333333336</v>
      </c>
      <c r="Q2047" s="9" t="str">
        <f t="shared" si="188"/>
        <v>music</v>
      </c>
      <c r="R2047" s="9" t="str">
        <f t="shared" si="189"/>
        <v>rock</v>
      </c>
      <c r="S2047" s="14">
        <f t="shared" si="190"/>
        <v>41123.056273148148</v>
      </c>
      <c r="T2047" s="14">
        <f t="shared" si="191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>
        <v>14500</v>
      </c>
      <c r="E2048">
        <v>1575</v>
      </c>
      <c r="F2048" t="s">
        <v>8221</v>
      </c>
      <c r="G2048" t="s">
        <v>8224</v>
      </c>
      <c r="H2048" t="s">
        <v>8246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8278</v>
      </c>
      <c r="O2048" s="6">
        <f t="shared" si="186"/>
        <v>0.10862068965517241</v>
      </c>
      <c r="P2048" s="8">
        <f t="shared" si="187"/>
        <v>56.25</v>
      </c>
      <c r="Q2048" s="9" t="str">
        <f t="shared" si="188"/>
        <v>music</v>
      </c>
      <c r="R2048" s="9" t="str">
        <f t="shared" si="189"/>
        <v>jazz</v>
      </c>
      <c r="S2048" s="14">
        <f t="shared" si="190"/>
        <v>41180.86241898148</v>
      </c>
      <c r="T2048" s="14">
        <f t="shared" si="191"/>
        <v>41231</v>
      </c>
    </row>
    <row r="2049" spans="1:20" ht="45" x14ac:dyDescent="0.25">
      <c r="A2049">
        <v>1455</v>
      </c>
      <c r="B2049" s="3" t="s">
        <v>1456</v>
      </c>
      <c r="C2049" s="3" t="s">
        <v>5565</v>
      </c>
      <c r="D2049">
        <v>15000</v>
      </c>
      <c r="E2049">
        <v>1575</v>
      </c>
      <c r="F2049" t="s">
        <v>8220</v>
      </c>
      <c r="G2049" t="s">
        <v>8224</v>
      </c>
      <c r="H2049" t="s">
        <v>8246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8287</v>
      </c>
      <c r="O2049" s="6">
        <f t="shared" si="186"/>
        <v>0.105</v>
      </c>
      <c r="P2049" s="8">
        <f t="shared" si="187"/>
        <v>225</v>
      </c>
      <c r="Q2049" s="9" t="str">
        <f t="shared" si="188"/>
        <v>publishing</v>
      </c>
      <c r="R2049" s="9" t="str">
        <f t="shared" si="189"/>
        <v>translations</v>
      </c>
      <c r="S2049" s="14">
        <f t="shared" si="190"/>
        <v>41832.672685185185</v>
      </c>
      <c r="T2049" s="14">
        <f t="shared" si="191"/>
        <v>41887.568749999999</v>
      </c>
    </row>
    <row r="2050" spans="1:20" ht="45" x14ac:dyDescent="0.25">
      <c r="A2050">
        <v>3353</v>
      </c>
      <c r="B2050" s="3" t="s">
        <v>3352</v>
      </c>
      <c r="C2050" s="3" t="s">
        <v>7463</v>
      </c>
      <c r="D2050">
        <v>500</v>
      </c>
      <c r="E2050">
        <v>1575</v>
      </c>
      <c r="F2050" t="s">
        <v>8219</v>
      </c>
      <c r="G2050" t="s">
        <v>8225</v>
      </c>
      <c r="H2050" t="s">
        <v>8247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8271</v>
      </c>
      <c r="O2050" s="6">
        <f t="shared" ref="O2050:O2113" si="192">E2050/D2050</f>
        <v>3.15</v>
      </c>
      <c r="P2050" s="8">
        <f t="shared" ref="P2050:P2113" si="193">E2050/L2050</f>
        <v>35.795454545454547</v>
      </c>
      <c r="Q2050" s="9" t="str">
        <f t="shared" si="188"/>
        <v>theater</v>
      </c>
      <c r="R2050" s="9" t="str">
        <f t="shared" si="189"/>
        <v>plays</v>
      </c>
      <c r="S2050" s="14">
        <f t="shared" si="190"/>
        <v>42479.432291666672</v>
      </c>
      <c r="T2050" s="14">
        <f t="shared" si="191"/>
        <v>42492.958333333328</v>
      </c>
    </row>
    <row r="2051" spans="1:20" ht="30" x14ac:dyDescent="0.25">
      <c r="A2051">
        <v>200</v>
      </c>
      <c r="B2051" s="3" t="s">
        <v>202</v>
      </c>
      <c r="C2051" s="3" t="s">
        <v>4310</v>
      </c>
      <c r="D2051">
        <v>6000</v>
      </c>
      <c r="E2051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8268</v>
      </c>
      <c r="O2051" s="6">
        <f t="shared" si="192"/>
        <v>0.26192500000000002</v>
      </c>
      <c r="P2051" s="8">
        <f t="shared" si="193"/>
        <v>87.308333333333337</v>
      </c>
      <c r="Q2051" s="9" t="str">
        <f t="shared" ref="Q2051:Q2114" si="194">LEFT(N2051, SEARCH("/",N2051,1)-1)</f>
        <v>film &amp; video</v>
      </c>
      <c r="R2051" s="9" t="str">
        <f t="shared" ref="R2051:R2114" si="195">RIGHT(N2051,LEN(N2051) - SEARCH("/", N2051))</f>
        <v>drama</v>
      </c>
      <c r="S2051" s="14">
        <f t="shared" ref="S2051:S2114" si="196">(((J2051/60)/60)/24)+DATE(1970,1,1)</f>
        <v>41867.083368055559</v>
      </c>
      <c r="T2051" s="14">
        <f t="shared" ref="T2051:T2114" si="197">(((I2051/60)/60)/24)+DATE(1970,1,1)</f>
        <v>41897.083368055559</v>
      </c>
    </row>
    <row r="2052" spans="1:20" ht="30" x14ac:dyDescent="0.25">
      <c r="A2052">
        <v>2381</v>
      </c>
      <c r="B2052" s="3" t="s">
        <v>2382</v>
      </c>
      <c r="C2052" s="3" t="s">
        <v>6491</v>
      </c>
      <c r="D2052">
        <v>86350</v>
      </c>
      <c r="E2052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s="6">
        <f t="shared" si="192"/>
        <v>1.8193398957730169E-2</v>
      </c>
      <c r="P2052" s="8">
        <f t="shared" si="193"/>
        <v>224.42857142857142</v>
      </c>
      <c r="Q2052" s="9" t="str">
        <f t="shared" si="194"/>
        <v>technology</v>
      </c>
      <c r="R2052" s="9" t="str">
        <f t="shared" si="195"/>
        <v>web</v>
      </c>
      <c r="S2052" s="14">
        <f t="shared" si="196"/>
        <v>42074.935740740737</v>
      </c>
      <c r="T2052" s="14">
        <f t="shared" si="197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>
        <v>400</v>
      </c>
      <c r="E2053">
        <v>1570</v>
      </c>
      <c r="F2053" t="s">
        <v>8219</v>
      </c>
      <c r="G2053" t="s">
        <v>8224</v>
      </c>
      <c r="H2053" t="s">
        <v>8246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8266</v>
      </c>
      <c r="O2053" s="6">
        <f t="shared" si="192"/>
        <v>3.9249999999999998</v>
      </c>
      <c r="P2053" s="8">
        <f t="shared" si="193"/>
        <v>60.384615384615387</v>
      </c>
      <c r="Q2053" s="9" t="str">
        <f t="shared" si="194"/>
        <v>film &amp; video</v>
      </c>
      <c r="R2053" s="9" t="str">
        <f t="shared" si="195"/>
        <v>shorts</v>
      </c>
      <c r="S2053" s="14">
        <f t="shared" si="196"/>
        <v>40997.144872685189</v>
      </c>
      <c r="T2053" s="14">
        <f t="shared" si="197"/>
        <v>41050.124305555553</v>
      </c>
    </row>
    <row r="2054" spans="1:20" ht="45" x14ac:dyDescent="0.25">
      <c r="A2054">
        <v>2701</v>
      </c>
      <c r="B2054" s="3" t="s">
        <v>2701</v>
      </c>
      <c r="C2054" s="3" t="s">
        <v>6811</v>
      </c>
      <c r="D2054">
        <v>3400</v>
      </c>
      <c r="E2054">
        <v>1570</v>
      </c>
      <c r="F2054" t="s">
        <v>8222</v>
      </c>
      <c r="G2054" t="s">
        <v>8241</v>
      </c>
      <c r="H2054" t="s">
        <v>8249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8303</v>
      </c>
      <c r="O2054" s="6">
        <f t="shared" si="192"/>
        <v>0.46176470588235297</v>
      </c>
      <c r="P2054" s="8">
        <f t="shared" si="193"/>
        <v>34.130434782608695</v>
      </c>
      <c r="Q2054" s="9" t="str">
        <f t="shared" si="194"/>
        <v>theater</v>
      </c>
      <c r="R2054" s="9" t="str">
        <f t="shared" si="195"/>
        <v>spaces</v>
      </c>
      <c r="S2054" s="14">
        <f t="shared" si="196"/>
        <v>42801.774699074071</v>
      </c>
      <c r="T2054" s="14">
        <f t="shared" si="197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>
        <v>1500</v>
      </c>
      <c r="E2055">
        <v>1570</v>
      </c>
      <c r="F2055" t="s">
        <v>8219</v>
      </c>
      <c r="G2055" t="s">
        <v>8236</v>
      </c>
      <c r="H2055" t="s">
        <v>8249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8271</v>
      </c>
      <c r="O2055" s="6">
        <f t="shared" si="192"/>
        <v>1.0466666666666666</v>
      </c>
      <c r="P2055" s="8">
        <f t="shared" si="193"/>
        <v>54.137931034482762</v>
      </c>
      <c r="Q2055" s="9" t="str">
        <f t="shared" si="194"/>
        <v>theater</v>
      </c>
      <c r="R2055" s="9" t="str">
        <f t="shared" si="195"/>
        <v>plays</v>
      </c>
      <c r="S2055" s="14">
        <f t="shared" si="196"/>
        <v>42150.755312499998</v>
      </c>
      <c r="T2055" s="14">
        <f t="shared" si="197"/>
        <v>42180.755312499998</v>
      </c>
    </row>
    <row r="2056" spans="1:20" ht="45" x14ac:dyDescent="0.25">
      <c r="A2056">
        <v>529</v>
      </c>
      <c r="B2056" s="3" t="s">
        <v>530</v>
      </c>
      <c r="C2056" s="3" t="s">
        <v>4639</v>
      </c>
      <c r="D2056">
        <v>1200</v>
      </c>
      <c r="E2056">
        <v>1565</v>
      </c>
      <c r="F2056" t="s">
        <v>8219</v>
      </c>
      <c r="G2056" t="s">
        <v>8229</v>
      </c>
      <c r="H2056" t="s">
        <v>8251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8271</v>
      </c>
      <c r="O2056" s="6">
        <f t="shared" si="192"/>
        <v>1.3041666666666667</v>
      </c>
      <c r="P2056" s="8">
        <f t="shared" si="193"/>
        <v>86.944444444444443</v>
      </c>
      <c r="Q2056" s="9" t="str">
        <f t="shared" si="194"/>
        <v>theater</v>
      </c>
      <c r="R2056" s="9" t="str">
        <f t="shared" si="195"/>
        <v>plays</v>
      </c>
      <c r="S2056" s="14">
        <f t="shared" si="196"/>
        <v>42725.031180555554</v>
      </c>
      <c r="T2056" s="14">
        <f t="shared" si="197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>
        <v>1500</v>
      </c>
      <c r="E2057">
        <v>1565</v>
      </c>
      <c r="F2057" t="s">
        <v>8219</v>
      </c>
      <c r="G2057" t="s">
        <v>8224</v>
      </c>
      <c r="H2057" t="s">
        <v>8246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8271</v>
      </c>
      <c r="O2057" s="6">
        <f t="shared" si="192"/>
        <v>1.0433333333333332</v>
      </c>
      <c r="P2057" s="8">
        <f t="shared" si="193"/>
        <v>55.892857142857146</v>
      </c>
      <c r="Q2057" s="9" t="str">
        <f t="shared" si="194"/>
        <v>theater</v>
      </c>
      <c r="R2057" s="9" t="str">
        <f t="shared" si="195"/>
        <v>plays</v>
      </c>
      <c r="S2057" s="14">
        <f t="shared" si="196"/>
        <v>41764.44663194444</v>
      </c>
      <c r="T2057" s="14">
        <f t="shared" si="197"/>
        <v>41791.165972222225</v>
      </c>
    </row>
    <row r="2058" spans="1:20" ht="45" x14ac:dyDescent="0.25">
      <c r="A2058">
        <v>1354</v>
      </c>
      <c r="B2058" s="3" t="s">
        <v>1355</v>
      </c>
      <c r="C2058" s="3" t="s">
        <v>5464</v>
      </c>
      <c r="D2058">
        <v>1200</v>
      </c>
      <c r="E2058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8274</v>
      </c>
      <c r="O2058" s="6">
        <f t="shared" si="192"/>
        <v>1.3025</v>
      </c>
      <c r="P2058" s="8">
        <f t="shared" si="193"/>
        <v>24.421875</v>
      </c>
      <c r="Q2058" s="9" t="str">
        <f t="shared" si="194"/>
        <v>publishing</v>
      </c>
      <c r="R2058" s="9" t="str">
        <f t="shared" si="195"/>
        <v>nonfiction</v>
      </c>
      <c r="S2058" s="14">
        <f t="shared" si="196"/>
        <v>42502.807627314818</v>
      </c>
      <c r="T2058" s="14">
        <f t="shared" si="197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>
        <v>1500</v>
      </c>
      <c r="E2059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8276</v>
      </c>
      <c r="O2059" s="6">
        <f t="shared" si="192"/>
        <v>1.0406666666666666</v>
      </c>
      <c r="P2059" s="8">
        <f t="shared" si="193"/>
        <v>53.827586206896555</v>
      </c>
      <c r="Q2059" s="9" t="str">
        <f t="shared" si="194"/>
        <v>music</v>
      </c>
      <c r="R2059" s="9" t="str">
        <f t="shared" si="195"/>
        <v>rock</v>
      </c>
      <c r="S2059" s="14">
        <f t="shared" si="196"/>
        <v>40070.253819444442</v>
      </c>
      <c r="T2059" s="14">
        <f t="shared" si="197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>
        <v>500</v>
      </c>
      <c r="E2060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8295</v>
      </c>
      <c r="O2060" s="6">
        <f t="shared" si="192"/>
        <v>3.12</v>
      </c>
      <c r="P2060" s="8">
        <f t="shared" si="193"/>
        <v>91.764705882352942</v>
      </c>
      <c r="Q2060" s="9" t="str">
        <f t="shared" si="194"/>
        <v>technology</v>
      </c>
      <c r="R2060" s="9" t="str">
        <f t="shared" si="195"/>
        <v>hardware</v>
      </c>
      <c r="S2060" s="14">
        <f t="shared" si="196"/>
        <v>40347.125601851854</v>
      </c>
      <c r="T2060" s="14">
        <f t="shared" si="197"/>
        <v>40361.958333333336</v>
      </c>
    </row>
    <row r="2061" spans="1:20" ht="45" x14ac:dyDescent="0.25">
      <c r="A2061">
        <v>3388</v>
      </c>
      <c r="B2061" s="3" t="s">
        <v>3387</v>
      </c>
      <c r="C2061" s="3" t="s">
        <v>7498</v>
      </c>
      <c r="D2061">
        <v>1500</v>
      </c>
      <c r="E2061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8271</v>
      </c>
      <c r="O2061" s="6">
        <f t="shared" si="192"/>
        <v>1.038</v>
      </c>
      <c r="P2061" s="8">
        <f t="shared" si="193"/>
        <v>34.6</v>
      </c>
      <c r="Q2061" s="9" t="str">
        <f t="shared" si="194"/>
        <v>theater</v>
      </c>
      <c r="R2061" s="9" t="str">
        <f t="shared" si="195"/>
        <v>plays</v>
      </c>
      <c r="S2061" s="14">
        <f t="shared" si="196"/>
        <v>42143.461122685185</v>
      </c>
      <c r="T2061" s="14">
        <f t="shared" si="197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>
        <v>1500</v>
      </c>
      <c r="E2062">
        <v>1555</v>
      </c>
      <c r="F2062" t="s">
        <v>8219</v>
      </c>
      <c r="G2062" t="s">
        <v>8224</v>
      </c>
      <c r="H2062" t="s">
        <v>8246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8276</v>
      </c>
      <c r="O2062" s="6">
        <f t="shared" si="192"/>
        <v>1.0366666666666666</v>
      </c>
      <c r="P2062" s="8">
        <f t="shared" si="193"/>
        <v>77.75</v>
      </c>
      <c r="Q2062" s="9" t="str">
        <f t="shared" si="194"/>
        <v>music</v>
      </c>
      <c r="R2062" s="9" t="str">
        <f t="shared" si="195"/>
        <v>rock</v>
      </c>
      <c r="S2062" s="14">
        <f t="shared" si="196"/>
        <v>41548.00335648148</v>
      </c>
      <c r="T2062" s="14">
        <f t="shared" si="197"/>
        <v>41563.00335648148</v>
      </c>
    </row>
    <row r="2063" spans="1:20" ht="30" x14ac:dyDescent="0.25">
      <c r="A2063">
        <v>2324</v>
      </c>
      <c r="B2063" s="3" t="s">
        <v>2325</v>
      </c>
      <c r="C2063" s="3" t="s">
        <v>6434</v>
      </c>
      <c r="D2063">
        <v>7500</v>
      </c>
      <c r="E2063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8298</v>
      </c>
      <c r="O2063" s="6">
        <f t="shared" si="192"/>
        <v>0.20733333333333334</v>
      </c>
      <c r="P2063" s="8">
        <f t="shared" si="193"/>
        <v>25.491803278688526</v>
      </c>
      <c r="Q2063" s="9" t="str">
        <f t="shared" si="194"/>
        <v>food</v>
      </c>
      <c r="R2063" s="9" t="str">
        <f t="shared" si="195"/>
        <v>small batch</v>
      </c>
      <c r="S2063" s="14">
        <f t="shared" si="196"/>
        <v>42790.885243055556</v>
      </c>
      <c r="T2063" s="14">
        <f t="shared" si="197"/>
        <v>42820.843576388885</v>
      </c>
    </row>
    <row r="2064" spans="1:20" ht="45" x14ac:dyDescent="0.25">
      <c r="A2064">
        <v>2087</v>
      </c>
      <c r="B2064" s="3" t="s">
        <v>2088</v>
      </c>
      <c r="C2064" s="3" t="s">
        <v>6197</v>
      </c>
      <c r="D2064">
        <v>1500</v>
      </c>
      <c r="E2064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8279</v>
      </c>
      <c r="O2064" s="6">
        <f t="shared" si="192"/>
        <v>1.0353333333333334</v>
      </c>
      <c r="P2064" s="8">
        <f t="shared" si="193"/>
        <v>62.12</v>
      </c>
      <c r="Q2064" s="9" t="str">
        <f t="shared" si="194"/>
        <v>music</v>
      </c>
      <c r="R2064" s="9" t="str">
        <f t="shared" si="195"/>
        <v>indie rock</v>
      </c>
      <c r="S2064" s="14">
        <f t="shared" si="196"/>
        <v>40764.204375000001</v>
      </c>
      <c r="T2064" s="14">
        <f t="shared" si="197"/>
        <v>40794.204375000001</v>
      </c>
    </row>
    <row r="2065" spans="1:20" ht="45" x14ac:dyDescent="0.25">
      <c r="A2065">
        <v>742</v>
      </c>
      <c r="B2065" s="3" t="s">
        <v>743</v>
      </c>
      <c r="C2065" s="3" t="s">
        <v>4852</v>
      </c>
      <c r="D2065">
        <v>1400</v>
      </c>
      <c r="E2065">
        <v>1550</v>
      </c>
      <c r="F2065" t="s">
        <v>8219</v>
      </c>
      <c r="G2065" t="s">
        <v>8224</v>
      </c>
      <c r="H2065" t="s">
        <v>8246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8274</v>
      </c>
      <c r="O2065" s="6">
        <f t="shared" si="192"/>
        <v>1.1071428571428572</v>
      </c>
      <c r="P2065" s="8">
        <f t="shared" si="193"/>
        <v>67.391304347826093</v>
      </c>
      <c r="Q2065" s="9" t="str">
        <f t="shared" si="194"/>
        <v>publishing</v>
      </c>
      <c r="R2065" s="9" t="str">
        <f t="shared" si="195"/>
        <v>nonfiction</v>
      </c>
      <c r="S2065" s="14">
        <f t="shared" si="196"/>
        <v>41689.917962962965</v>
      </c>
      <c r="T2065" s="14">
        <f t="shared" si="197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>
        <v>500000</v>
      </c>
      <c r="E2066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8303</v>
      </c>
      <c r="O2066" s="6">
        <f t="shared" si="192"/>
        <v>3.0999999999999999E-3</v>
      </c>
      <c r="P2066" s="8">
        <f t="shared" si="193"/>
        <v>775</v>
      </c>
      <c r="Q2066" s="9" t="str">
        <f t="shared" si="194"/>
        <v>theater</v>
      </c>
      <c r="R2066" s="9" t="str">
        <f t="shared" si="195"/>
        <v>spaces</v>
      </c>
      <c r="S2066" s="14">
        <f t="shared" si="196"/>
        <v>42534.649571759262</v>
      </c>
      <c r="T2066" s="14">
        <f t="shared" si="197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>
        <v>1200</v>
      </c>
      <c r="E2067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8305</v>
      </c>
      <c r="O2067" s="6">
        <f t="shared" si="192"/>
        <v>1.2891666666666666</v>
      </c>
      <c r="P2067" s="8">
        <f t="shared" si="193"/>
        <v>64.458333333333329</v>
      </c>
      <c r="Q2067" s="9" t="str">
        <f t="shared" si="194"/>
        <v>theater</v>
      </c>
      <c r="R2067" s="9" t="str">
        <f t="shared" si="195"/>
        <v>musical</v>
      </c>
      <c r="S2067" s="14">
        <f t="shared" si="196"/>
        <v>42420.140277777777</v>
      </c>
      <c r="T2067" s="14">
        <f t="shared" si="197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>
        <v>9000</v>
      </c>
      <c r="E2068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8273</v>
      </c>
      <c r="O2068" s="6">
        <f t="shared" si="192"/>
        <v>0.17155555555555554</v>
      </c>
      <c r="P2068" s="8">
        <f t="shared" si="193"/>
        <v>110.28571428571429</v>
      </c>
      <c r="Q2068" s="9" t="str">
        <f t="shared" si="194"/>
        <v>technology</v>
      </c>
      <c r="R2068" s="9" t="str">
        <f t="shared" si="195"/>
        <v>wearables</v>
      </c>
      <c r="S2068" s="14">
        <f t="shared" si="196"/>
        <v>42182.008402777778</v>
      </c>
      <c r="T2068" s="14">
        <f t="shared" si="197"/>
        <v>42227.008402777778</v>
      </c>
    </row>
    <row r="2069" spans="1:20" ht="45" x14ac:dyDescent="0.25">
      <c r="A2069">
        <v>2279</v>
      </c>
      <c r="B2069" s="3" t="s">
        <v>2280</v>
      </c>
      <c r="C2069" s="3" t="s">
        <v>6389</v>
      </c>
      <c r="D2069">
        <v>1000</v>
      </c>
      <c r="E2069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8297</v>
      </c>
      <c r="O2069" s="6">
        <f t="shared" si="192"/>
        <v>1.538</v>
      </c>
      <c r="P2069" s="8">
        <f t="shared" si="193"/>
        <v>48.0625</v>
      </c>
      <c r="Q2069" s="9" t="str">
        <f t="shared" si="194"/>
        <v>games</v>
      </c>
      <c r="R2069" s="9" t="str">
        <f t="shared" si="195"/>
        <v>tabletop games</v>
      </c>
      <c r="S2069" s="14">
        <f t="shared" si="196"/>
        <v>42020.806701388887</v>
      </c>
      <c r="T2069" s="14">
        <f t="shared" si="197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>
        <v>1500</v>
      </c>
      <c r="E2070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8279</v>
      </c>
      <c r="O2070" s="6">
        <f t="shared" si="192"/>
        <v>1.0246666666666666</v>
      </c>
      <c r="P2070" s="8">
        <f t="shared" si="193"/>
        <v>66.826086956521735</v>
      </c>
      <c r="Q2070" s="9" t="str">
        <f t="shared" si="194"/>
        <v>music</v>
      </c>
      <c r="R2070" s="9" t="str">
        <f t="shared" si="195"/>
        <v>indie rock</v>
      </c>
      <c r="S2070" s="14">
        <f t="shared" si="196"/>
        <v>41205.854537037041</v>
      </c>
      <c r="T2070" s="14">
        <f t="shared" si="197"/>
        <v>41265.896203703705</v>
      </c>
    </row>
    <row r="2071" spans="1:20" ht="45" x14ac:dyDescent="0.25">
      <c r="A2071">
        <v>3390</v>
      </c>
      <c r="B2071" s="3" t="s">
        <v>3389</v>
      </c>
      <c r="C2071" s="3" t="s">
        <v>7500</v>
      </c>
      <c r="D2071">
        <v>1500</v>
      </c>
      <c r="E2071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8271</v>
      </c>
      <c r="O2071" s="6">
        <f t="shared" si="192"/>
        <v>1.024</v>
      </c>
      <c r="P2071" s="8">
        <f t="shared" si="193"/>
        <v>69.818181818181813</v>
      </c>
      <c r="Q2071" s="9" t="str">
        <f t="shared" si="194"/>
        <v>theater</v>
      </c>
      <c r="R2071" s="9" t="str">
        <f t="shared" si="195"/>
        <v>plays</v>
      </c>
      <c r="S2071" s="14">
        <f t="shared" si="196"/>
        <v>41815.774826388886</v>
      </c>
      <c r="T2071" s="14">
        <f t="shared" si="197"/>
        <v>41830.774826388886</v>
      </c>
    </row>
    <row r="2072" spans="1:20" ht="45" x14ac:dyDescent="0.25">
      <c r="A2072">
        <v>382</v>
      </c>
      <c r="B2072" s="3" t="s">
        <v>383</v>
      </c>
      <c r="C2072" s="3" t="s">
        <v>4492</v>
      </c>
      <c r="D2072">
        <v>600</v>
      </c>
      <c r="E2072">
        <v>1535</v>
      </c>
      <c r="F2072" t="s">
        <v>8219</v>
      </c>
      <c r="G2072" t="s">
        <v>8224</v>
      </c>
      <c r="H2072" t="s">
        <v>8246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8269</v>
      </c>
      <c r="O2072" s="6">
        <f t="shared" si="192"/>
        <v>2.5583333333333331</v>
      </c>
      <c r="P2072" s="8">
        <f t="shared" si="193"/>
        <v>69.772727272727266</v>
      </c>
      <c r="Q2072" s="9" t="str">
        <f t="shared" si="194"/>
        <v>film &amp; video</v>
      </c>
      <c r="R2072" s="9" t="str">
        <f t="shared" si="195"/>
        <v>documentary</v>
      </c>
      <c r="S2072" s="14">
        <f t="shared" si="196"/>
        <v>41144.709490740745</v>
      </c>
      <c r="T2072" s="14">
        <f t="shared" si="197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>
        <v>1500</v>
      </c>
      <c r="E2073">
        <v>1535</v>
      </c>
      <c r="F2073" t="s">
        <v>8219</v>
      </c>
      <c r="G2073" t="s">
        <v>8224</v>
      </c>
      <c r="H2073" t="s">
        <v>8246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8305</v>
      </c>
      <c r="O2073" s="6">
        <f t="shared" si="192"/>
        <v>1.0233333333333334</v>
      </c>
      <c r="P2073" s="8">
        <f t="shared" si="193"/>
        <v>59.03846153846154</v>
      </c>
      <c r="Q2073" s="9" t="str">
        <f t="shared" si="194"/>
        <v>theater</v>
      </c>
      <c r="R2073" s="9" t="str">
        <f t="shared" si="195"/>
        <v>musical</v>
      </c>
      <c r="S2073" s="14">
        <f t="shared" si="196"/>
        <v>41747.471504629626</v>
      </c>
      <c r="T2073" s="14">
        <f t="shared" si="197"/>
        <v>41778.208333333336</v>
      </c>
    </row>
    <row r="2074" spans="1:20" ht="45" x14ac:dyDescent="0.25">
      <c r="A2074">
        <v>3349</v>
      </c>
      <c r="B2074" s="3" t="s">
        <v>3348</v>
      </c>
      <c r="C2074" s="3" t="s">
        <v>7459</v>
      </c>
      <c r="D2074">
        <v>1000</v>
      </c>
      <c r="E2074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8271</v>
      </c>
      <c r="O2074" s="6">
        <f t="shared" si="192"/>
        <v>1.534</v>
      </c>
      <c r="P2074" s="8">
        <f t="shared" si="193"/>
        <v>109.57142857142857</v>
      </c>
      <c r="Q2074" s="9" t="str">
        <f t="shared" si="194"/>
        <v>theater</v>
      </c>
      <c r="R2074" s="9" t="str">
        <f t="shared" si="195"/>
        <v>plays</v>
      </c>
      <c r="S2074" s="14">
        <f t="shared" si="196"/>
        <v>42513.110787037032</v>
      </c>
      <c r="T2074" s="14">
        <f t="shared" si="197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>
        <v>10000</v>
      </c>
      <c r="E2075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8285</v>
      </c>
      <c r="O2075" s="6">
        <f t="shared" si="192"/>
        <v>0.15329999999999999</v>
      </c>
      <c r="P2075" s="8">
        <f t="shared" si="193"/>
        <v>63.875</v>
      </c>
      <c r="Q2075" s="9" t="str">
        <f t="shared" si="194"/>
        <v>photography</v>
      </c>
      <c r="R2075" s="9" t="str">
        <f t="shared" si="195"/>
        <v>photobooks</v>
      </c>
      <c r="S2075" s="14">
        <f t="shared" si="196"/>
        <v>42068.65552083333</v>
      </c>
      <c r="T2075" s="14">
        <f t="shared" si="197"/>
        <v>42098.613854166666</v>
      </c>
    </row>
    <row r="2076" spans="1:20" ht="45" x14ac:dyDescent="0.25">
      <c r="A2076">
        <v>3452</v>
      </c>
      <c r="B2076" s="3" t="s">
        <v>3451</v>
      </c>
      <c r="C2076" s="3" t="s">
        <v>7562</v>
      </c>
      <c r="D2076">
        <v>1000</v>
      </c>
      <c r="E2076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8271</v>
      </c>
      <c r="O2076" s="6">
        <f t="shared" si="192"/>
        <v>1.532</v>
      </c>
      <c r="P2076" s="8">
        <f t="shared" si="193"/>
        <v>41.405405405405403</v>
      </c>
      <c r="Q2076" s="9" t="str">
        <f t="shared" si="194"/>
        <v>theater</v>
      </c>
      <c r="R2076" s="9" t="str">
        <f t="shared" si="195"/>
        <v>plays</v>
      </c>
      <c r="S2076" s="14">
        <f t="shared" si="196"/>
        <v>41820.639189814814</v>
      </c>
      <c r="T2076" s="14">
        <f t="shared" si="197"/>
        <v>41843.165972222225</v>
      </c>
    </row>
    <row r="2077" spans="1:20" ht="45" x14ac:dyDescent="0.25">
      <c r="A2077">
        <v>660</v>
      </c>
      <c r="B2077" s="3" t="s">
        <v>661</v>
      </c>
      <c r="C2077" s="3" t="s">
        <v>4770</v>
      </c>
      <c r="D2077">
        <v>50000</v>
      </c>
      <c r="E2077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8273</v>
      </c>
      <c r="O2077" s="6">
        <f t="shared" si="192"/>
        <v>3.058E-2</v>
      </c>
      <c r="P2077" s="8">
        <f t="shared" si="193"/>
        <v>84.944444444444443</v>
      </c>
      <c r="Q2077" s="9" t="str">
        <f t="shared" si="194"/>
        <v>technology</v>
      </c>
      <c r="R2077" s="9" t="str">
        <f t="shared" si="195"/>
        <v>wearables</v>
      </c>
      <c r="S2077" s="14">
        <f t="shared" si="196"/>
        <v>41922.741655092592</v>
      </c>
      <c r="T2077" s="14">
        <f t="shared" si="197"/>
        <v>41952.783321759263</v>
      </c>
    </row>
    <row r="2078" spans="1:20" ht="45" x14ac:dyDescent="0.25">
      <c r="A2078">
        <v>3551</v>
      </c>
      <c r="B2078" s="3" t="s">
        <v>3550</v>
      </c>
      <c r="C2078" s="3" t="s">
        <v>7661</v>
      </c>
      <c r="D2078">
        <v>1500</v>
      </c>
      <c r="E2078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8271</v>
      </c>
      <c r="O2078" s="6">
        <f t="shared" si="192"/>
        <v>1.0183333333333333</v>
      </c>
      <c r="P2078" s="8">
        <f t="shared" si="193"/>
        <v>61.1</v>
      </c>
      <c r="Q2078" s="9" t="str">
        <f t="shared" si="194"/>
        <v>theater</v>
      </c>
      <c r="R2078" s="9" t="str">
        <f t="shared" si="195"/>
        <v>plays</v>
      </c>
      <c r="S2078" s="14">
        <f t="shared" si="196"/>
        <v>41753.515856481477</v>
      </c>
      <c r="T2078" s="14">
        <f t="shared" si="197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>
        <v>7500</v>
      </c>
      <c r="E2079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8287</v>
      </c>
      <c r="O2079" s="6">
        <f t="shared" si="192"/>
        <v>0.2036</v>
      </c>
      <c r="P2079" s="8">
        <f t="shared" si="193"/>
        <v>109.07142857142857</v>
      </c>
      <c r="Q2079" s="9" t="str">
        <f t="shared" si="194"/>
        <v>publishing</v>
      </c>
      <c r="R2079" s="9" t="str">
        <f t="shared" si="195"/>
        <v>translations</v>
      </c>
      <c r="S2079" s="14">
        <f t="shared" si="196"/>
        <v>42676.717615740738</v>
      </c>
      <c r="T2079" s="14">
        <f t="shared" si="197"/>
        <v>42689.759282407409</v>
      </c>
    </row>
    <row r="2080" spans="1:20" ht="30" x14ac:dyDescent="0.25">
      <c r="A2080">
        <v>3324</v>
      </c>
      <c r="B2080" s="3" t="s">
        <v>3324</v>
      </c>
      <c r="C2080" s="3" t="s">
        <v>7434</v>
      </c>
      <c r="D2080">
        <v>1500</v>
      </c>
      <c r="E2080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8271</v>
      </c>
      <c r="O2080" s="6">
        <f t="shared" si="192"/>
        <v>1.0166666666666666</v>
      </c>
      <c r="P2080" s="8">
        <f t="shared" si="193"/>
        <v>152.5</v>
      </c>
      <c r="Q2080" s="9" t="str">
        <f t="shared" si="194"/>
        <v>theater</v>
      </c>
      <c r="R2080" s="9" t="str">
        <f t="shared" si="195"/>
        <v>plays</v>
      </c>
      <c r="S2080" s="14">
        <f t="shared" si="196"/>
        <v>42512.58321759259</v>
      </c>
      <c r="T2080" s="14">
        <f t="shared" si="197"/>
        <v>42526.58321759259</v>
      </c>
    </row>
    <row r="2081" spans="1:20" ht="45" x14ac:dyDescent="0.25">
      <c r="A2081">
        <v>1844</v>
      </c>
      <c r="B2081" s="3" t="s">
        <v>1845</v>
      </c>
      <c r="C2081" s="3" t="s">
        <v>5954</v>
      </c>
      <c r="D2081">
        <v>1500</v>
      </c>
      <c r="E2081">
        <v>1521</v>
      </c>
      <c r="F2081" t="s">
        <v>8219</v>
      </c>
      <c r="G2081" t="s">
        <v>8224</v>
      </c>
      <c r="H2081" t="s">
        <v>8246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8276</v>
      </c>
      <c r="O2081" s="6">
        <f t="shared" si="192"/>
        <v>1.014</v>
      </c>
      <c r="P2081" s="8">
        <f t="shared" si="193"/>
        <v>76.05</v>
      </c>
      <c r="Q2081" s="9" t="str">
        <f t="shared" si="194"/>
        <v>music</v>
      </c>
      <c r="R2081" s="9" t="str">
        <f t="shared" si="195"/>
        <v>rock</v>
      </c>
      <c r="S2081" s="14">
        <f t="shared" si="196"/>
        <v>40666.973541666666</v>
      </c>
      <c r="T2081" s="14">
        <f t="shared" si="197"/>
        <v>40705.125</v>
      </c>
    </row>
    <row r="2082" spans="1:20" ht="45" x14ac:dyDescent="0.25">
      <c r="A2082">
        <v>3356</v>
      </c>
      <c r="B2082" s="3" t="s">
        <v>3355</v>
      </c>
      <c r="C2082" s="3" t="s">
        <v>7466</v>
      </c>
      <c r="D2082">
        <v>1500</v>
      </c>
      <c r="E2082">
        <v>1521</v>
      </c>
      <c r="F2082" t="s">
        <v>8219</v>
      </c>
      <c r="G2082" t="s">
        <v>8225</v>
      </c>
      <c r="H2082" t="s">
        <v>8247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8271</v>
      </c>
      <c r="O2082" s="6">
        <f t="shared" si="192"/>
        <v>1.014</v>
      </c>
      <c r="P2082" s="8">
        <f t="shared" si="193"/>
        <v>56.333333333333336</v>
      </c>
      <c r="Q2082" s="9" t="str">
        <f t="shared" si="194"/>
        <v>theater</v>
      </c>
      <c r="R2082" s="9" t="str">
        <f t="shared" si="195"/>
        <v>plays</v>
      </c>
      <c r="S2082" s="14">
        <f t="shared" si="196"/>
        <v>42536.815648148149</v>
      </c>
      <c r="T2082" s="14">
        <f t="shared" si="197"/>
        <v>42566.815648148149</v>
      </c>
    </row>
    <row r="2083" spans="1:20" ht="45" x14ac:dyDescent="0.25">
      <c r="A2083">
        <v>934</v>
      </c>
      <c r="B2083" s="3" t="s">
        <v>935</v>
      </c>
      <c r="C2083" s="3" t="s">
        <v>5044</v>
      </c>
      <c r="D2083">
        <v>5000</v>
      </c>
      <c r="E2083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s="6">
        <f t="shared" si="192"/>
        <v>0.30399999999999999</v>
      </c>
      <c r="P2083" s="8">
        <f t="shared" si="193"/>
        <v>50.666666666666664</v>
      </c>
      <c r="Q2083" s="9" t="str">
        <f t="shared" si="194"/>
        <v>music</v>
      </c>
      <c r="R2083" s="9" t="str">
        <f t="shared" si="195"/>
        <v>jazz</v>
      </c>
      <c r="S2083" s="14">
        <f t="shared" si="196"/>
        <v>41733.737083333333</v>
      </c>
      <c r="T2083" s="14">
        <f t="shared" si="197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>
        <v>1500</v>
      </c>
      <c r="E2084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8271</v>
      </c>
      <c r="O2084" s="6">
        <f t="shared" si="192"/>
        <v>1.012</v>
      </c>
      <c r="P2084" s="8">
        <f t="shared" si="193"/>
        <v>79.89473684210526</v>
      </c>
      <c r="Q2084" s="9" t="str">
        <f t="shared" si="194"/>
        <v>theater</v>
      </c>
      <c r="R2084" s="9" t="str">
        <f t="shared" si="195"/>
        <v>plays</v>
      </c>
      <c r="S2084" s="14">
        <f t="shared" si="196"/>
        <v>41927.873784722222</v>
      </c>
      <c r="T2084" s="14">
        <f t="shared" si="197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>
        <v>1500</v>
      </c>
      <c r="E2085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8279</v>
      </c>
      <c r="O2085" s="6">
        <f t="shared" si="192"/>
        <v>1.0100533333333332</v>
      </c>
      <c r="P2085" s="8">
        <f t="shared" si="193"/>
        <v>38.848205128205123</v>
      </c>
      <c r="Q2085" s="9" t="str">
        <f t="shared" si="194"/>
        <v>music</v>
      </c>
      <c r="R2085" s="9" t="str">
        <f t="shared" si="195"/>
        <v>indie rock</v>
      </c>
      <c r="S2085" s="14">
        <f t="shared" si="196"/>
        <v>41022.645185185182</v>
      </c>
      <c r="T2085" s="14">
        <f t="shared" si="197"/>
        <v>41052.645185185182</v>
      </c>
    </row>
    <row r="2086" spans="1:20" ht="45" x14ac:dyDescent="0.25">
      <c r="A2086">
        <v>253</v>
      </c>
      <c r="B2086" s="3" t="s">
        <v>254</v>
      </c>
      <c r="C2086" s="3" t="s">
        <v>4363</v>
      </c>
      <c r="D2086">
        <v>1500</v>
      </c>
      <c r="E2086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8269</v>
      </c>
      <c r="O2086" s="6">
        <f t="shared" si="192"/>
        <v>1.0073333333333334</v>
      </c>
      <c r="P2086" s="8">
        <f t="shared" si="193"/>
        <v>215.85714285714286</v>
      </c>
      <c r="Q2086" s="9" t="str">
        <f t="shared" si="194"/>
        <v>film &amp; video</v>
      </c>
      <c r="R2086" s="9" t="str">
        <f t="shared" si="195"/>
        <v>documentary</v>
      </c>
      <c r="S2086" s="14">
        <f t="shared" si="196"/>
        <v>40924.650868055556</v>
      </c>
      <c r="T2086" s="14">
        <f t="shared" si="197"/>
        <v>40954.650868055556</v>
      </c>
    </row>
    <row r="2087" spans="1:20" ht="45" x14ac:dyDescent="0.25">
      <c r="A2087">
        <v>17</v>
      </c>
      <c r="B2087" s="3" t="s">
        <v>19</v>
      </c>
      <c r="C2087" s="3" t="s">
        <v>4128</v>
      </c>
      <c r="D2087">
        <v>1500</v>
      </c>
      <c r="E2087">
        <v>1510</v>
      </c>
      <c r="F2087" t="s">
        <v>8219</v>
      </c>
      <c r="G2087" t="s">
        <v>8225</v>
      </c>
      <c r="H2087" t="s">
        <v>8247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8265</v>
      </c>
      <c r="O2087" s="6">
        <f t="shared" si="192"/>
        <v>1.0066666666666666</v>
      </c>
      <c r="P2087" s="8">
        <f t="shared" si="193"/>
        <v>41.944444444444443</v>
      </c>
      <c r="Q2087" s="9" t="str">
        <f t="shared" si="194"/>
        <v>film &amp; video</v>
      </c>
      <c r="R2087" s="9" t="str">
        <f t="shared" si="195"/>
        <v>television</v>
      </c>
      <c r="S2087" s="14">
        <f t="shared" si="196"/>
        <v>41917.731736111113</v>
      </c>
      <c r="T2087" s="14">
        <f t="shared" si="197"/>
        <v>41947.773402777777</v>
      </c>
    </row>
    <row r="2088" spans="1:20" ht="45" x14ac:dyDescent="0.25">
      <c r="A2088">
        <v>1377</v>
      </c>
      <c r="B2088" s="3" t="s">
        <v>1378</v>
      </c>
      <c r="C2088" s="3" t="s">
        <v>5487</v>
      </c>
      <c r="D2088">
        <v>1300</v>
      </c>
      <c r="E2088">
        <v>1510</v>
      </c>
      <c r="F2088" t="s">
        <v>8219</v>
      </c>
      <c r="G2088" t="s">
        <v>8224</v>
      </c>
      <c r="H2088" t="s">
        <v>8246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8276</v>
      </c>
      <c r="O2088" s="6">
        <f t="shared" si="192"/>
        <v>1.1615384615384616</v>
      </c>
      <c r="P2088" s="8">
        <f t="shared" si="193"/>
        <v>48.70967741935484</v>
      </c>
      <c r="Q2088" s="9" t="str">
        <f t="shared" si="194"/>
        <v>music</v>
      </c>
      <c r="R2088" s="9" t="str">
        <f t="shared" si="195"/>
        <v>rock</v>
      </c>
      <c r="S2088" s="14">
        <f t="shared" si="196"/>
        <v>42747.219560185185</v>
      </c>
      <c r="T2088" s="14">
        <f t="shared" si="197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>
        <v>1500</v>
      </c>
      <c r="E2089">
        <v>1510</v>
      </c>
      <c r="F2089" t="s">
        <v>8219</v>
      </c>
      <c r="G2089" t="s">
        <v>8225</v>
      </c>
      <c r="H2089" t="s">
        <v>8247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8271</v>
      </c>
      <c r="O2089" s="6">
        <f t="shared" si="192"/>
        <v>1.0066666666666666</v>
      </c>
      <c r="P2089" s="8">
        <f t="shared" si="193"/>
        <v>35.952380952380949</v>
      </c>
      <c r="Q2089" s="9" t="str">
        <f t="shared" si="194"/>
        <v>theater</v>
      </c>
      <c r="R2089" s="9" t="str">
        <f t="shared" si="195"/>
        <v>plays</v>
      </c>
      <c r="S2089" s="14">
        <f t="shared" si="196"/>
        <v>42233.763831018514</v>
      </c>
      <c r="T2089" s="14">
        <f t="shared" si="197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>
        <v>1500</v>
      </c>
      <c r="E2090">
        <v>1510</v>
      </c>
      <c r="F2090" t="s">
        <v>8219</v>
      </c>
      <c r="G2090" t="s">
        <v>8224</v>
      </c>
      <c r="H2090" t="s">
        <v>8246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8271</v>
      </c>
      <c r="O2090" s="6">
        <f t="shared" si="192"/>
        <v>1.0066666666666666</v>
      </c>
      <c r="P2090" s="8">
        <f t="shared" si="193"/>
        <v>75.5</v>
      </c>
      <c r="Q2090" s="9" t="str">
        <f t="shared" si="194"/>
        <v>theater</v>
      </c>
      <c r="R2090" s="9" t="str">
        <f t="shared" si="195"/>
        <v>plays</v>
      </c>
      <c r="S2090" s="14">
        <f t="shared" si="196"/>
        <v>41775.858564814815</v>
      </c>
      <c r="T2090" s="14">
        <f t="shared" si="197"/>
        <v>41822.165972222225</v>
      </c>
    </row>
    <row r="2091" spans="1:20" ht="45" x14ac:dyDescent="0.25">
      <c r="A2091">
        <v>85</v>
      </c>
      <c r="B2091" s="3" t="s">
        <v>87</v>
      </c>
      <c r="C2091" s="3" t="s">
        <v>4196</v>
      </c>
      <c r="D2091">
        <v>1200</v>
      </c>
      <c r="E2091">
        <v>1506</v>
      </c>
      <c r="F2091" t="s">
        <v>8219</v>
      </c>
      <c r="G2091" t="s">
        <v>8224</v>
      </c>
      <c r="H2091" t="s">
        <v>8246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8266</v>
      </c>
      <c r="O2091" s="6">
        <f t="shared" si="192"/>
        <v>1.2549999999999999</v>
      </c>
      <c r="P2091" s="8">
        <f t="shared" si="193"/>
        <v>71.714285714285708</v>
      </c>
      <c r="Q2091" s="9" t="str">
        <f t="shared" si="194"/>
        <v>film &amp; video</v>
      </c>
      <c r="R2091" s="9" t="str">
        <f t="shared" si="195"/>
        <v>shorts</v>
      </c>
      <c r="S2091" s="14">
        <f t="shared" si="196"/>
        <v>40779.125428240739</v>
      </c>
      <c r="T2091" s="14">
        <f t="shared" si="197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>
        <v>10000</v>
      </c>
      <c r="E2092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8303</v>
      </c>
      <c r="O2092" s="6">
        <f t="shared" si="192"/>
        <v>0.15060000000000001</v>
      </c>
      <c r="P2092" s="8">
        <f t="shared" si="193"/>
        <v>30.12</v>
      </c>
      <c r="Q2092" s="9" t="str">
        <f t="shared" si="194"/>
        <v>theater</v>
      </c>
      <c r="R2092" s="9" t="str">
        <f t="shared" si="195"/>
        <v>spaces</v>
      </c>
      <c r="S2092" s="14">
        <f t="shared" si="196"/>
        <v>42226.651886574073</v>
      </c>
      <c r="T2092" s="14">
        <f t="shared" si="197"/>
        <v>42286.651886574073</v>
      </c>
    </row>
    <row r="2093" spans="1:20" ht="45" x14ac:dyDescent="0.25">
      <c r="A2093">
        <v>3701</v>
      </c>
      <c r="B2093" s="3" t="s">
        <v>3698</v>
      </c>
      <c r="C2093" s="3" t="s">
        <v>7811</v>
      </c>
      <c r="D2093">
        <v>1500</v>
      </c>
      <c r="E2093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8271</v>
      </c>
      <c r="O2093" s="6">
        <f t="shared" si="192"/>
        <v>1.0033333333333334</v>
      </c>
      <c r="P2093" s="8">
        <f t="shared" si="193"/>
        <v>38.589743589743591</v>
      </c>
      <c r="Q2093" s="9" t="str">
        <f t="shared" si="194"/>
        <v>theater</v>
      </c>
      <c r="R2093" s="9" t="str">
        <f t="shared" si="195"/>
        <v>plays</v>
      </c>
      <c r="S2093" s="14">
        <f t="shared" si="196"/>
        <v>42129.541585648149</v>
      </c>
      <c r="T2093" s="14">
        <f t="shared" si="197"/>
        <v>42159.541585648149</v>
      </c>
    </row>
    <row r="2094" spans="1:20" ht="45" x14ac:dyDescent="0.25">
      <c r="A2094">
        <v>2295</v>
      </c>
      <c r="B2094" s="3" t="s">
        <v>2296</v>
      </c>
      <c r="C2094" s="3" t="s">
        <v>6405</v>
      </c>
      <c r="D2094">
        <v>1200</v>
      </c>
      <c r="E2094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8276</v>
      </c>
      <c r="O2094" s="6">
        <f t="shared" si="192"/>
        <v>1.2524999999999999</v>
      </c>
      <c r="P2094" s="8">
        <f t="shared" si="193"/>
        <v>44.205882352941174</v>
      </c>
      <c r="Q2094" s="9" t="str">
        <f t="shared" si="194"/>
        <v>music</v>
      </c>
      <c r="R2094" s="9" t="str">
        <f t="shared" si="195"/>
        <v>rock</v>
      </c>
      <c r="S2094" s="14">
        <f t="shared" si="196"/>
        <v>41270.954351851848</v>
      </c>
      <c r="T2094" s="14">
        <f t="shared" si="197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>
        <v>1500</v>
      </c>
      <c r="E2095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8276</v>
      </c>
      <c r="O2095" s="6">
        <f t="shared" si="192"/>
        <v>1.0016666666666667</v>
      </c>
      <c r="P2095" s="8">
        <f t="shared" si="193"/>
        <v>46.953125</v>
      </c>
      <c r="Q2095" s="9" t="str">
        <f t="shared" si="194"/>
        <v>music</v>
      </c>
      <c r="R2095" s="9" t="str">
        <f t="shared" si="195"/>
        <v>rock</v>
      </c>
      <c r="S2095" s="14">
        <f t="shared" si="196"/>
        <v>40788.297650462962</v>
      </c>
      <c r="T2095" s="14">
        <f t="shared" si="197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>
        <v>1500</v>
      </c>
      <c r="E2096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8276</v>
      </c>
      <c r="O2096" s="6">
        <f t="shared" si="192"/>
        <v>1.0006666666666666</v>
      </c>
      <c r="P2096" s="8">
        <f t="shared" si="193"/>
        <v>107.21428571428571</v>
      </c>
      <c r="Q2096" s="9" t="str">
        <f t="shared" si="194"/>
        <v>music</v>
      </c>
      <c r="R2096" s="9" t="str">
        <f t="shared" si="195"/>
        <v>rock</v>
      </c>
      <c r="S2096" s="14">
        <f t="shared" si="196"/>
        <v>41494.963587962964</v>
      </c>
      <c r="T2096" s="14">
        <f t="shared" si="197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>
        <v>1500</v>
      </c>
      <c r="E2097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8279</v>
      </c>
      <c r="O2097" s="6">
        <f t="shared" si="192"/>
        <v>1.0005066666666667</v>
      </c>
      <c r="P2097" s="8">
        <f t="shared" si="193"/>
        <v>39.493684210526318</v>
      </c>
      <c r="Q2097" s="9" t="str">
        <f t="shared" si="194"/>
        <v>music</v>
      </c>
      <c r="R2097" s="9" t="str">
        <f t="shared" si="195"/>
        <v>indie rock</v>
      </c>
      <c r="S2097" s="14">
        <f t="shared" si="196"/>
        <v>41026.083298611113</v>
      </c>
      <c r="T2097" s="14">
        <f t="shared" si="197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>
        <v>1500</v>
      </c>
      <c r="E2098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8271</v>
      </c>
      <c r="O2098" s="6">
        <f t="shared" si="192"/>
        <v>1.0001333333333333</v>
      </c>
      <c r="P2098" s="8">
        <f t="shared" si="193"/>
        <v>40.545945945945945</v>
      </c>
      <c r="Q2098" s="9" t="str">
        <f t="shared" si="194"/>
        <v>theater</v>
      </c>
      <c r="R2098" s="9" t="str">
        <f t="shared" si="195"/>
        <v>plays</v>
      </c>
      <c r="S2098" s="14">
        <f t="shared" si="196"/>
        <v>42460.733530092592</v>
      </c>
      <c r="T2098" s="14">
        <f t="shared" si="197"/>
        <v>42490.733530092592</v>
      </c>
    </row>
    <row r="2099" spans="1:20" ht="30" x14ac:dyDescent="0.25">
      <c r="A2099">
        <v>855</v>
      </c>
      <c r="B2099" s="3" t="s">
        <v>856</v>
      </c>
      <c r="C2099" s="3" t="s">
        <v>4965</v>
      </c>
      <c r="D2099">
        <v>1450</v>
      </c>
      <c r="E2099">
        <v>1500</v>
      </c>
      <c r="F2099" t="s">
        <v>8219</v>
      </c>
      <c r="G2099" t="s">
        <v>8224</v>
      </c>
      <c r="H2099" t="s">
        <v>8246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8277</v>
      </c>
      <c r="O2099" s="6">
        <f t="shared" si="192"/>
        <v>1.0344827586206897</v>
      </c>
      <c r="P2099" s="8">
        <f t="shared" si="193"/>
        <v>31.914893617021278</v>
      </c>
      <c r="Q2099" s="9" t="str">
        <f t="shared" si="194"/>
        <v>music</v>
      </c>
      <c r="R2099" s="9" t="str">
        <f t="shared" si="195"/>
        <v>metal</v>
      </c>
      <c r="S2099" s="14">
        <f t="shared" si="196"/>
        <v>42545.125196759262</v>
      </c>
      <c r="T2099" s="14">
        <f t="shared" si="197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>
        <v>1500</v>
      </c>
      <c r="E2100">
        <v>1500</v>
      </c>
      <c r="F2100" t="s">
        <v>8219</v>
      </c>
      <c r="G2100" t="s">
        <v>8224</v>
      </c>
      <c r="H2100" t="s">
        <v>8246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8303</v>
      </c>
      <c r="O2100" s="6">
        <f t="shared" si="192"/>
        <v>1</v>
      </c>
      <c r="P2100" s="8">
        <f t="shared" si="193"/>
        <v>51.724137931034484</v>
      </c>
      <c r="Q2100" s="9" t="str">
        <f t="shared" si="194"/>
        <v>theater</v>
      </c>
      <c r="R2100" s="9" t="str">
        <f t="shared" si="195"/>
        <v>spaces</v>
      </c>
      <c r="S2100" s="14">
        <f t="shared" si="196"/>
        <v>42597.882488425923</v>
      </c>
      <c r="T2100" s="14">
        <f t="shared" si="197"/>
        <v>42657.882488425923</v>
      </c>
    </row>
    <row r="2101" spans="1:20" ht="45" x14ac:dyDescent="0.25">
      <c r="A2101">
        <v>3227</v>
      </c>
      <c r="B2101" s="3" t="s">
        <v>3227</v>
      </c>
      <c r="C2101" s="3" t="s">
        <v>7337</v>
      </c>
      <c r="D2101">
        <v>1200</v>
      </c>
      <c r="E2101">
        <v>1500</v>
      </c>
      <c r="F2101" t="s">
        <v>8219</v>
      </c>
      <c r="G2101" t="s">
        <v>8225</v>
      </c>
      <c r="H2101" t="s">
        <v>8247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8271</v>
      </c>
      <c r="O2101" s="6">
        <f t="shared" si="192"/>
        <v>1.25</v>
      </c>
      <c r="P2101" s="8">
        <f t="shared" si="193"/>
        <v>50</v>
      </c>
      <c r="Q2101" s="9" t="str">
        <f t="shared" si="194"/>
        <v>theater</v>
      </c>
      <c r="R2101" s="9" t="str">
        <f t="shared" si="195"/>
        <v>plays</v>
      </c>
      <c r="S2101" s="14">
        <f t="shared" si="196"/>
        <v>42722.882361111115</v>
      </c>
      <c r="T2101" s="14">
        <f t="shared" si="197"/>
        <v>42752.882361111115</v>
      </c>
    </row>
    <row r="2102" spans="1:20" ht="45" x14ac:dyDescent="0.25">
      <c r="A2102">
        <v>3427</v>
      </c>
      <c r="B2102" s="3" t="s">
        <v>3426</v>
      </c>
      <c r="C2102" s="3" t="s">
        <v>7537</v>
      </c>
      <c r="D2102">
        <v>1500</v>
      </c>
      <c r="E2102">
        <v>1500</v>
      </c>
      <c r="F2102" t="s">
        <v>8219</v>
      </c>
      <c r="G2102" t="s">
        <v>8225</v>
      </c>
      <c r="H2102" t="s">
        <v>8247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8271</v>
      </c>
      <c r="O2102" s="6">
        <f t="shared" si="192"/>
        <v>1</v>
      </c>
      <c r="P2102" s="8">
        <f t="shared" si="193"/>
        <v>51.724137931034484</v>
      </c>
      <c r="Q2102" s="9" t="str">
        <f t="shared" si="194"/>
        <v>theater</v>
      </c>
      <c r="R2102" s="9" t="str">
        <f t="shared" si="195"/>
        <v>plays</v>
      </c>
      <c r="S2102" s="14">
        <f t="shared" si="196"/>
        <v>41792.645277777774</v>
      </c>
      <c r="T2102" s="14">
        <f t="shared" si="197"/>
        <v>41822.645277777774</v>
      </c>
    </row>
    <row r="2103" spans="1:20" ht="45" x14ac:dyDescent="0.25">
      <c r="A2103">
        <v>3493</v>
      </c>
      <c r="B2103" s="3" t="s">
        <v>3492</v>
      </c>
      <c r="C2103" s="3" t="s">
        <v>7603</v>
      </c>
      <c r="D2103">
        <v>1500</v>
      </c>
      <c r="E2103">
        <v>1500</v>
      </c>
      <c r="F2103" t="s">
        <v>8219</v>
      </c>
      <c r="G2103" t="s">
        <v>8224</v>
      </c>
      <c r="H2103" t="s">
        <v>8246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8271</v>
      </c>
      <c r="O2103" s="6">
        <f t="shared" si="192"/>
        <v>1</v>
      </c>
      <c r="P2103" s="8">
        <f t="shared" si="193"/>
        <v>51.724137931034484</v>
      </c>
      <c r="Q2103" s="9" t="str">
        <f t="shared" si="194"/>
        <v>theater</v>
      </c>
      <c r="R2103" s="9" t="str">
        <f t="shared" si="195"/>
        <v>plays</v>
      </c>
      <c r="S2103" s="14">
        <f t="shared" si="196"/>
        <v>41848.866157407407</v>
      </c>
      <c r="T2103" s="14">
        <f t="shared" si="197"/>
        <v>41868.21597222222</v>
      </c>
    </row>
    <row r="2104" spans="1:20" ht="45" x14ac:dyDescent="0.25">
      <c r="A2104">
        <v>3581</v>
      </c>
      <c r="B2104" s="3" t="s">
        <v>3580</v>
      </c>
      <c r="C2104" s="3" t="s">
        <v>7691</v>
      </c>
      <c r="D2104">
        <v>1500</v>
      </c>
      <c r="E2104">
        <v>1500</v>
      </c>
      <c r="F2104" t="s">
        <v>8219</v>
      </c>
      <c r="G2104" t="s">
        <v>8225</v>
      </c>
      <c r="H2104" t="s">
        <v>8247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8271</v>
      </c>
      <c r="O2104" s="6">
        <f t="shared" si="192"/>
        <v>1</v>
      </c>
      <c r="P2104" s="8">
        <f t="shared" si="193"/>
        <v>33.333333333333336</v>
      </c>
      <c r="Q2104" s="9" t="str">
        <f t="shared" si="194"/>
        <v>theater</v>
      </c>
      <c r="R2104" s="9" t="str">
        <f t="shared" si="195"/>
        <v>plays</v>
      </c>
      <c r="S2104" s="14">
        <f t="shared" si="196"/>
        <v>41836.471180555556</v>
      </c>
      <c r="T2104" s="14">
        <f t="shared" si="197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>
        <v>1500</v>
      </c>
      <c r="E2105">
        <v>1500</v>
      </c>
      <c r="F2105" t="s">
        <v>8219</v>
      </c>
      <c r="G2105" t="s">
        <v>8224</v>
      </c>
      <c r="H2105" t="s">
        <v>8246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8305</v>
      </c>
      <c r="O2105" s="6">
        <f t="shared" si="192"/>
        <v>1</v>
      </c>
      <c r="P2105" s="8">
        <f t="shared" si="193"/>
        <v>55.555555555555557</v>
      </c>
      <c r="Q2105" s="9" t="str">
        <f t="shared" si="194"/>
        <v>theater</v>
      </c>
      <c r="R2105" s="9" t="str">
        <f t="shared" si="195"/>
        <v>musical</v>
      </c>
      <c r="S2105" s="14">
        <f t="shared" si="196"/>
        <v>42499.842962962968</v>
      </c>
      <c r="T2105" s="14">
        <f t="shared" si="197"/>
        <v>42519.024999999994</v>
      </c>
    </row>
    <row r="2106" spans="1:20" ht="45" x14ac:dyDescent="0.25">
      <c r="A2106">
        <v>3870</v>
      </c>
      <c r="B2106" s="3" t="s">
        <v>3867</v>
      </c>
      <c r="C2106" s="3" t="s">
        <v>7979</v>
      </c>
      <c r="D2106">
        <v>10000</v>
      </c>
      <c r="E2106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8305</v>
      </c>
      <c r="O2106" s="6">
        <f t="shared" si="192"/>
        <v>0.15</v>
      </c>
      <c r="P2106" s="8">
        <f t="shared" si="193"/>
        <v>150</v>
      </c>
      <c r="Q2106" s="9" t="str">
        <f t="shared" si="194"/>
        <v>theater</v>
      </c>
      <c r="R2106" s="9" t="str">
        <f t="shared" si="195"/>
        <v>musical</v>
      </c>
      <c r="S2106" s="14">
        <f t="shared" si="196"/>
        <v>41793.17219907407</v>
      </c>
      <c r="T2106" s="14">
        <f t="shared" si="197"/>
        <v>41823.17219907407</v>
      </c>
    </row>
    <row r="2107" spans="1:20" ht="30" x14ac:dyDescent="0.25">
      <c r="A2107">
        <v>2156</v>
      </c>
      <c r="B2107" s="3" t="s">
        <v>2157</v>
      </c>
      <c r="C2107" s="3" t="s">
        <v>6266</v>
      </c>
      <c r="D2107">
        <v>56000</v>
      </c>
      <c r="E2107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8282</v>
      </c>
      <c r="O2107" s="6">
        <f t="shared" si="192"/>
        <v>2.6660714285714284E-2</v>
      </c>
      <c r="P2107" s="8">
        <f t="shared" si="193"/>
        <v>17.987951807228917</v>
      </c>
      <c r="Q2107" s="9" t="str">
        <f t="shared" si="194"/>
        <v>games</v>
      </c>
      <c r="R2107" s="9" t="str">
        <f t="shared" si="195"/>
        <v>video games</v>
      </c>
      <c r="S2107" s="14">
        <f t="shared" si="196"/>
        <v>41488.85423611111</v>
      </c>
      <c r="T2107" s="14">
        <f t="shared" si="197"/>
        <v>41533.85423611111</v>
      </c>
    </row>
    <row r="2108" spans="1:20" ht="45" x14ac:dyDescent="0.25">
      <c r="A2108">
        <v>980</v>
      </c>
      <c r="B2108" s="3" t="s">
        <v>981</v>
      </c>
      <c r="C2108" s="3" t="s">
        <v>5090</v>
      </c>
      <c r="D2108">
        <v>10000</v>
      </c>
      <c r="E2108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8273</v>
      </c>
      <c r="O2108" s="6">
        <f t="shared" si="192"/>
        <v>0.14860000000000001</v>
      </c>
      <c r="P2108" s="8">
        <f t="shared" si="193"/>
        <v>47.935483870967744</v>
      </c>
      <c r="Q2108" s="9" t="str">
        <f t="shared" si="194"/>
        <v>technology</v>
      </c>
      <c r="R2108" s="9" t="str">
        <f t="shared" si="195"/>
        <v>wearables</v>
      </c>
      <c r="S2108" s="14">
        <f t="shared" si="196"/>
        <v>41928.904189814813</v>
      </c>
      <c r="T2108" s="14">
        <f t="shared" si="197"/>
        <v>41973.945856481485</v>
      </c>
    </row>
    <row r="2109" spans="1:20" ht="45" x14ac:dyDescent="0.25">
      <c r="A2109">
        <v>81</v>
      </c>
      <c r="B2109" s="3" t="s">
        <v>83</v>
      </c>
      <c r="C2109" s="3" t="s">
        <v>4192</v>
      </c>
      <c r="D2109">
        <v>750</v>
      </c>
      <c r="E2109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8266</v>
      </c>
      <c r="O2109" s="6">
        <f t="shared" si="192"/>
        <v>1.98</v>
      </c>
      <c r="P2109" s="8">
        <f t="shared" si="193"/>
        <v>53.035714285714285</v>
      </c>
      <c r="Q2109" s="9" t="str">
        <f t="shared" si="194"/>
        <v>film &amp; video</v>
      </c>
      <c r="R2109" s="9" t="str">
        <f t="shared" si="195"/>
        <v>shorts</v>
      </c>
      <c r="S2109" s="14">
        <f t="shared" si="196"/>
        <v>41100.158877314818</v>
      </c>
      <c r="T2109" s="14">
        <f t="shared" si="197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>
        <v>100000</v>
      </c>
      <c r="E2110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8273</v>
      </c>
      <c r="O2110" s="6">
        <f t="shared" si="192"/>
        <v>1.4710000000000001E-2</v>
      </c>
      <c r="P2110" s="8">
        <f t="shared" si="193"/>
        <v>61.291666666666664</v>
      </c>
      <c r="Q2110" s="9" t="str">
        <f t="shared" si="194"/>
        <v>technology</v>
      </c>
      <c r="R2110" s="9" t="str">
        <f t="shared" si="195"/>
        <v>wearables</v>
      </c>
      <c r="S2110" s="14">
        <f t="shared" si="196"/>
        <v>42012.768298611118</v>
      </c>
      <c r="T2110" s="14">
        <f t="shared" si="197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>
        <v>1070</v>
      </c>
      <c r="E2111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8301</v>
      </c>
      <c r="O2111" s="6">
        <f t="shared" si="192"/>
        <v>1.3700934579439252</v>
      </c>
      <c r="P2111" s="8">
        <f t="shared" si="193"/>
        <v>34.904761904761905</v>
      </c>
      <c r="Q2111" s="9" t="str">
        <f t="shared" si="194"/>
        <v>technology</v>
      </c>
      <c r="R2111" s="9" t="str">
        <f t="shared" si="195"/>
        <v>space exploration</v>
      </c>
      <c r="S2111" s="14">
        <f t="shared" si="196"/>
        <v>42494.061793981484</v>
      </c>
      <c r="T2111" s="14">
        <f t="shared" si="197"/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>
        <v>3500</v>
      </c>
      <c r="E2112">
        <v>1465</v>
      </c>
      <c r="F2112" t="s">
        <v>8221</v>
      </c>
      <c r="G2112" t="s">
        <v>8225</v>
      </c>
      <c r="H2112" t="s">
        <v>8247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8268</v>
      </c>
      <c r="O2112" s="6">
        <f t="shared" si="192"/>
        <v>0.41857142857142859</v>
      </c>
      <c r="P2112" s="8">
        <f t="shared" si="193"/>
        <v>77.10526315789474</v>
      </c>
      <c r="Q2112" s="9" t="str">
        <f t="shared" si="194"/>
        <v>film &amp; video</v>
      </c>
      <c r="R2112" s="9" t="str">
        <f t="shared" si="195"/>
        <v>drama</v>
      </c>
      <c r="S2112" s="14">
        <f t="shared" si="196"/>
        <v>42259.542800925927</v>
      </c>
      <c r="T2112" s="14">
        <f t="shared" si="197"/>
        <v>42287.875</v>
      </c>
    </row>
    <row r="2113" spans="1:20" ht="30" x14ac:dyDescent="0.25">
      <c r="A2113">
        <v>1228</v>
      </c>
      <c r="B2113" s="3" t="s">
        <v>1229</v>
      </c>
      <c r="C2113" s="3" t="s">
        <v>5338</v>
      </c>
      <c r="D2113">
        <v>5000</v>
      </c>
      <c r="E2113">
        <v>1465</v>
      </c>
      <c r="F2113" t="s">
        <v>8220</v>
      </c>
      <c r="G2113" t="s">
        <v>8224</v>
      </c>
      <c r="H2113" t="s">
        <v>8246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8286</v>
      </c>
      <c r="O2113" s="6">
        <f t="shared" si="192"/>
        <v>0.29299999999999998</v>
      </c>
      <c r="P2113" s="8">
        <f t="shared" si="193"/>
        <v>61.041666666666664</v>
      </c>
      <c r="Q2113" s="9" t="str">
        <f t="shared" si="194"/>
        <v>music</v>
      </c>
      <c r="R2113" s="9" t="str">
        <f t="shared" si="195"/>
        <v>world music</v>
      </c>
      <c r="S2113" s="14">
        <f t="shared" si="196"/>
        <v>40754.729259259257</v>
      </c>
      <c r="T2113" s="14">
        <f t="shared" si="197"/>
        <v>40814.729259259257</v>
      </c>
    </row>
    <row r="2114" spans="1:20" ht="45" x14ac:dyDescent="0.25">
      <c r="A2114">
        <v>3902</v>
      </c>
      <c r="B2114" s="3" t="s">
        <v>3899</v>
      </c>
      <c r="C2114" s="3" t="s">
        <v>8010</v>
      </c>
      <c r="D2114">
        <v>3000</v>
      </c>
      <c r="E2114">
        <v>1465</v>
      </c>
      <c r="F2114" t="s">
        <v>8221</v>
      </c>
      <c r="G2114" t="s">
        <v>8225</v>
      </c>
      <c r="H2114" t="s">
        <v>8247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8271</v>
      </c>
      <c r="O2114" s="6">
        <f t="shared" ref="O2114:O2177" si="198">E2114/D2114</f>
        <v>0.48833333333333334</v>
      </c>
      <c r="P2114" s="8">
        <f t="shared" ref="P2114:P2177" si="199">E2114/L2114</f>
        <v>47.258064516129032</v>
      </c>
      <c r="Q2114" s="9" t="str">
        <f t="shared" si="194"/>
        <v>theater</v>
      </c>
      <c r="R2114" s="9" t="str">
        <f t="shared" si="195"/>
        <v>plays</v>
      </c>
      <c r="S2114" s="14">
        <f t="shared" si="196"/>
        <v>42663.468078703707</v>
      </c>
      <c r="T2114" s="14">
        <f t="shared" si="197"/>
        <v>42688.509745370371</v>
      </c>
    </row>
    <row r="2115" spans="1:20" ht="45" x14ac:dyDescent="0.25">
      <c r="A2115">
        <v>608</v>
      </c>
      <c r="B2115" s="3" t="s">
        <v>609</v>
      </c>
      <c r="C2115" s="3" t="s">
        <v>4718</v>
      </c>
      <c r="D2115">
        <v>150000</v>
      </c>
      <c r="E2115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s="6">
        <f t="shared" si="198"/>
        <v>9.7400000000000004E-3</v>
      </c>
      <c r="P2115" s="8">
        <f t="shared" si="199"/>
        <v>292.2</v>
      </c>
      <c r="Q2115" s="9" t="str">
        <f t="shared" ref="Q2115:Q2178" si="200">LEFT(N2115, SEARCH("/",N2115,1)-1)</f>
        <v>technology</v>
      </c>
      <c r="R2115" s="9" t="str">
        <f t="shared" ref="R2115:R2178" si="201">RIGHT(N2115,LEN(N2115) - SEARCH("/", N2115))</f>
        <v>web</v>
      </c>
      <c r="S2115" s="14">
        <f t="shared" ref="S2115:S2178" si="202">(((J2115/60)/60)/24)+DATE(1970,1,1)</f>
        <v>42140.921064814815</v>
      </c>
      <c r="T2115" s="14">
        <f t="shared" ref="T2115:T2178" si="203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>
        <v>1000</v>
      </c>
      <c r="E2116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8305</v>
      </c>
      <c r="O2116" s="6">
        <f t="shared" si="198"/>
        <v>1.46</v>
      </c>
      <c r="P2116" s="8">
        <f t="shared" si="199"/>
        <v>38.421052631578945</v>
      </c>
      <c r="Q2116" s="9" t="str">
        <f t="shared" si="200"/>
        <v>theater</v>
      </c>
      <c r="R2116" s="9" t="str">
        <f t="shared" si="201"/>
        <v>musical</v>
      </c>
      <c r="S2116" s="14">
        <f t="shared" si="202"/>
        <v>42493.857083333336</v>
      </c>
      <c r="T2116" s="14">
        <f t="shared" si="203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>
        <v>1000</v>
      </c>
      <c r="E2117">
        <v>1455</v>
      </c>
      <c r="F2117" t="s">
        <v>8219</v>
      </c>
      <c r="G2117" t="s">
        <v>8224</v>
      </c>
      <c r="H2117" t="s">
        <v>8246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8269</v>
      </c>
      <c r="O2117" s="6">
        <f t="shared" si="198"/>
        <v>1.4550000000000001</v>
      </c>
      <c r="P2117" s="8">
        <f t="shared" si="199"/>
        <v>40.416666666666664</v>
      </c>
      <c r="Q2117" s="9" t="str">
        <f t="shared" si="200"/>
        <v>film &amp; video</v>
      </c>
      <c r="R2117" s="9" t="str">
        <f t="shared" si="201"/>
        <v>documentary</v>
      </c>
      <c r="S2117" s="14">
        <f t="shared" si="202"/>
        <v>40205.174849537041</v>
      </c>
      <c r="T2117" s="14">
        <f t="shared" si="203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>
        <v>18000</v>
      </c>
      <c r="E2118">
        <v>1455</v>
      </c>
      <c r="F2118" t="s">
        <v>8221</v>
      </c>
      <c r="G2118" t="s">
        <v>8224</v>
      </c>
      <c r="H2118" t="s">
        <v>8246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8283</v>
      </c>
      <c r="O2118" s="6">
        <f t="shared" si="198"/>
        <v>8.0833333333333326E-2</v>
      </c>
      <c r="P2118" s="8">
        <f t="shared" si="199"/>
        <v>90.9375</v>
      </c>
      <c r="Q2118" s="9" t="str">
        <f t="shared" si="200"/>
        <v>games</v>
      </c>
      <c r="R2118" s="9" t="str">
        <f t="shared" si="201"/>
        <v>mobile games</v>
      </c>
      <c r="S2118" s="14">
        <f t="shared" si="202"/>
        <v>42755.492754629624</v>
      </c>
      <c r="T2118" s="14">
        <f t="shared" si="203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>
        <v>1000</v>
      </c>
      <c r="E2119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8279</v>
      </c>
      <c r="O2119" s="6">
        <f t="shared" si="198"/>
        <v>1.4450000000000001</v>
      </c>
      <c r="P2119" s="8">
        <f t="shared" si="199"/>
        <v>68.80952380952381</v>
      </c>
      <c r="Q2119" s="9" t="str">
        <f t="shared" si="200"/>
        <v>music</v>
      </c>
      <c r="R2119" s="9" t="str">
        <f t="shared" si="201"/>
        <v>indie rock</v>
      </c>
      <c r="S2119" s="14">
        <f t="shared" si="202"/>
        <v>42366.192974537036</v>
      </c>
      <c r="T2119" s="14">
        <f t="shared" si="203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>
        <v>10000</v>
      </c>
      <c r="E2120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8283</v>
      </c>
      <c r="O2120" s="6">
        <f t="shared" si="198"/>
        <v>0.14380000000000001</v>
      </c>
      <c r="P2120" s="8">
        <f t="shared" si="199"/>
        <v>110.61538461538461</v>
      </c>
      <c r="Q2120" s="9" t="str">
        <f t="shared" si="200"/>
        <v>games</v>
      </c>
      <c r="R2120" s="9" t="str">
        <f t="shared" si="201"/>
        <v>mobile games</v>
      </c>
      <c r="S2120" s="14">
        <f t="shared" si="202"/>
        <v>42706.115405092598</v>
      </c>
      <c r="T2120" s="14">
        <f t="shared" si="203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>
        <v>1200</v>
      </c>
      <c r="E2121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8271</v>
      </c>
      <c r="O2121" s="6">
        <f t="shared" si="198"/>
        <v>1.1975</v>
      </c>
      <c r="P2121" s="8">
        <f t="shared" si="199"/>
        <v>31.933333333333334</v>
      </c>
      <c r="Q2121" s="9" t="str">
        <f t="shared" si="200"/>
        <v>theater</v>
      </c>
      <c r="R2121" s="9" t="str">
        <f t="shared" si="201"/>
        <v>plays</v>
      </c>
      <c r="S2121" s="14">
        <f t="shared" si="202"/>
        <v>41780.412604166668</v>
      </c>
      <c r="T2121" s="14">
        <f t="shared" si="203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>
        <v>800</v>
      </c>
      <c r="E2122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8276</v>
      </c>
      <c r="O2122" s="6">
        <f t="shared" si="198"/>
        <v>1.7949999999999999</v>
      </c>
      <c r="P2122" s="8">
        <f t="shared" si="199"/>
        <v>43.515151515151516</v>
      </c>
      <c r="Q2122" s="9" t="str">
        <f t="shared" si="200"/>
        <v>music</v>
      </c>
      <c r="R2122" s="9" t="str">
        <f t="shared" si="201"/>
        <v>rock</v>
      </c>
      <c r="S2122" s="14">
        <f t="shared" si="202"/>
        <v>42055.972824074073</v>
      </c>
      <c r="T2122" s="14">
        <f t="shared" si="203"/>
        <v>42085.931157407409</v>
      </c>
    </row>
    <row r="2123" spans="1:20" ht="45" x14ac:dyDescent="0.25">
      <c r="A2123">
        <v>2625</v>
      </c>
      <c r="B2123" s="3" t="s">
        <v>2625</v>
      </c>
      <c r="C2123" s="3" t="s">
        <v>6735</v>
      </c>
      <c r="D2123">
        <v>150</v>
      </c>
      <c r="E2123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8301</v>
      </c>
      <c r="O2123" s="6">
        <f t="shared" si="198"/>
        <v>9.56</v>
      </c>
      <c r="P2123" s="8">
        <f t="shared" si="199"/>
        <v>27.576923076923077</v>
      </c>
      <c r="Q2123" s="9" t="str">
        <f t="shared" si="200"/>
        <v>technology</v>
      </c>
      <c r="R2123" s="9" t="str">
        <f t="shared" si="201"/>
        <v>space exploration</v>
      </c>
      <c r="S2123" s="14">
        <f t="shared" si="202"/>
        <v>42658.810277777782</v>
      </c>
      <c r="T2123" s="14">
        <f t="shared" si="203"/>
        <v>42683.851944444439</v>
      </c>
    </row>
    <row r="2124" spans="1:20" ht="45" x14ac:dyDescent="0.25">
      <c r="A2124">
        <v>1105</v>
      </c>
      <c r="B2124" s="3" t="s">
        <v>1106</v>
      </c>
      <c r="C2124" s="3" t="s">
        <v>5215</v>
      </c>
      <c r="D2124">
        <v>900000</v>
      </c>
      <c r="E2124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8282</v>
      </c>
      <c r="O2124" s="6">
        <f t="shared" si="198"/>
        <v>1.5900000000000001E-3</v>
      </c>
      <c r="P2124" s="8">
        <f t="shared" si="199"/>
        <v>71.55</v>
      </c>
      <c r="Q2124" s="9" t="str">
        <f t="shared" si="200"/>
        <v>games</v>
      </c>
      <c r="R2124" s="9" t="str">
        <f t="shared" si="201"/>
        <v>video games</v>
      </c>
      <c r="S2124" s="14">
        <f t="shared" si="202"/>
        <v>41692.135729166665</v>
      </c>
      <c r="T2124" s="14">
        <f t="shared" si="203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>
        <v>1400</v>
      </c>
      <c r="E2125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8269</v>
      </c>
      <c r="O2125" s="6">
        <f t="shared" si="198"/>
        <v>1.0214714285714286</v>
      </c>
      <c r="P2125" s="8">
        <f t="shared" si="199"/>
        <v>68.09809523809524</v>
      </c>
      <c r="Q2125" s="9" t="str">
        <f t="shared" si="200"/>
        <v>film &amp; video</v>
      </c>
      <c r="R2125" s="9" t="str">
        <f t="shared" si="201"/>
        <v>documentary</v>
      </c>
      <c r="S2125" s="14">
        <f t="shared" si="202"/>
        <v>41904.851875</v>
      </c>
      <c r="T2125" s="14">
        <f t="shared" si="203"/>
        <v>41929.5</v>
      </c>
    </row>
    <row r="2126" spans="1:20" ht="45" x14ac:dyDescent="0.25">
      <c r="A2126">
        <v>1983</v>
      </c>
      <c r="B2126" s="3" t="s">
        <v>1984</v>
      </c>
      <c r="C2126" s="3" t="s">
        <v>6093</v>
      </c>
      <c r="D2126">
        <v>33000</v>
      </c>
      <c r="E2126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8296</v>
      </c>
      <c r="O2126" s="6">
        <f t="shared" si="198"/>
        <v>4.2999999999999997E-2</v>
      </c>
      <c r="P2126" s="8">
        <f t="shared" si="199"/>
        <v>88.6875</v>
      </c>
      <c r="Q2126" s="9" t="str">
        <f t="shared" si="200"/>
        <v>photography</v>
      </c>
      <c r="R2126" s="9" t="str">
        <f t="shared" si="201"/>
        <v>people</v>
      </c>
      <c r="S2126" s="14">
        <f t="shared" si="202"/>
        <v>42593.011782407411</v>
      </c>
      <c r="T2126" s="14">
        <f t="shared" si="203"/>
        <v>42615.291666666672</v>
      </c>
    </row>
    <row r="2127" spans="1:20" ht="45" x14ac:dyDescent="0.25">
      <c r="A2127">
        <v>1781</v>
      </c>
      <c r="B2127" s="3" t="s">
        <v>1782</v>
      </c>
      <c r="C2127" s="3" t="s">
        <v>5891</v>
      </c>
      <c r="D2127">
        <v>5500</v>
      </c>
      <c r="E2127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8285</v>
      </c>
      <c r="O2127" s="6">
        <f t="shared" si="198"/>
        <v>0.25763636363636366</v>
      </c>
      <c r="P2127" s="8">
        <f t="shared" si="199"/>
        <v>59.041666666666664</v>
      </c>
      <c r="Q2127" s="9" t="str">
        <f t="shared" si="200"/>
        <v>photography</v>
      </c>
      <c r="R2127" s="9" t="str">
        <f t="shared" si="201"/>
        <v>photobooks</v>
      </c>
      <c r="S2127" s="14">
        <f t="shared" si="202"/>
        <v>42597.617418981477</v>
      </c>
      <c r="T2127" s="14">
        <f t="shared" si="203"/>
        <v>42628.617418981477</v>
      </c>
    </row>
    <row r="2128" spans="1:20" ht="45" x14ac:dyDescent="0.25">
      <c r="A2128">
        <v>554</v>
      </c>
      <c r="B2128" s="3" t="s">
        <v>555</v>
      </c>
      <c r="C2128" s="3" t="s">
        <v>4664</v>
      </c>
      <c r="D2128">
        <v>3870</v>
      </c>
      <c r="E2128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s="6">
        <f t="shared" si="198"/>
        <v>0.36589147286821705</v>
      </c>
      <c r="P2128" s="8">
        <f t="shared" si="199"/>
        <v>64.36363636363636</v>
      </c>
      <c r="Q2128" s="9" t="str">
        <f t="shared" si="200"/>
        <v>technology</v>
      </c>
      <c r="R2128" s="9" t="str">
        <f t="shared" si="201"/>
        <v>web</v>
      </c>
      <c r="S2128" s="14">
        <f t="shared" si="202"/>
        <v>41901.684861111113</v>
      </c>
      <c r="T2128" s="14">
        <f t="shared" si="203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>
        <v>900</v>
      </c>
      <c r="E2129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8300</v>
      </c>
      <c r="O2129" s="6">
        <f t="shared" si="198"/>
        <v>1.5644444444444445</v>
      </c>
      <c r="P2129" s="8">
        <f t="shared" si="199"/>
        <v>54.153846153846153</v>
      </c>
      <c r="Q2129" s="9" t="str">
        <f t="shared" si="200"/>
        <v>music</v>
      </c>
      <c r="R2129" s="9" t="str">
        <f t="shared" si="201"/>
        <v>classical music</v>
      </c>
      <c r="S2129" s="14">
        <f t="shared" si="202"/>
        <v>41930.975601851853</v>
      </c>
      <c r="T2129" s="14">
        <f t="shared" si="203"/>
        <v>41961.017268518524</v>
      </c>
    </row>
    <row r="2130" spans="1:20" ht="45" x14ac:dyDescent="0.25">
      <c r="A2130">
        <v>1695</v>
      </c>
      <c r="B2130" s="3" t="s">
        <v>1696</v>
      </c>
      <c r="C2130" s="3" t="s">
        <v>5805</v>
      </c>
      <c r="D2130">
        <v>12000</v>
      </c>
      <c r="E2130">
        <v>1405</v>
      </c>
      <c r="F2130" t="s">
        <v>8222</v>
      </c>
      <c r="G2130" t="s">
        <v>8224</v>
      </c>
      <c r="H2130" t="s">
        <v>8246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8293</v>
      </c>
      <c r="O2130" s="6">
        <f t="shared" si="198"/>
        <v>0.11708333333333333</v>
      </c>
      <c r="P2130" s="8">
        <f t="shared" si="199"/>
        <v>61.086956521739133</v>
      </c>
      <c r="Q2130" s="9" t="str">
        <f t="shared" si="200"/>
        <v>music</v>
      </c>
      <c r="R2130" s="9" t="str">
        <f t="shared" si="201"/>
        <v>faith</v>
      </c>
      <c r="S2130" s="14">
        <f t="shared" si="202"/>
        <v>42801.031412037039</v>
      </c>
      <c r="T2130" s="14">
        <f t="shared" si="203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>
        <v>5500</v>
      </c>
      <c r="E2131">
        <v>1405</v>
      </c>
      <c r="F2131" t="s">
        <v>8221</v>
      </c>
      <c r="G2131" t="s">
        <v>8224</v>
      </c>
      <c r="H2131" t="s">
        <v>8246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8304</v>
      </c>
      <c r="O2131" s="6">
        <f t="shared" si="198"/>
        <v>0.25545454545454543</v>
      </c>
      <c r="P2131" s="8">
        <f t="shared" si="199"/>
        <v>93.666666666666671</v>
      </c>
      <c r="Q2131" s="9" t="str">
        <f t="shared" si="200"/>
        <v>publishing</v>
      </c>
      <c r="R2131" s="9" t="str">
        <f t="shared" si="201"/>
        <v>children's books</v>
      </c>
      <c r="S2131" s="14">
        <f t="shared" si="202"/>
        <v>41846.978078703702</v>
      </c>
      <c r="T2131" s="14">
        <f t="shared" si="203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>
        <v>5000</v>
      </c>
      <c r="E2132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8273</v>
      </c>
      <c r="O2132" s="6">
        <f t="shared" si="198"/>
        <v>0.28039999999999998</v>
      </c>
      <c r="P2132" s="8">
        <f t="shared" si="199"/>
        <v>58.416666666666664</v>
      </c>
      <c r="Q2132" s="9" t="str">
        <f t="shared" si="200"/>
        <v>technology</v>
      </c>
      <c r="R2132" s="9" t="str">
        <f t="shared" si="201"/>
        <v>wearables</v>
      </c>
      <c r="S2132" s="14">
        <f t="shared" si="202"/>
        <v>42356.750706018516</v>
      </c>
      <c r="T2132" s="14">
        <f t="shared" si="203"/>
        <v>42386.750706018516</v>
      </c>
    </row>
    <row r="2133" spans="1:20" ht="45" x14ac:dyDescent="0.25">
      <c r="A2133">
        <v>3833</v>
      </c>
      <c r="B2133" s="3" t="s">
        <v>3830</v>
      </c>
      <c r="C2133" s="3" t="s">
        <v>7942</v>
      </c>
      <c r="D2133">
        <v>1200</v>
      </c>
      <c r="E2133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8271</v>
      </c>
      <c r="O2133" s="6">
        <f t="shared" si="198"/>
        <v>1.1666666666666667</v>
      </c>
      <c r="P2133" s="8">
        <f t="shared" si="199"/>
        <v>70</v>
      </c>
      <c r="Q2133" s="9" t="str">
        <f t="shared" si="200"/>
        <v>theater</v>
      </c>
      <c r="R2133" s="9" t="str">
        <f t="shared" si="201"/>
        <v>plays</v>
      </c>
      <c r="S2133" s="14">
        <f t="shared" si="202"/>
        <v>41963.872361111105</v>
      </c>
      <c r="T2133" s="14">
        <f t="shared" si="203"/>
        <v>41974.797916666663</v>
      </c>
    </row>
    <row r="2134" spans="1:20" ht="45" x14ac:dyDescent="0.25">
      <c r="A2134">
        <v>1903</v>
      </c>
      <c r="B2134" s="3" t="s">
        <v>1904</v>
      </c>
      <c r="C2134" s="3" t="s">
        <v>6013</v>
      </c>
      <c r="D2134">
        <v>3000</v>
      </c>
      <c r="E2134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8294</v>
      </c>
      <c r="O2134" s="6">
        <f t="shared" si="198"/>
        <v>0.46600000000000003</v>
      </c>
      <c r="P2134" s="8">
        <f t="shared" si="199"/>
        <v>34.097560975609753</v>
      </c>
      <c r="Q2134" s="9" t="str">
        <f t="shared" si="200"/>
        <v>technology</v>
      </c>
      <c r="R2134" s="9" t="str">
        <f t="shared" si="201"/>
        <v>gadgets</v>
      </c>
      <c r="S2134" s="14">
        <f t="shared" si="202"/>
        <v>42702.770729166667</v>
      </c>
      <c r="T2134" s="14">
        <f t="shared" si="203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>
        <v>3265</v>
      </c>
      <c r="E2135">
        <v>1395</v>
      </c>
      <c r="F2135" t="s">
        <v>8221</v>
      </c>
      <c r="G2135" t="s">
        <v>8224</v>
      </c>
      <c r="H2135" t="s">
        <v>8246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8293</v>
      </c>
      <c r="O2135" s="6">
        <f t="shared" si="198"/>
        <v>0.42725880551301687</v>
      </c>
      <c r="P2135" s="8">
        <f t="shared" si="199"/>
        <v>34.024390243902438</v>
      </c>
      <c r="Q2135" s="9" t="str">
        <f t="shared" si="200"/>
        <v>music</v>
      </c>
      <c r="R2135" s="9" t="str">
        <f t="shared" si="201"/>
        <v>faith</v>
      </c>
      <c r="S2135" s="14">
        <f t="shared" si="202"/>
        <v>42460.98192129629</v>
      </c>
      <c r="T2135" s="14">
        <f t="shared" si="203"/>
        <v>42481.166666666672</v>
      </c>
    </row>
    <row r="2136" spans="1:20" ht="45" x14ac:dyDescent="0.25">
      <c r="A2136">
        <v>3522</v>
      </c>
      <c r="B2136" s="3" t="s">
        <v>3521</v>
      </c>
      <c r="C2136" s="3" t="s">
        <v>7632</v>
      </c>
      <c r="D2136">
        <v>1395</v>
      </c>
      <c r="E2136">
        <v>1395</v>
      </c>
      <c r="F2136" t="s">
        <v>8219</v>
      </c>
      <c r="G2136" t="s">
        <v>8225</v>
      </c>
      <c r="H2136" t="s">
        <v>8247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8271</v>
      </c>
      <c r="O2136" s="6">
        <f t="shared" si="198"/>
        <v>1</v>
      </c>
      <c r="P2136" s="8">
        <f t="shared" si="199"/>
        <v>41.029411764705884</v>
      </c>
      <c r="Q2136" s="9" t="str">
        <f t="shared" si="200"/>
        <v>theater</v>
      </c>
      <c r="R2136" s="9" t="str">
        <f t="shared" si="201"/>
        <v>plays</v>
      </c>
      <c r="S2136" s="14">
        <f t="shared" si="202"/>
        <v>42234.789884259255</v>
      </c>
      <c r="T2136" s="14">
        <f t="shared" si="203"/>
        <v>42262.420833333337</v>
      </c>
    </row>
    <row r="2137" spans="1:20" ht="45" x14ac:dyDescent="0.25">
      <c r="A2137">
        <v>828</v>
      </c>
      <c r="B2137" s="3" t="s">
        <v>829</v>
      </c>
      <c r="C2137" s="3" t="s">
        <v>4938</v>
      </c>
      <c r="D2137">
        <v>1300</v>
      </c>
      <c r="E2137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8276</v>
      </c>
      <c r="O2137" s="6">
        <f t="shared" si="198"/>
        <v>1.07</v>
      </c>
      <c r="P2137" s="8">
        <f t="shared" si="199"/>
        <v>36.60526315789474</v>
      </c>
      <c r="Q2137" s="9" t="str">
        <f t="shared" si="200"/>
        <v>music</v>
      </c>
      <c r="R2137" s="9" t="str">
        <f t="shared" si="201"/>
        <v>rock</v>
      </c>
      <c r="S2137" s="14">
        <f t="shared" si="202"/>
        <v>41073.050717592596</v>
      </c>
      <c r="T2137" s="14">
        <f t="shared" si="203"/>
        <v>41085.683333333334</v>
      </c>
    </row>
    <row r="2138" spans="1:20" ht="30" x14ac:dyDescent="0.25">
      <c r="A2138">
        <v>2282</v>
      </c>
      <c r="B2138" s="3" t="s">
        <v>2283</v>
      </c>
      <c r="C2138" s="3" t="s">
        <v>6392</v>
      </c>
      <c r="D2138">
        <v>750</v>
      </c>
      <c r="E2138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8276</v>
      </c>
      <c r="O2138" s="6">
        <f t="shared" si="198"/>
        <v>1.8533333333333333</v>
      </c>
      <c r="P2138" s="8">
        <f t="shared" si="199"/>
        <v>115.83333333333333</v>
      </c>
      <c r="Q2138" s="9" t="str">
        <f t="shared" si="200"/>
        <v>music</v>
      </c>
      <c r="R2138" s="9" t="str">
        <f t="shared" si="201"/>
        <v>rock</v>
      </c>
      <c r="S2138" s="14">
        <f t="shared" si="202"/>
        <v>42323.17460648148</v>
      </c>
      <c r="T2138" s="14">
        <f t="shared" si="203"/>
        <v>42383.17460648148</v>
      </c>
    </row>
    <row r="2139" spans="1:20" ht="45" x14ac:dyDescent="0.25">
      <c r="A2139">
        <v>715</v>
      </c>
      <c r="B2139" s="3" t="s">
        <v>716</v>
      </c>
      <c r="C2139" s="3" t="s">
        <v>4825</v>
      </c>
      <c r="D2139">
        <v>27500</v>
      </c>
      <c r="E2139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8273</v>
      </c>
      <c r="O2139" s="6">
        <f t="shared" si="198"/>
        <v>5.0509090909090906E-2</v>
      </c>
      <c r="P2139" s="8">
        <f t="shared" si="199"/>
        <v>115.75</v>
      </c>
      <c r="Q2139" s="9" t="str">
        <f t="shared" si="200"/>
        <v>technology</v>
      </c>
      <c r="R2139" s="9" t="str">
        <f t="shared" si="201"/>
        <v>wearables</v>
      </c>
      <c r="S2139" s="14">
        <f t="shared" si="202"/>
        <v>42273.090740740736</v>
      </c>
      <c r="T2139" s="14">
        <f t="shared" si="203"/>
        <v>42313.132407407407</v>
      </c>
    </row>
    <row r="2140" spans="1:20" ht="45" x14ac:dyDescent="0.25">
      <c r="A2140">
        <v>126</v>
      </c>
      <c r="B2140" s="3" t="s">
        <v>128</v>
      </c>
      <c r="C2140" s="3" t="s">
        <v>4237</v>
      </c>
      <c r="D2140">
        <v>25000</v>
      </c>
      <c r="E2140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8267</v>
      </c>
      <c r="O2140" s="6">
        <f t="shared" si="198"/>
        <v>5.5480000000000002E-2</v>
      </c>
      <c r="P2140" s="8">
        <f t="shared" si="199"/>
        <v>106.69230769230769</v>
      </c>
      <c r="Q2140" s="9" t="str">
        <f t="shared" si="200"/>
        <v>film &amp; video</v>
      </c>
      <c r="R2140" s="9" t="str">
        <f t="shared" si="201"/>
        <v>science fiction</v>
      </c>
      <c r="S2140" s="14">
        <f t="shared" si="202"/>
        <v>42135.589548611111</v>
      </c>
      <c r="T2140" s="14">
        <f t="shared" si="203"/>
        <v>42166.083333333328</v>
      </c>
    </row>
    <row r="2141" spans="1:20" ht="45" x14ac:dyDescent="0.25">
      <c r="A2141">
        <v>3923</v>
      </c>
      <c r="B2141" s="3" t="s">
        <v>3920</v>
      </c>
      <c r="C2141" s="3" t="s">
        <v>8031</v>
      </c>
      <c r="D2141">
        <v>11500</v>
      </c>
      <c r="E2141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8271</v>
      </c>
      <c r="O2141" s="6">
        <f t="shared" si="198"/>
        <v>0.12034782608695652</v>
      </c>
      <c r="P2141" s="8">
        <f t="shared" si="199"/>
        <v>81.411764705882348</v>
      </c>
      <c r="Q2141" s="9" t="str">
        <f t="shared" si="200"/>
        <v>theater</v>
      </c>
      <c r="R2141" s="9" t="str">
        <f t="shared" si="201"/>
        <v>plays</v>
      </c>
      <c r="S2141" s="14">
        <f t="shared" si="202"/>
        <v>42075.979988425926</v>
      </c>
      <c r="T2141" s="14">
        <f t="shared" si="203"/>
        <v>42103.979988425926</v>
      </c>
    </row>
    <row r="2142" spans="1:20" ht="45" x14ac:dyDescent="0.25">
      <c r="A2142">
        <v>3669</v>
      </c>
      <c r="B2142" s="3" t="s">
        <v>3666</v>
      </c>
      <c r="C2142" s="3" t="s">
        <v>7779</v>
      </c>
      <c r="D2142">
        <v>1000</v>
      </c>
      <c r="E2142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8271</v>
      </c>
      <c r="O2142" s="6">
        <f t="shared" si="198"/>
        <v>1.3819999999999999</v>
      </c>
      <c r="P2142" s="8">
        <f t="shared" si="199"/>
        <v>81.294117647058826</v>
      </c>
      <c r="Q2142" s="9" t="str">
        <f t="shared" si="200"/>
        <v>theater</v>
      </c>
      <c r="R2142" s="9" t="str">
        <f t="shared" si="201"/>
        <v>plays</v>
      </c>
      <c r="S2142" s="14">
        <f t="shared" si="202"/>
        <v>42136.675196759257</v>
      </c>
      <c r="T2142" s="14">
        <f t="shared" si="203"/>
        <v>42166.675196759257</v>
      </c>
    </row>
    <row r="2143" spans="1:20" ht="30" x14ac:dyDescent="0.25">
      <c r="A2143">
        <v>932</v>
      </c>
      <c r="B2143" s="3" t="s">
        <v>933</v>
      </c>
      <c r="C2143" s="3" t="s">
        <v>5042</v>
      </c>
      <c r="D2143">
        <v>9500</v>
      </c>
      <c r="E2143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s="6">
        <f t="shared" si="198"/>
        <v>0.14536842105263159</v>
      </c>
      <c r="P2143" s="8">
        <f t="shared" si="199"/>
        <v>46.033333333333331</v>
      </c>
      <c r="Q2143" s="9" t="str">
        <f t="shared" si="200"/>
        <v>music</v>
      </c>
      <c r="R2143" s="9" t="str">
        <f t="shared" si="201"/>
        <v>jazz</v>
      </c>
      <c r="S2143" s="14">
        <f t="shared" si="202"/>
        <v>41310.969270833331</v>
      </c>
      <c r="T2143" s="14">
        <f t="shared" si="203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>
        <v>1000</v>
      </c>
      <c r="E2144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8292</v>
      </c>
      <c r="O2144" s="6">
        <f t="shared" si="198"/>
        <v>1.37416</v>
      </c>
      <c r="P2144" s="8">
        <f t="shared" si="199"/>
        <v>40.416470588235299</v>
      </c>
      <c r="Q2144" s="9" t="str">
        <f t="shared" si="200"/>
        <v>music</v>
      </c>
      <c r="R2144" s="9" t="str">
        <f t="shared" si="201"/>
        <v>pop</v>
      </c>
      <c r="S2144" s="14">
        <f t="shared" si="202"/>
        <v>40802.733101851853</v>
      </c>
      <c r="T2144" s="14">
        <f t="shared" si="203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>
        <v>300</v>
      </c>
      <c r="E2145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8303</v>
      </c>
      <c r="O2145" s="6">
        <f t="shared" si="198"/>
        <v>4.577466666666667</v>
      </c>
      <c r="P2145" s="8">
        <f t="shared" si="199"/>
        <v>23.275254237288134</v>
      </c>
      <c r="Q2145" s="9" t="str">
        <f t="shared" si="200"/>
        <v>theater</v>
      </c>
      <c r="R2145" s="9" t="str">
        <f t="shared" si="201"/>
        <v>spaces</v>
      </c>
      <c r="S2145" s="14">
        <f t="shared" si="202"/>
        <v>41885.478842592594</v>
      </c>
      <c r="T2145" s="14">
        <f t="shared" si="203"/>
        <v>41915.478842592594</v>
      </c>
    </row>
    <row r="2146" spans="1:20" ht="45" x14ac:dyDescent="0.25">
      <c r="A2146">
        <v>787</v>
      </c>
      <c r="B2146" s="3" t="s">
        <v>788</v>
      </c>
      <c r="C2146" s="3" t="s">
        <v>4897</v>
      </c>
      <c r="D2146">
        <v>1200</v>
      </c>
      <c r="E2146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8276</v>
      </c>
      <c r="O2146" s="6">
        <f t="shared" si="198"/>
        <v>1.1416666666666666</v>
      </c>
      <c r="P2146" s="8">
        <f t="shared" si="199"/>
        <v>80.588235294117652</v>
      </c>
      <c r="Q2146" s="9" t="str">
        <f t="shared" si="200"/>
        <v>music</v>
      </c>
      <c r="R2146" s="9" t="str">
        <f t="shared" si="201"/>
        <v>rock</v>
      </c>
      <c r="S2146" s="14">
        <f t="shared" si="202"/>
        <v>41549.627615740741</v>
      </c>
      <c r="T2146" s="14">
        <f t="shared" si="203"/>
        <v>41579.627615740741</v>
      </c>
    </row>
    <row r="2147" spans="1:20" ht="30" x14ac:dyDescent="0.25">
      <c r="A2147">
        <v>103</v>
      </c>
      <c r="B2147" s="3" t="s">
        <v>105</v>
      </c>
      <c r="C2147" s="3" t="s">
        <v>4214</v>
      </c>
      <c r="D2147">
        <v>1300</v>
      </c>
      <c r="E2147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8266</v>
      </c>
      <c r="O2147" s="6">
        <f t="shared" si="198"/>
        <v>1.0515384615384615</v>
      </c>
      <c r="P2147" s="8">
        <f t="shared" si="199"/>
        <v>27.897959183673468</v>
      </c>
      <c r="Q2147" s="9" t="str">
        <f t="shared" si="200"/>
        <v>film &amp; video</v>
      </c>
      <c r="R2147" s="9" t="str">
        <f t="shared" si="201"/>
        <v>shorts</v>
      </c>
      <c r="S2147" s="14">
        <f t="shared" si="202"/>
        <v>41682.805902777778</v>
      </c>
      <c r="T2147" s="14">
        <f t="shared" si="203"/>
        <v>41705.805902777778</v>
      </c>
    </row>
    <row r="2148" spans="1:20" ht="45" x14ac:dyDescent="0.25">
      <c r="A2148">
        <v>557</v>
      </c>
      <c r="B2148" s="3" t="s">
        <v>558</v>
      </c>
      <c r="C2148" s="3" t="s">
        <v>4667</v>
      </c>
      <c r="D2148">
        <v>150000</v>
      </c>
      <c r="E2148">
        <v>1366</v>
      </c>
      <c r="F2148" t="s">
        <v>8221</v>
      </c>
      <c r="G2148" t="s">
        <v>8236</v>
      </c>
      <c r="H2148" t="s">
        <v>8249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8272</v>
      </c>
      <c r="O2148" s="6">
        <f t="shared" si="198"/>
        <v>9.1066666666666674E-3</v>
      </c>
      <c r="P2148" s="8">
        <f t="shared" si="199"/>
        <v>68.3</v>
      </c>
      <c r="Q2148" s="9" t="str">
        <f t="shared" si="200"/>
        <v>technology</v>
      </c>
      <c r="R2148" s="9" t="str">
        <f t="shared" si="201"/>
        <v>web</v>
      </c>
      <c r="S2148" s="14">
        <f t="shared" si="202"/>
        <v>42676.942164351851</v>
      </c>
      <c r="T2148" s="14">
        <f t="shared" si="203"/>
        <v>42706.983831018515</v>
      </c>
    </row>
    <row r="2149" spans="1:20" ht="45" x14ac:dyDescent="0.25">
      <c r="A2149">
        <v>1033</v>
      </c>
      <c r="B2149" s="3" t="s">
        <v>1034</v>
      </c>
      <c r="C2149" s="3" t="s">
        <v>5143</v>
      </c>
      <c r="D2149">
        <v>1328</v>
      </c>
      <c r="E2149">
        <v>1366</v>
      </c>
      <c r="F2149" t="s">
        <v>8219</v>
      </c>
      <c r="G2149" t="s">
        <v>8225</v>
      </c>
      <c r="H2149" t="s">
        <v>8247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8280</v>
      </c>
      <c r="O2149" s="6">
        <f t="shared" si="198"/>
        <v>1.0286144578313252</v>
      </c>
      <c r="P2149" s="8">
        <f t="shared" si="199"/>
        <v>50.592592592592595</v>
      </c>
      <c r="Q2149" s="9" t="str">
        <f t="shared" si="200"/>
        <v>music</v>
      </c>
      <c r="R2149" s="9" t="str">
        <f t="shared" si="201"/>
        <v>electronic music</v>
      </c>
      <c r="S2149" s="14">
        <f t="shared" si="202"/>
        <v>42688.732407407413</v>
      </c>
      <c r="T2149" s="14">
        <f t="shared" si="203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>
        <v>800</v>
      </c>
      <c r="E2150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8271</v>
      </c>
      <c r="O2150" s="6">
        <f t="shared" si="198"/>
        <v>1.70625</v>
      </c>
      <c r="P2150" s="8">
        <f t="shared" si="199"/>
        <v>68.25</v>
      </c>
      <c r="Q2150" s="9" t="str">
        <f t="shared" si="200"/>
        <v>theater</v>
      </c>
      <c r="R2150" s="9" t="str">
        <f t="shared" si="201"/>
        <v>plays</v>
      </c>
      <c r="S2150" s="14">
        <f t="shared" si="202"/>
        <v>42532.052523148144</v>
      </c>
      <c r="T2150" s="14">
        <f t="shared" si="203"/>
        <v>42560.166666666672</v>
      </c>
    </row>
    <row r="2151" spans="1:20" ht="45" x14ac:dyDescent="0.25">
      <c r="A2151">
        <v>2469</v>
      </c>
      <c r="B2151" s="3" t="s">
        <v>2470</v>
      </c>
      <c r="C2151" s="3" t="s">
        <v>6579</v>
      </c>
      <c r="D2151">
        <v>1200</v>
      </c>
      <c r="E2151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8279</v>
      </c>
      <c r="O2151" s="6">
        <f t="shared" si="198"/>
        <v>1.1366666666666667</v>
      </c>
      <c r="P2151" s="8">
        <f t="shared" si="199"/>
        <v>29.021276595744681</v>
      </c>
      <c r="Q2151" s="9" t="str">
        <f t="shared" si="200"/>
        <v>music</v>
      </c>
      <c r="R2151" s="9" t="str">
        <f t="shared" si="201"/>
        <v>indie rock</v>
      </c>
      <c r="S2151" s="14">
        <f t="shared" si="202"/>
        <v>40557.429733796293</v>
      </c>
      <c r="T2151" s="14">
        <f t="shared" si="203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>
        <v>5000</v>
      </c>
      <c r="E2152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8271</v>
      </c>
      <c r="O2152" s="6">
        <f t="shared" si="198"/>
        <v>0.27239999999999998</v>
      </c>
      <c r="P2152" s="8">
        <f t="shared" si="199"/>
        <v>68.099999999999994</v>
      </c>
      <c r="Q2152" s="9" t="str">
        <f t="shared" si="200"/>
        <v>theater</v>
      </c>
      <c r="R2152" s="9" t="str">
        <f t="shared" si="201"/>
        <v>plays</v>
      </c>
      <c r="S2152" s="14">
        <f t="shared" si="202"/>
        <v>42278.629710648151</v>
      </c>
      <c r="T2152" s="14">
        <f t="shared" si="203"/>
        <v>42306.629710648151</v>
      </c>
    </row>
    <row r="2153" spans="1:20" ht="30" x14ac:dyDescent="0.25">
      <c r="A2153">
        <v>2558</v>
      </c>
      <c r="B2153" s="3" t="s">
        <v>2558</v>
      </c>
      <c r="C2153" s="3" t="s">
        <v>6668</v>
      </c>
      <c r="D2153">
        <v>1250</v>
      </c>
      <c r="E2153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8300</v>
      </c>
      <c r="O2153" s="6">
        <f t="shared" si="198"/>
        <v>1.0888</v>
      </c>
      <c r="P2153" s="8">
        <f t="shared" si="199"/>
        <v>75.611111111111114</v>
      </c>
      <c r="Q2153" s="9" t="str">
        <f t="shared" si="200"/>
        <v>music</v>
      </c>
      <c r="R2153" s="9" t="str">
        <f t="shared" si="201"/>
        <v>classical music</v>
      </c>
      <c r="S2153" s="14">
        <f t="shared" si="202"/>
        <v>42093.860023148154</v>
      </c>
      <c r="T2153" s="14">
        <f t="shared" si="203"/>
        <v>42125.582638888889</v>
      </c>
    </row>
    <row r="2154" spans="1:20" ht="45" x14ac:dyDescent="0.25">
      <c r="A2154">
        <v>2102</v>
      </c>
      <c r="B2154" s="3" t="s">
        <v>2103</v>
      </c>
      <c r="C2154" s="3" t="s">
        <v>6212</v>
      </c>
      <c r="D2154">
        <v>1000</v>
      </c>
      <c r="E2154">
        <v>1360</v>
      </c>
      <c r="F2154" t="s">
        <v>8219</v>
      </c>
      <c r="G2154" t="s">
        <v>8224</v>
      </c>
      <c r="H2154" t="s">
        <v>8246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8279</v>
      </c>
      <c r="O2154" s="6">
        <f t="shared" si="198"/>
        <v>1.36</v>
      </c>
      <c r="P2154" s="8">
        <f t="shared" si="199"/>
        <v>35.789473684210527</v>
      </c>
      <c r="Q2154" s="9" t="str">
        <f t="shared" si="200"/>
        <v>music</v>
      </c>
      <c r="R2154" s="9" t="str">
        <f t="shared" si="201"/>
        <v>indie rock</v>
      </c>
      <c r="S2154" s="14">
        <f t="shared" si="202"/>
        <v>40638.868611111109</v>
      </c>
      <c r="T2154" s="14">
        <f t="shared" si="203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>
        <v>800</v>
      </c>
      <c r="E2155">
        <v>1360</v>
      </c>
      <c r="F2155" t="s">
        <v>8219</v>
      </c>
      <c r="G2155" t="s">
        <v>8225</v>
      </c>
      <c r="H2155" t="s">
        <v>8247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8271</v>
      </c>
      <c r="O2155" s="6">
        <f t="shared" si="198"/>
        <v>1.7</v>
      </c>
      <c r="P2155" s="8">
        <f t="shared" si="199"/>
        <v>64.761904761904759</v>
      </c>
      <c r="Q2155" s="9" t="str">
        <f t="shared" si="200"/>
        <v>theater</v>
      </c>
      <c r="R2155" s="9" t="str">
        <f t="shared" si="201"/>
        <v>plays</v>
      </c>
      <c r="S2155" s="14">
        <f t="shared" si="202"/>
        <v>42019.959837962961</v>
      </c>
      <c r="T2155" s="14">
        <f t="shared" si="203"/>
        <v>42034.959837962961</v>
      </c>
    </row>
    <row r="2156" spans="1:20" ht="90" x14ac:dyDescent="0.25">
      <c r="A2156">
        <v>78</v>
      </c>
      <c r="B2156" s="3" t="s">
        <v>80</v>
      </c>
      <c r="C2156" s="3" t="s">
        <v>4189</v>
      </c>
      <c r="D2156">
        <v>50</v>
      </c>
      <c r="E2156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8266</v>
      </c>
      <c r="O2156" s="6">
        <f t="shared" si="198"/>
        <v>27.02</v>
      </c>
      <c r="P2156" s="8">
        <f t="shared" si="199"/>
        <v>38.6</v>
      </c>
      <c r="Q2156" s="9" t="str">
        <f t="shared" si="200"/>
        <v>film &amp; video</v>
      </c>
      <c r="R2156" s="9" t="str">
        <f t="shared" si="201"/>
        <v>shorts</v>
      </c>
      <c r="S2156" s="14">
        <f t="shared" si="202"/>
        <v>42604.730567129634</v>
      </c>
      <c r="T2156" s="14">
        <f t="shared" si="203"/>
        <v>42614.730567129634</v>
      </c>
    </row>
    <row r="2157" spans="1:20" ht="45" x14ac:dyDescent="0.25">
      <c r="A2157">
        <v>877</v>
      </c>
      <c r="B2157" s="3" t="s">
        <v>878</v>
      </c>
      <c r="C2157" s="3" t="s">
        <v>4987</v>
      </c>
      <c r="D2157">
        <v>2000</v>
      </c>
      <c r="E2157">
        <v>1351</v>
      </c>
      <c r="F2157" t="s">
        <v>8221</v>
      </c>
      <c r="G2157" t="s">
        <v>8224</v>
      </c>
      <c r="H2157" t="s">
        <v>8246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8278</v>
      </c>
      <c r="O2157" s="6">
        <f t="shared" si="198"/>
        <v>0.67549999999999999</v>
      </c>
      <c r="P2157" s="8">
        <f t="shared" si="199"/>
        <v>46.586206896551722</v>
      </c>
      <c r="Q2157" s="9" t="str">
        <f t="shared" si="200"/>
        <v>music</v>
      </c>
      <c r="R2157" s="9" t="str">
        <f t="shared" si="201"/>
        <v>jazz</v>
      </c>
      <c r="S2157" s="14">
        <f t="shared" si="202"/>
        <v>41597.788888888892</v>
      </c>
      <c r="T2157" s="14">
        <f t="shared" si="203"/>
        <v>41627.788888888892</v>
      </c>
    </row>
    <row r="2158" spans="1:20" ht="45" x14ac:dyDescent="0.25">
      <c r="A2158">
        <v>1884</v>
      </c>
      <c r="B2158" s="3" t="s">
        <v>1885</v>
      </c>
      <c r="C2158" s="3" t="s">
        <v>5994</v>
      </c>
      <c r="D2158">
        <v>1000</v>
      </c>
      <c r="E2158">
        <v>1351</v>
      </c>
      <c r="F2158" t="s">
        <v>8219</v>
      </c>
      <c r="G2158" t="s">
        <v>8224</v>
      </c>
      <c r="H2158" t="s">
        <v>8246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8279</v>
      </c>
      <c r="O2158" s="6">
        <f t="shared" si="198"/>
        <v>1.351</v>
      </c>
      <c r="P2158" s="8">
        <f t="shared" si="199"/>
        <v>51.96153846153846</v>
      </c>
      <c r="Q2158" s="9" t="str">
        <f t="shared" si="200"/>
        <v>music</v>
      </c>
      <c r="R2158" s="9" t="str">
        <f t="shared" si="201"/>
        <v>indie rock</v>
      </c>
      <c r="S2158" s="14">
        <f t="shared" si="202"/>
        <v>41205.198321759257</v>
      </c>
      <c r="T2158" s="14">
        <f t="shared" si="203"/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>
        <v>1000</v>
      </c>
      <c r="E2159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8279</v>
      </c>
      <c r="O2159" s="6">
        <f t="shared" si="198"/>
        <v>1.3461099999999999</v>
      </c>
      <c r="P2159" s="8">
        <f t="shared" si="199"/>
        <v>79.182941176470578</v>
      </c>
      <c r="Q2159" s="9" t="str">
        <f t="shared" si="200"/>
        <v>music</v>
      </c>
      <c r="R2159" s="9" t="str">
        <f t="shared" si="201"/>
        <v>indie rock</v>
      </c>
      <c r="S2159" s="14">
        <f t="shared" si="202"/>
        <v>40718.839537037034</v>
      </c>
      <c r="T2159" s="14">
        <f t="shared" si="203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>
        <v>3250</v>
      </c>
      <c r="E2160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8284</v>
      </c>
      <c r="O2160" s="6">
        <f t="shared" si="198"/>
        <v>0.41384615384615386</v>
      </c>
      <c r="P2160" s="8">
        <f t="shared" si="199"/>
        <v>84.0625</v>
      </c>
      <c r="Q2160" s="9" t="str">
        <f t="shared" si="200"/>
        <v>food</v>
      </c>
      <c r="R2160" s="9" t="str">
        <f t="shared" si="201"/>
        <v>food trucks</v>
      </c>
      <c r="S2160" s="14">
        <f t="shared" si="202"/>
        <v>41983.110995370371</v>
      </c>
      <c r="T2160" s="14">
        <f t="shared" si="203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>
        <v>1100</v>
      </c>
      <c r="E2161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8277</v>
      </c>
      <c r="O2161" s="6">
        <f t="shared" si="198"/>
        <v>1.2200090909090908</v>
      </c>
      <c r="P2161" s="8">
        <f t="shared" si="199"/>
        <v>28.553404255319148</v>
      </c>
      <c r="Q2161" s="9" t="str">
        <f t="shared" si="200"/>
        <v>music</v>
      </c>
      <c r="R2161" s="9" t="str">
        <f t="shared" si="201"/>
        <v>metal</v>
      </c>
      <c r="S2161" s="14">
        <f t="shared" si="202"/>
        <v>41694.391840277778</v>
      </c>
      <c r="T2161" s="14">
        <f t="shared" si="203"/>
        <v>41708.583333333336</v>
      </c>
    </row>
    <row r="2162" spans="1:20" ht="30" x14ac:dyDescent="0.25">
      <c r="A2162">
        <v>1353</v>
      </c>
      <c r="B2162" s="3" t="s">
        <v>1354</v>
      </c>
      <c r="C2162" s="3" t="s">
        <v>5463</v>
      </c>
      <c r="D2162">
        <v>1000</v>
      </c>
      <c r="E2162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8274</v>
      </c>
      <c r="O2162" s="6">
        <f t="shared" si="198"/>
        <v>1.3360000000000001</v>
      </c>
      <c r="P2162" s="8">
        <f t="shared" si="199"/>
        <v>31.80952380952381</v>
      </c>
      <c r="Q2162" s="9" t="str">
        <f t="shared" si="200"/>
        <v>publishing</v>
      </c>
      <c r="R2162" s="9" t="str">
        <f t="shared" si="201"/>
        <v>nonfiction</v>
      </c>
      <c r="S2162" s="14">
        <f t="shared" si="202"/>
        <v>41309.11791666667</v>
      </c>
      <c r="T2162" s="14">
        <f t="shared" si="203"/>
        <v>41344</v>
      </c>
    </row>
    <row r="2163" spans="1:20" ht="45" x14ac:dyDescent="0.25">
      <c r="A2163">
        <v>4077</v>
      </c>
      <c r="B2163" s="3" t="s">
        <v>4073</v>
      </c>
      <c r="C2163" s="3" t="s">
        <v>8180</v>
      </c>
      <c r="D2163">
        <v>15000</v>
      </c>
      <c r="E2163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8271</v>
      </c>
      <c r="O2163" s="6">
        <f t="shared" si="198"/>
        <v>8.8999999999999996E-2</v>
      </c>
      <c r="P2163" s="8">
        <f t="shared" si="199"/>
        <v>222.5</v>
      </c>
      <c r="Q2163" s="9" t="str">
        <f t="shared" si="200"/>
        <v>theater</v>
      </c>
      <c r="R2163" s="9" t="str">
        <f t="shared" si="201"/>
        <v>plays</v>
      </c>
      <c r="S2163" s="14">
        <f t="shared" si="202"/>
        <v>42695.7105787037</v>
      </c>
      <c r="T2163" s="14">
        <f t="shared" si="203"/>
        <v>42725.7105787037</v>
      </c>
    </row>
    <row r="2164" spans="1:20" ht="15.75" x14ac:dyDescent="0.25">
      <c r="A2164">
        <v>2659</v>
      </c>
      <c r="B2164" s="3" t="s">
        <v>2659</v>
      </c>
      <c r="C2164" s="3" t="s">
        <v>6769</v>
      </c>
      <c r="D2164">
        <v>49000</v>
      </c>
      <c r="E2164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8301</v>
      </c>
      <c r="O2164" s="6">
        <f t="shared" si="198"/>
        <v>2.720408163265306E-2</v>
      </c>
      <c r="P2164" s="8">
        <f t="shared" si="199"/>
        <v>133.30000000000001</v>
      </c>
      <c r="Q2164" s="9" t="str">
        <f t="shared" si="200"/>
        <v>technology</v>
      </c>
      <c r="R2164" s="9" t="str">
        <f t="shared" si="201"/>
        <v>space exploration</v>
      </c>
      <c r="S2164" s="14">
        <f t="shared" si="202"/>
        <v>42082.069560185191</v>
      </c>
      <c r="T2164" s="14">
        <f t="shared" si="203"/>
        <v>42112.069560185191</v>
      </c>
    </row>
    <row r="2165" spans="1:20" ht="45" x14ac:dyDescent="0.25">
      <c r="A2165">
        <v>1323</v>
      </c>
      <c r="B2165" s="3" t="s">
        <v>1324</v>
      </c>
      <c r="C2165" s="3" t="s">
        <v>5433</v>
      </c>
      <c r="D2165">
        <v>15000</v>
      </c>
      <c r="E2165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8273</v>
      </c>
      <c r="O2165" s="6">
        <f t="shared" si="198"/>
        <v>8.8800000000000004E-2</v>
      </c>
      <c r="P2165" s="8">
        <f t="shared" si="199"/>
        <v>30.272727272727273</v>
      </c>
      <c r="Q2165" s="9" t="str">
        <f t="shared" si="200"/>
        <v>technology</v>
      </c>
      <c r="R2165" s="9" t="str">
        <f t="shared" si="201"/>
        <v>wearables</v>
      </c>
      <c r="S2165" s="14">
        <f t="shared" si="202"/>
        <v>42451.698449074072</v>
      </c>
      <c r="T2165" s="14">
        <f t="shared" si="203"/>
        <v>42486.288194444445</v>
      </c>
    </row>
    <row r="2166" spans="1:20" ht="15.75" x14ac:dyDescent="0.25">
      <c r="A2166">
        <v>528</v>
      </c>
      <c r="B2166" s="3" t="s">
        <v>529</v>
      </c>
      <c r="C2166" s="3" t="s">
        <v>4638</v>
      </c>
      <c r="D2166">
        <v>1150</v>
      </c>
      <c r="E2166">
        <v>1330</v>
      </c>
      <c r="F2166" t="s">
        <v>8219</v>
      </c>
      <c r="G2166" t="s">
        <v>8224</v>
      </c>
      <c r="H2166" t="s">
        <v>8246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8271</v>
      </c>
      <c r="O2166" s="6">
        <f t="shared" si="198"/>
        <v>1.1565217391304348</v>
      </c>
      <c r="P2166" s="8">
        <f t="shared" si="199"/>
        <v>44.333333333333336</v>
      </c>
      <c r="Q2166" s="9" t="str">
        <f t="shared" si="200"/>
        <v>theater</v>
      </c>
      <c r="R2166" s="9" t="str">
        <f t="shared" si="201"/>
        <v>plays</v>
      </c>
      <c r="S2166" s="14">
        <f t="shared" si="202"/>
        <v>42155.920219907406</v>
      </c>
      <c r="T2166" s="14">
        <f t="shared" si="203"/>
        <v>42176.888888888891</v>
      </c>
    </row>
    <row r="2167" spans="1:20" ht="30" x14ac:dyDescent="0.25">
      <c r="A2167">
        <v>1741</v>
      </c>
      <c r="B2167" s="3" t="s">
        <v>1742</v>
      </c>
      <c r="C2167" s="3" t="s">
        <v>5851</v>
      </c>
      <c r="D2167">
        <v>1200</v>
      </c>
      <c r="E2167">
        <v>1330</v>
      </c>
      <c r="F2167" t="s">
        <v>8219</v>
      </c>
      <c r="G2167" t="s">
        <v>8225</v>
      </c>
      <c r="H2167" t="s">
        <v>8247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8285</v>
      </c>
      <c r="O2167" s="6">
        <f t="shared" si="198"/>
        <v>1.1083333333333334</v>
      </c>
      <c r="P2167" s="8">
        <f t="shared" si="199"/>
        <v>25.576923076923077</v>
      </c>
      <c r="Q2167" s="9" t="str">
        <f t="shared" si="200"/>
        <v>photography</v>
      </c>
      <c r="R2167" s="9" t="str">
        <f t="shared" si="201"/>
        <v>photobooks</v>
      </c>
      <c r="S2167" s="14">
        <f t="shared" si="202"/>
        <v>42120.628136574072</v>
      </c>
      <c r="T2167" s="14">
        <f t="shared" si="203"/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>
        <v>1000</v>
      </c>
      <c r="E2168">
        <v>1330</v>
      </c>
      <c r="F2168" t="s">
        <v>8219</v>
      </c>
      <c r="G2168" t="s">
        <v>8225</v>
      </c>
      <c r="H2168" t="s">
        <v>8247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8271</v>
      </c>
      <c r="O2168" s="6">
        <f t="shared" si="198"/>
        <v>1.33</v>
      </c>
      <c r="P2168" s="8">
        <f t="shared" si="199"/>
        <v>42.903225806451616</v>
      </c>
      <c r="Q2168" s="9" t="str">
        <f t="shared" si="200"/>
        <v>theater</v>
      </c>
      <c r="R2168" s="9" t="str">
        <f t="shared" si="201"/>
        <v>plays</v>
      </c>
      <c r="S2168" s="14">
        <f t="shared" si="202"/>
        <v>41948.552847222221</v>
      </c>
      <c r="T2168" s="14">
        <f t="shared" si="203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>
        <v>1250</v>
      </c>
      <c r="E2169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8305</v>
      </c>
      <c r="O2169" s="6">
        <f t="shared" si="198"/>
        <v>1.0624</v>
      </c>
      <c r="P2169" s="8">
        <f t="shared" si="199"/>
        <v>47.428571428571431</v>
      </c>
      <c r="Q2169" s="9" t="str">
        <f t="shared" si="200"/>
        <v>theater</v>
      </c>
      <c r="R2169" s="9" t="str">
        <f t="shared" si="201"/>
        <v>musical</v>
      </c>
      <c r="S2169" s="14">
        <f t="shared" si="202"/>
        <v>42193.813530092593</v>
      </c>
      <c r="T2169" s="14">
        <f t="shared" si="203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>
        <v>1000</v>
      </c>
      <c r="E2170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8305</v>
      </c>
      <c r="O2170" s="6">
        <f t="shared" si="198"/>
        <v>1.3260000000000001</v>
      </c>
      <c r="P2170" s="8">
        <f t="shared" si="199"/>
        <v>120.54545454545455</v>
      </c>
      <c r="Q2170" s="9" t="str">
        <f t="shared" si="200"/>
        <v>theater</v>
      </c>
      <c r="R2170" s="9" t="str">
        <f t="shared" si="201"/>
        <v>musical</v>
      </c>
      <c r="S2170" s="14">
        <f t="shared" si="202"/>
        <v>42403.035567129627</v>
      </c>
      <c r="T2170" s="14">
        <f t="shared" si="203"/>
        <v>42462.993900462956</v>
      </c>
    </row>
    <row r="2171" spans="1:20" ht="45" x14ac:dyDescent="0.25">
      <c r="A2171">
        <v>2956</v>
      </c>
      <c r="B2171" s="3" t="s">
        <v>2956</v>
      </c>
      <c r="C2171" s="3" t="s">
        <v>7066</v>
      </c>
      <c r="D2171">
        <v>7900</v>
      </c>
      <c r="E2171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8303</v>
      </c>
      <c r="O2171" s="6">
        <f t="shared" si="198"/>
        <v>0.16734177215189874</v>
      </c>
      <c r="P2171" s="8">
        <f t="shared" si="199"/>
        <v>66.099999999999994</v>
      </c>
      <c r="Q2171" s="9" t="str">
        <f t="shared" si="200"/>
        <v>theater</v>
      </c>
      <c r="R2171" s="9" t="str">
        <f t="shared" si="201"/>
        <v>spaces</v>
      </c>
      <c r="S2171" s="14">
        <f t="shared" si="202"/>
        <v>42464.958912037036</v>
      </c>
      <c r="T2171" s="14">
        <f t="shared" si="203"/>
        <v>42494.958912037036</v>
      </c>
    </row>
    <row r="2172" spans="1:20" ht="45" x14ac:dyDescent="0.25">
      <c r="A2172">
        <v>1654</v>
      </c>
      <c r="B2172" s="3" t="s">
        <v>1655</v>
      </c>
      <c r="C2172" s="3" t="s">
        <v>5764</v>
      </c>
      <c r="D2172">
        <v>1100</v>
      </c>
      <c r="E2172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8292</v>
      </c>
      <c r="O2172" s="6">
        <f t="shared" si="198"/>
        <v>1.199090909090909</v>
      </c>
      <c r="P2172" s="8">
        <f t="shared" si="199"/>
        <v>38.794117647058826</v>
      </c>
      <c r="Q2172" s="9" t="str">
        <f t="shared" si="200"/>
        <v>music</v>
      </c>
      <c r="R2172" s="9" t="str">
        <f t="shared" si="201"/>
        <v>pop</v>
      </c>
      <c r="S2172" s="14">
        <f t="shared" si="202"/>
        <v>40987.890740740739</v>
      </c>
      <c r="T2172" s="14">
        <f t="shared" si="203"/>
        <v>41017.890740740739</v>
      </c>
    </row>
    <row r="2173" spans="1:20" ht="30" x14ac:dyDescent="0.25">
      <c r="A2173">
        <v>2781</v>
      </c>
      <c r="B2173" s="3" t="s">
        <v>2781</v>
      </c>
      <c r="C2173" s="3" t="s">
        <v>6891</v>
      </c>
      <c r="D2173">
        <v>1250</v>
      </c>
      <c r="E2173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8271</v>
      </c>
      <c r="O2173" s="6">
        <f t="shared" si="198"/>
        <v>1.0528</v>
      </c>
      <c r="P2173" s="8">
        <f t="shared" si="199"/>
        <v>47</v>
      </c>
      <c r="Q2173" s="9" t="str">
        <f t="shared" si="200"/>
        <v>theater</v>
      </c>
      <c r="R2173" s="9" t="str">
        <f t="shared" si="201"/>
        <v>plays</v>
      </c>
      <c r="S2173" s="14">
        <f t="shared" si="202"/>
        <v>42018.94159722222</v>
      </c>
      <c r="T2173" s="14">
        <f t="shared" si="203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>
        <v>3000</v>
      </c>
      <c r="E2174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8271</v>
      </c>
      <c r="O2174" s="6">
        <f t="shared" si="198"/>
        <v>0.43833333333333335</v>
      </c>
      <c r="P2174" s="8">
        <f t="shared" si="199"/>
        <v>57.173913043478258</v>
      </c>
      <c r="Q2174" s="9" t="str">
        <f t="shared" si="200"/>
        <v>theater</v>
      </c>
      <c r="R2174" s="9" t="str">
        <f t="shared" si="201"/>
        <v>plays</v>
      </c>
      <c r="S2174" s="14">
        <f t="shared" si="202"/>
        <v>42221.656782407401</v>
      </c>
      <c r="T2174" s="14">
        <f t="shared" si="203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>
        <v>1000</v>
      </c>
      <c r="E2175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8271</v>
      </c>
      <c r="O2175" s="6">
        <f t="shared" si="198"/>
        <v>1.3120000000000001</v>
      </c>
      <c r="P2175" s="8">
        <f t="shared" si="199"/>
        <v>50.46153846153846</v>
      </c>
      <c r="Q2175" s="9" t="str">
        <f t="shared" si="200"/>
        <v>theater</v>
      </c>
      <c r="R2175" s="9" t="str">
        <f t="shared" si="201"/>
        <v>plays</v>
      </c>
      <c r="S2175" s="14">
        <f t="shared" si="202"/>
        <v>42463.81385416667</v>
      </c>
      <c r="T2175" s="14">
        <f t="shared" si="203"/>
        <v>42494.165972222225</v>
      </c>
    </row>
    <row r="2176" spans="1:20" ht="45" x14ac:dyDescent="0.25">
      <c r="A2176">
        <v>692</v>
      </c>
      <c r="B2176" s="3" t="s">
        <v>693</v>
      </c>
      <c r="C2176" s="3" t="s">
        <v>4802</v>
      </c>
      <c r="D2176">
        <v>20000</v>
      </c>
      <c r="E2176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8273</v>
      </c>
      <c r="O2176" s="6">
        <f t="shared" si="198"/>
        <v>6.5299999999999997E-2</v>
      </c>
      <c r="P2176" s="8">
        <f t="shared" si="199"/>
        <v>6.4975124378109452</v>
      </c>
      <c r="Q2176" s="9" t="str">
        <f t="shared" si="200"/>
        <v>technology</v>
      </c>
      <c r="R2176" s="9" t="str">
        <f t="shared" si="201"/>
        <v>wearables</v>
      </c>
      <c r="S2176" s="14">
        <f t="shared" si="202"/>
        <v>42696.37572916667</v>
      </c>
      <c r="T2176" s="14">
        <f t="shared" si="203"/>
        <v>42726.37572916667</v>
      </c>
    </row>
    <row r="2177" spans="1:20" ht="45" x14ac:dyDescent="0.25">
      <c r="A2177">
        <v>3977</v>
      </c>
      <c r="B2177" s="3" t="s">
        <v>3974</v>
      </c>
      <c r="C2177" s="3" t="s">
        <v>8084</v>
      </c>
      <c r="D2177">
        <v>90000</v>
      </c>
      <c r="E2177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8271</v>
      </c>
      <c r="O2177" s="6">
        <f t="shared" si="198"/>
        <v>1.4500000000000001E-2</v>
      </c>
      <c r="P2177" s="8">
        <f t="shared" si="199"/>
        <v>217.5</v>
      </c>
      <c r="Q2177" s="9" t="str">
        <f t="shared" si="200"/>
        <v>theater</v>
      </c>
      <c r="R2177" s="9" t="str">
        <f t="shared" si="201"/>
        <v>plays</v>
      </c>
      <c r="S2177" s="14">
        <f t="shared" si="202"/>
        <v>42543.788564814815</v>
      </c>
      <c r="T2177" s="14">
        <f t="shared" si="203"/>
        <v>42573.788564814815</v>
      </c>
    </row>
    <row r="2178" spans="1:20" ht="30" x14ac:dyDescent="0.25">
      <c r="A2178">
        <v>1704</v>
      </c>
      <c r="B2178" s="3" t="s">
        <v>1705</v>
      </c>
      <c r="C2178" s="3" t="s">
        <v>5814</v>
      </c>
      <c r="D2178">
        <v>2000</v>
      </c>
      <c r="E2178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8293</v>
      </c>
      <c r="O2178" s="6">
        <f t="shared" ref="O2178:O2241" si="204">E2178/D2178</f>
        <v>0.65100000000000002</v>
      </c>
      <c r="P2178" s="8">
        <f t="shared" ref="P2178:P2241" si="205">E2178/L2178</f>
        <v>118.36363636363636</v>
      </c>
      <c r="Q2178" s="9" t="str">
        <f t="shared" si="200"/>
        <v>music</v>
      </c>
      <c r="R2178" s="9" t="str">
        <f t="shared" si="201"/>
        <v>faith</v>
      </c>
      <c r="S2178" s="14">
        <f t="shared" si="202"/>
        <v>42021.139733796299</v>
      </c>
      <c r="T2178" s="14">
        <f t="shared" si="203"/>
        <v>42051.139733796299</v>
      </c>
    </row>
    <row r="2179" spans="1:20" ht="45" x14ac:dyDescent="0.25">
      <c r="A2179">
        <v>1851</v>
      </c>
      <c r="B2179" s="3" t="s">
        <v>1852</v>
      </c>
      <c r="C2179" s="3" t="s">
        <v>5961</v>
      </c>
      <c r="D2179">
        <v>1300</v>
      </c>
      <c r="E2179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8276</v>
      </c>
      <c r="O2179" s="6">
        <f t="shared" si="204"/>
        <v>1.0007692307692309</v>
      </c>
      <c r="P2179" s="8">
        <f t="shared" si="205"/>
        <v>50.03846153846154</v>
      </c>
      <c r="Q2179" s="9" t="str">
        <f t="shared" ref="Q2179:Q2242" si="206">LEFT(N2179, SEARCH("/",N2179,1)-1)</f>
        <v>music</v>
      </c>
      <c r="R2179" s="9" t="str">
        <f t="shared" ref="R2179:R2242" si="207">RIGHT(N2179,LEN(N2179) - SEARCH("/", N2179))</f>
        <v>rock</v>
      </c>
      <c r="S2179" s="14">
        <f t="shared" ref="S2179:S2242" si="208">(((J2179/60)/60)/24)+DATE(1970,1,1)</f>
        <v>41827.906689814816</v>
      </c>
      <c r="T2179" s="14">
        <f t="shared" ref="T2179:T2242" si="209">(((I2179/60)/60)/24)+DATE(1970,1,1)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>
        <v>8000</v>
      </c>
      <c r="E2180">
        <v>1300</v>
      </c>
      <c r="F2180" t="s">
        <v>8221</v>
      </c>
      <c r="G2180" t="s">
        <v>8224</v>
      </c>
      <c r="H2180" t="s">
        <v>8246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8268</v>
      </c>
      <c r="O2180" s="6">
        <f t="shared" si="204"/>
        <v>0.16250000000000001</v>
      </c>
      <c r="P2180" s="8">
        <f t="shared" si="205"/>
        <v>76.470588235294116</v>
      </c>
      <c r="Q2180" s="9" t="str">
        <f t="shared" si="206"/>
        <v>film &amp; video</v>
      </c>
      <c r="R2180" s="9" t="str">
        <f t="shared" si="207"/>
        <v>drama</v>
      </c>
      <c r="S2180" s="14">
        <f t="shared" si="208"/>
        <v>42248.632199074069</v>
      </c>
      <c r="T2180" s="14">
        <f t="shared" si="209"/>
        <v>42283.632199074069</v>
      </c>
    </row>
    <row r="2181" spans="1:20" ht="45" x14ac:dyDescent="0.25">
      <c r="A2181">
        <v>3149</v>
      </c>
      <c r="B2181" s="3" t="s">
        <v>3149</v>
      </c>
      <c r="C2181" s="3" t="s">
        <v>7259</v>
      </c>
      <c r="D2181">
        <v>1250</v>
      </c>
      <c r="E2181">
        <v>1300</v>
      </c>
      <c r="F2181" t="s">
        <v>8219</v>
      </c>
      <c r="G2181" t="s">
        <v>8224</v>
      </c>
      <c r="H2181" t="s">
        <v>8246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8271</v>
      </c>
      <c r="O2181" s="6">
        <f t="shared" si="204"/>
        <v>1.04</v>
      </c>
      <c r="P2181" s="8">
        <f t="shared" si="205"/>
        <v>52</v>
      </c>
      <c r="Q2181" s="9" t="str">
        <f t="shared" si="206"/>
        <v>theater</v>
      </c>
      <c r="R2181" s="9" t="str">
        <f t="shared" si="207"/>
        <v>plays</v>
      </c>
      <c r="S2181" s="14">
        <f t="shared" si="208"/>
        <v>41226.017361111109</v>
      </c>
      <c r="T2181" s="14">
        <f t="shared" si="209"/>
        <v>41250.083333333336</v>
      </c>
    </row>
    <row r="2182" spans="1:20" ht="45" x14ac:dyDescent="0.25">
      <c r="A2182">
        <v>175</v>
      </c>
      <c r="B2182" s="3" t="s">
        <v>177</v>
      </c>
      <c r="C2182" s="3" t="s">
        <v>4285</v>
      </c>
      <c r="D2182">
        <v>20000</v>
      </c>
      <c r="E2182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8268</v>
      </c>
      <c r="O2182" s="6">
        <f t="shared" si="204"/>
        <v>6.4850000000000005E-2</v>
      </c>
      <c r="P2182" s="8">
        <f t="shared" si="205"/>
        <v>49.884615384615387</v>
      </c>
      <c r="Q2182" s="9" t="str">
        <f t="shared" si="206"/>
        <v>film &amp; video</v>
      </c>
      <c r="R2182" s="9" t="str">
        <f t="shared" si="207"/>
        <v>drama</v>
      </c>
      <c r="S2182" s="14">
        <f t="shared" si="208"/>
        <v>41855.777905092589</v>
      </c>
      <c r="T2182" s="14">
        <f t="shared" si="209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>
        <v>15000</v>
      </c>
      <c r="E2183">
        <v>1296</v>
      </c>
      <c r="F2183" t="s">
        <v>8221</v>
      </c>
      <c r="G2183" t="s">
        <v>8224</v>
      </c>
      <c r="H2183" t="s">
        <v>8246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8303</v>
      </c>
      <c r="O2183" s="6">
        <f t="shared" si="204"/>
        <v>8.6400000000000005E-2</v>
      </c>
      <c r="P2183" s="8">
        <f t="shared" si="205"/>
        <v>64.8</v>
      </c>
      <c r="Q2183" s="9" t="str">
        <f t="shared" si="206"/>
        <v>theater</v>
      </c>
      <c r="R2183" s="9" t="str">
        <f t="shared" si="207"/>
        <v>spaces</v>
      </c>
      <c r="S2183" s="14">
        <f t="shared" si="208"/>
        <v>42551.102314814809</v>
      </c>
      <c r="T2183" s="14">
        <f t="shared" si="209"/>
        <v>42601.102314814809</v>
      </c>
    </row>
    <row r="2184" spans="1:20" ht="45" x14ac:dyDescent="0.25">
      <c r="A2184">
        <v>3703</v>
      </c>
      <c r="B2184" s="3" t="s">
        <v>3700</v>
      </c>
      <c r="C2184" s="3" t="s">
        <v>7813</v>
      </c>
      <c r="D2184">
        <v>1050</v>
      </c>
      <c r="E2184">
        <v>1296</v>
      </c>
      <c r="F2184" t="s">
        <v>8219</v>
      </c>
      <c r="G2184" t="s">
        <v>8224</v>
      </c>
      <c r="H2184" t="s">
        <v>8246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8271</v>
      </c>
      <c r="O2184" s="6">
        <f t="shared" si="204"/>
        <v>1.2342857142857142</v>
      </c>
      <c r="P2184" s="8">
        <f t="shared" si="205"/>
        <v>43.2</v>
      </c>
      <c r="Q2184" s="9" t="str">
        <f t="shared" si="206"/>
        <v>theater</v>
      </c>
      <c r="R2184" s="9" t="str">
        <f t="shared" si="207"/>
        <v>plays</v>
      </c>
      <c r="S2184" s="14">
        <f t="shared" si="208"/>
        <v>42556.504490740743</v>
      </c>
      <c r="T2184" s="14">
        <f t="shared" si="209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>
        <v>12000</v>
      </c>
      <c r="E2185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8267</v>
      </c>
      <c r="O2185" s="6">
        <f t="shared" si="204"/>
        <v>0.10775</v>
      </c>
      <c r="P2185" s="8">
        <f t="shared" si="205"/>
        <v>46.178571428571431</v>
      </c>
      <c r="Q2185" s="9" t="str">
        <f t="shared" si="206"/>
        <v>film &amp; video</v>
      </c>
      <c r="R2185" s="9" t="str">
        <f t="shared" si="207"/>
        <v>science fiction</v>
      </c>
      <c r="S2185" s="14">
        <f t="shared" si="208"/>
        <v>42110.153043981481</v>
      </c>
      <c r="T2185" s="14">
        <f t="shared" si="209"/>
        <v>42155.153043981481</v>
      </c>
    </row>
    <row r="2186" spans="1:20" ht="45" x14ac:dyDescent="0.25">
      <c r="A2186">
        <v>3026</v>
      </c>
      <c r="B2186" s="3" t="s">
        <v>3026</v>
      </c>
      <c r="C2186" s="3" t="s">
        <v>7136</v>
      </c>
      <c r="D2186">
        <v>900</v>
      </c>
      <c r="E2186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8303</v>
      </c>
      <c r="O2186" s="6">
        <f t="shared" si="204"/>
        <v>1.4333333333333333</v>
      </c>
      <c r="P2186" s="8">
        <f t="shared" si="205"/>
        <v>51.6</v>
      </c>
      <c r="Q2186" s="9" t="str">
        <f t="shared" si="206"/>
        <v>theater</v>
      </c>
      <c r="R2186" s="9" t="str">
        <f t="shared" si="207"/>
        <v>spaces</v>
      </c>
      <c r="S2186" s="14">
        <f t="shared" si="208"/>
        <v>42783.459398148145</v>
      </c>
      <c r="T2186" s="14">
        <f t="shared" si="209"/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>
        <v>3152</v>
      </c>
      <c r="E2187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s="6">
        <f t="shared" si="204"/>
        <v>0.40799492385786801</v>
      </c>
      <c r="P2187" s="8">
        <f t="shared" si="205"/>
        <v>28.577777777777779</v>
      </c>
      <c r="Q2187" s="9" t="str">
        <f t="shared" si="206"/>
        <v>music</v>
      </c>
      <c r="R2187" s="9" t="str">
        <f t="shared" si="207"/>
        <v>jazz</v>
      </c>
      <c r="S2187" s="14">
        <f t="shared" si="208"/>
        <v>41276.496840277774</v>
      </c>
      <c r="T2187" s="14">
        <f t="shared" si="209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>
        <v>750</v>
      </c>
      <c r="E2188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8279</v>
      </c>
      <c r="O2188" s="6">
        <f t="shared" si="204"/>
        <v>1.7133333333333334</v>
      </c>
      <c r="P2188" s="8">
        <f t="shared" si="205"/>
        <v>31.341463414634145</v>
      </c>
      <c r="Q2188" s="9" t="str">
        <f t="shared" si="206"/>
        <v>music</v>
      </c>
      <c r="R2188" s="9" t="str">
        <f t="shared" si="207"/>
        <v>indie rock</v>
      </c>
      <c r="S2188" s="14">
        <f t="shared" si="208"/>
        <v>41088.691493055558</v>
      </c>
      <c r="T2188" s="14">
        <f t="shared" si="209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>
        <v>1000</v>
      </c>
      <c r="E2189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8269</v>
      </c>
      <c r="O2189" s="6">
        <f t="shared" si="204"/>
        <v>1.2829999999999999</v>
      </c>
      <c r="P2189" s="8">
        <f t="shared" si="205"/>
        <v>183.28571428571428</v>
      </c>
      <c r="Q2189" s="9" t="str">
        <f t="shared" si="206"/>
        <v>film &amp; video</v>
      </c>
      <c r="R2189" s="9" t="str">
        <f t="shared" si="207"/>
        <v>documentary</v>
      </c>
      <c r="S2189" s="14">
        <f t="shared" si="208"/>
        <v>42113.981446759266</v>
      </c>
      <c r="T2189" s="14">
        <f t="shared" si="209"/>
        <v>42173.981446759266</v>
      </c>
    </row>
    <row r="2190" spans="1:20" ht="45" x14ac:dyDescent="0.25">
      <c r="A2190">
        <v>2936</v>
      </c>
      <c r="B2190" s="3" t="s">
        <v>2936</v>
      </c>
      <c r="C2190" s="3" t="s">
        <v>7046</v>
      </c>
      <c r="D2190">
        <v>1000</v>
      </c>
      <c r="E2190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8305</v>
      </c>
      <c r="O2190" s="6">
        <f t="shared" si="204"/>
        <v>1.28</v>
      </c>
      <c r="P2190" s="8">
        <f t="shared" si="205"/>
        <v>37.647058823529413</v>
      </c>
      <c r="Q2190" s="9" t="str">
        <f t="shared" si="206"/>
        <v>theater</v>
      </c>
      <c r="R2190" s="9" t="str">
        <f t="shared" si="207"/>
        <v>musical</v>
      </c>
      <c r="S2190" s="14">
        <f t="shared" si="208"/>
        <v>41912.650729166664</v>
      </c>
      <c r="T2190" s="14">
        <f t="shared" si="209"/>
        <v>41925.207638888889</v>
      </c>
    </row>
    <row r="2191" spans="1:20" ht="15.75" x14ac:dyDescent="0.25">
      <c r="A2191">
        <v>3531</v>
      </c>
      <c r="B2191" s="3" t="s">
        <v>3530</v>
      </c>
      <c r="C2191" s="3" t="s">
        <v>7641</v>
      </c>
      <c r="D2191">
        <v>1000</v>
      </c>
      <c r="E2191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8271</v>
      </c>
      <c r="O2191" s="6">
        <f t="shared" si="204"/>
        <v>1.28</v>
      </c>
      <c r="P2191" s="8">
        <f t="shared" si="205"/>
        <v>49.230769230769234</v>
      </c>
      <c r="Q2191" s="9" t="str">
        <f t="shared" si="206"/>
        <v>theater</v>
      </c>
      <c r="R2191" s="9" t="str">
        <f t="shared" si="207"/>
        <v>plays</v>
      </c>
      <c r="S2191" s="14">
        <f t="shared" si="208"/>
        <v>42521.654328703706</v>
      </c>
      <c r="T2191" s="14">
        <f t="shared" si="209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>
        <v>3500</v>
      </c>
      <c r="E2192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8305</v>
      </c>
      <c r="O2192" s="6">
        <f t="shared" si="204"/>
        <v>0.36457142857142855</v>
      </c>
      <c r="P2192" s="8">
        <f t="shared" si="205"/>
        <v>127.6</v>
      </c>
      <c r="Q2192" s="9" t="str">
        <f t="shared" si="206"/>
        <v>theater</v>
      </c>
      <c r="R2192" s="9" t="str">
        <f t="shared" si="207"/>
        <v>musical</v>
      </c>
      <c r="S2192" s="14">
        <f t="shared" si="208"/>
        <v>42450.88282407407</v>
      </c>
      <c r="T2192" s="14">
        <f t="shared" si="209"/>
        <v>42480.88282407407</v>
      </c>
    </row>
    <row r="2193" spans="1:20" ht="45" x14ac:dyDescent="0.25">
      <c r="A2193">
        <v>3490</v>
      </c>
      <c r="B2193" s="3" t="s">
        <v>3489</v>
      </c>
      <c r="C2193" s="3" t="s">
        <v>7600</v>
      </c>
      <c r="D2193">
        <v>1000</v>
      </c>
      <c r="E2193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8271</v>
      </c>
      <c r="O2193" s="6">
        <f t="shared" si="204"/>
        <v>1.2749999999999999</v>
      </c>
      <c r="P2193" s="8">
        <f t="shared" si="205"/>
        <v>47.222222222222221</v>
      </c>
      <c r="Q2193" s="9" t="str">
        <f t="shared" si="206"/>
        <v>theater</v>
      </c>
      <c r="R2193" s="9" t="str">
        <f t="shared" si="207"/>
        <v>plays</v>
      </c>
      <c r="S2193" s="14">
        <f t="shared" si="208"/>
        <v>42443.802361111113</v>
      </c>
      <c r="T2193" s="14">
        <f t="shared" si="209"/>
        <v>42473.802361111113</v>
      </c>
    </row>
    <row r="2194" spans="1:20" ht="45" x14ac:dyDescent="0.25">
      <c r="A2194">
        <v>814</v>
      </c>
      <c r="B2194" s="3" t="s">
        <v>815</v>
      </c>
      <c r="C2194" s="3" t="s">
        <v>4924</v>
      </c>
      <c r="D2194">
        <v>1000</v>
      </c>
      <c r="E2194">
        <v>1273</v>
      </c>
      <c r="F2194" t="s">
        <v>8219</v>
      </c>
      <c r="G2194" t="s">
        <v>8224</v>
      </c>
      <c r="H2194" t="s">
        <v>8246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8276</v>
      </c>
      <c r="O2194" s="6">
        <f t="shared" si="204"/>
        <v>1.2729999999999999</v>
      </c>
      <c r="P2194" s="8">
        <f t="shared" si="205"/>
        <v>45.464285714285715</v>
      </c>
      <c r="Q2194" s="9" t="str">
        <f t="shared" si="206"/>
        <v>music</v>
      </c>
      <c r="R2194" s="9" t="str">
        <f t="shared" si="207"/>
        <v>rock</v>
      </c>
      <c r="S2194" s="14">
        <f t="shared" si="208"/>
        <v>40679.743067129632</v>
      </c>
      <c r="T2194" s="14">
        <f t="shared" si="209"/>
        <v>40694.75277777778</v>
      </c>
    </row>
    <row r="2195" spans="1:20" ht="45" x14ac:dyDescent="0.25">
      <c r="A2195">
        <v>2333</v>
      </c>
      <c r="B2195" s="3" t="s">
        <v>2334</v>
      </c>
      <c r="C2195" s="3" t="s">
        <v>6443</v>
      </c>
      <c r="D2195">
        <v>600</v>
      </c>
      <c r="E2195">
        <v>1273</v>
      </c>
      <c r="F2195" t="s">
        <v>8219</v>
      </c>
      <c r="G2195" t="s">
        <v>8224</v>
      </c>
      <c r="H2195" t="s">
        <v>8246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8298</v>
      </c>
      <c r="O2195" s="6">
        <f t="shared" si="204"/>
        <v>2.1216666666666666</v>
      </c>
      <c r="P2195" s="8">
        <f t="shared" si="205"/>
        <v>13.542553191489361</v>
      </c>
      <c r="Q2195" s="9" t="str">
        <f t="shared" si="206"/>
        <v>food</v>
      </c>
      <c r="R2195" s="9" t="str">
        <f t="shared" si="207"/>
        <v>small batch</v>
      </c>
      <c r="S2195" s="14">
        <f t="shared" si="208"/>
        <v>41767.650347222225</v>
      </c>
      <c r="T2195" s="14">
        <f t="shared" si="209"/>
        <v>41788.743055555555</v>
      </c>
    </row>
    <row r="2196" spans="1:20" ht="45" x14ac:dyDescent="0.25">
      <c r="A2196">
        <v>3032</v>
      </c>
      <c r="B2196" s="3" t="s">
        <v>3032</v>
      </c>
      <c r="C2196" s="3" t="s">
        <v>7142</v>
      </c>
      <c r="D2196">
        <v>1000</v>
      </c>
      <c r="E2196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8303</v>
      </c>
      <c r="O2196" s="6">
        <f t="shared" si="204"/>
        <v>1.272</v>
      </c>
      <c r="P2196" s="8">
        <f t="shared" si="205"/>
        <v>50.88</v>
      </c>
      <c r="Q2196" s="9" t="str">
        <f t="shared" si="206"/>
        <v>theater</v>
      </c>
      <c r="R2196" s="9" t="str">
        <f t="shared" si="207"/>
        <v>spaces</v>
      </c>
      <c r="S2196" s="14">
        <f t="shared" si="208"/>
        <v>42228.044664351852</v>
      </c>
      <c r="T2196" s="14">
        <f t="shared" si="209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>
        <v>1000</v>
      </c>
      <c r="E2197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8279</v>
      </c>
      <c r="O2197" s="6">
        <f t="shared" si="204"/>
        <v>1.27</v>
      </c>
      <c r="P2197" s="8">
        <f t="shared" si="205"/>
        <v>48.846153846153847</v>
      </c>
      <c r="Q2197" s="9" t="str">
        <f t="shared" si="206"/>
        <v>music</v>
      </c>
      <c r="R2197" s="9" t="str">
        <f t="shared" si="207"/>
        <v>indie rock</v>
      </c>
      <c r="S2197" s="14">
        <f t="shared" si="208"/>
        <v>41402.558819444443</v>
      </c>
      <c r="T2197" s="14">
        <f t="shared" si="209"/>
        <v>41462.558819444443</v>
      </c>
    </row>
    <row r="2198" spans="1:20" ht="30" x14ac:dyDescent="0.25">
      <c r="A2198">
        <v>2465</v>
      </c>
      <c r="B2198" s="3" t="s">
        <v>2466</v>
      </c>
      <c r="C2198" s="3" t="s">
        <v>6575</v>
      </c>
      <c r="D2198">
        <v>700</v>
      </c>
      <c r="E2198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8279</v>
      </c>
      <c r="O2198" s="6">
        <f t="shared" si="204"/>
        <v>1.8014285714285714</v>
      </c>
      <c r="P2198" s="8">
        <f t="shared" si="205"/>
        <v>26.270833333333332</v>
      </c>
      <c r="Q2198" s="9" t="str">
        <f t="shared" si="206"/>
        <v>music</v>
      </c>
      <c r="R2198" s="9" t="str">
        <f t="shared" si="207"/>
        <v>indie rock</v>
      </c>
      <c r="S2198" s="14">
        <f t="shared" si="208"/>
        <v>41145.719305555554</v>
      </c>
      <c r="T2198" s="14">
        <f t="shared" si="209"/>
        <v>41175.719305555554</v>
      </c>
    </row>
    <row r="2199" spans="1:20" ht="45" x14ac:dyDescent="0.25">
      <c r="A2199">
        <v>3541</v>
      </c>
      <c r="B2199" s="3" t="s">
        <v>3540</v>
      </c>
      <c r="C2199" s="3" t="s">
        <v>7651</v>
      </c>
      <c r="D2199">
        <v>1200</v>
      </c>
      <c r="E2199">
        <v>1260</v>
      </c>
      <c r="F2199" t="s">
        <v>8219</v>
      </c>
      <c r="G2199" t="s">
        <v>8225</v>
      </c>
      <c r="H2199" t="s">
        <v>8247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8271</v>
      </c>
      <c r="O2199" s="6">
        <f t="shared" si="204"/>
        <v>1.05</v>
      </c>
      <c r="P2199" s="8">
        <f t="shared" si="205"/>
        <v>39.375</v>
      </c>
      <c r="Q2199" s="9" t="str">
        <f t="shared" si="206"/>
        <v>theater</v>
      </c>
      <c r="R2199" s="9" t="str">
        <f t="shared" si="207"/>
        <v>plays</v>
      </c>
      <c r="S2199" s="14">
        <f t="shared" si="208"/>
        <v>42222.730034722219</v>
      </c>
      <c r="T2199" s="14">
        <f t="shared" si="20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>
        <v>1000</v>
      </c>
      <c r="E2200">
        <v>1260</v>
      </c>
      <c r="F2200" t="s">
        <v>8219</v>
      </c>
      <c r="G2200" t="s">
        <v>8224</v>
      </c>
      <c r="H2200" t="s">
        <v>8246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8271</v>
      </c>
      <c r="O2200" s="6">
        <f t="shared" si="204"/>
        <v>1.26</v>
      </c>
      <c r="P2200" s="8">
        <f t="shared" si="205"/>
        <v>74.117647058823536</v>
      </c>
      <c r="Q2200" s="9" t="str">
        <f t="shared" si="206"/>
        <v>theater</v>
      </c>
      <c r="R2200" s="9" t="str">
        <f t="shared" si="207"/>
        <v>plays</v>
      </c>
      <c r="S2200" s="14">
        <f t="shared" si="208"/>
        <v>41891.96503472222</v>
      </c>
      <c r="T2200" s="14">
        <f t="shared" si="209"/>
        <v>41901</v>
      </c>
    </row>
    <row r="2201" spans="1:20" ht="45" x14ac:dyDescent="0.25">
      <c r="A2201">
        <v>3323</v>
      </c>
      <c r="B2201" s="3" t="s">
        <v>3323</v>
      </c>
      <c r="C2201" s="3" t="s">
        <v>7433</v>
      </c>
      <c r="D2201">
        <v>1000</v>
      </c>
      <c r="E2201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8271</v>
      </c>
      <c r="O2201" s="6">
        <f t="shared" si="204"/>
        <v>1.2589999999999999</v>
      </c>
      <c r="P2201" s="8">
        <f t="shared" si="205"/>
        <v>25.693877551020407</v>
      </c>
      <c r="Q2201" s="9" t="str">
        <f t="shared" si="206"/>
        <v>theater</v>
      </c>
      <c r="R2201" s="9" t="str">
        <f t="shared" si="207"/>
        <v>plays</v>
      </c>
      <c r="S2201" s="14">
        <f t="shared" si="208"/>
        <v>42608.36583333333</v>
      </c>
      <c r="T2201" s="14">
        <f t="shared" si="209"/>
        <v>42638.36583333333</v>
      </c>
    </row>
    <row r="2202" spans="1:20" ht="45" x14ac:dyDescent="0.25">
      <c r="A2202">
        <v>3832</v>
      </c>
      <c r="B2202" s="3" t="s">
        <v>3829</v>
      </c>
      <c r="C2202" s="3" t="s">
        <v>7941</v>
      </c>
      <c r="D2202">
        <v>1200</v>
      </c>
      <c r="E2202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8271</v>
      </c>
      <c r="O2202" s="6">
        <f t="shared" si="204"/>
        <v>1.0466666666666666</v>
      </c>
      <c r="P2202" s="8">
        <f t="shared" si="205"/>
        <v>139.55555555555554</v>
      </c>
      <c r="Q2202" s="9" t="str">
        <f t="shared" si="206"/>
        <v>theater</v>
      </c>
      <c r="R2202" s="9" t="str">
        <f t="shared" si="207"/>
        <v>plays</v>
      </c>
      <c r="S2202" s="14">
        <f t="shared" si="208"/>
        <v>42375.114988425921</v>
      </c>
      <c r="T2202" s="14">
        <f t="shared" si="209"/>
        <v>42420.114988425921</v>
      </c>
    </row>
    <row r="2203" spans="1:20" ht="30" x14ac:dyDescent="0.25">
      <c r="A2203">
        <v>2483</v>
      </c>
      <c r="B2203" s="3" t="s">
        <v>2483</v>
      </c>
      <c r="C2203" s="3" t="s">
        <v>6593</v>
      </c>
      <c r="D2203">
        <v>1100</v>
      </c>
      <c r="E2203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8279</v>
      </c>
      <c r="O2203" s="6">
        <f t="shared" si="204"/>
        <v>1.1372727272727272</v>
      </c>
      <c r="P2203" s="8">
        <f t="shared" si="205"/>
        <v>65.84210526315789</v>
      </c>
      <c r="Q2203" s="9" t="str">
        <f t="shared" si="206"/>
        <v>music</v>
      </c>
      <c r="R2203" s="9" t="str">
        <f t="shared" si="207"/>
        <v>indie rock</v>
      </c>
      <c r="S2203" s="14">
        <f t="shared" si="208"/>
        <v>40970.750034722223</v>
      </c>
      <c r="T2203" s="14">
        <f t="shared" si="209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>
        <v>55000</v>
      </c>
      <c r="E2204">
        <v>1250</v>
      </c>
      <c r="F2204" t="s">
        <v>8221</v>
      </c>
      <c r="G2204" t="s">
        <v>8224</v>
      </c>
      <c r="H2204" t="s">
        <v>8246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8270</v>
      </c>
      <c r="O2204" s="6">
        <f t="shared" si="204"/>
        <v>2.2727272727272728E-2</v>
      </c>
      <c r="P2204" s="8">
        <f t="shared" si="205"/>
        <v>113.63636363636364</v>
      </c>
      <c r="Q2204" s="9" t="str">
        <f t="shared" si="206"/>
        <v>film &amp; video</v>
      </c>
      <c r="R2204" s="9" t="str">
        <f t="shared" si="207"/>
        <v>animation</v>
      </c>
      <c r="S2204" s="14">
        <f t="shared" si="208"/>
        <v>40750.710104166668</v>
      </c>
      <c r="T2204" s="14">
        <f t="shared" si="209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>
        <v>1200</v>
      </c>
      <c r="E2205">
        <v>1250</v>
      </c>
      <c r="F2205" t="s">
        <v>8219</v>
      </c>
      <c r="G2205" t="s">
        <v>8225</v>
      </c>
      <c r="H2205" t="s">
        <v>8247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8271</v>
      </c>
      <c r="O2205" s="6">
        <f t="shared" si="204"/>
        <v>1.0416666666666667</v>
      </c>
      <c r="P2205" s="8">
        <f t="shared" si="205"/>
        <v>59.523809523809526</v>
      </c>
      <c r="Q2205" s="9" t="str">
        <f t="shared" si="206"/>
        <v>theater</v>
      </c>
      <c r="R2205" s="9" t="str">
        <f t="shared" si="207"/>
        <v>plays</v>
      </c>
      <c r="S2205" s="14">
        <f t="shared" si="208"/>
        <v>42277.583472222221</v>
      </c>
      <c r="T2205" s="14">
        <f t="shared" si="209"/>
        <v>42307.583472222221</v>
      </c>
    </row>
    <row r="2206" spans="1:20" ht="30" x14ac:dyDescent="0.25">
      <c r="A2206">
        <v>3613</v>
      </c>
      <c r="B2206" s="3" t="s">
        <v>3612</v>
      </c>
      <c r="C2206" s="3" t="s">
        <v>7723</v>
      </c>
      <c r="D2206">
        <v>1250</v>
      </c>
      <c r="E2206">
        <v>1250</v>
      </c>
      <c r="F2206" t="s">
        <v>8219</v>
      </c>
      <c r="G2206" t="s">
        <v>8224</v>
      </c>
      <c r="H2206" t="s">
        <v>8246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8271</v>
      </c>
      <c r="O2206" s="6">
        <f t="shared" si="204"/>
        <v>1</v>
      </c>
      <c r="P2206" s="8">
        <f t="shared" si="205"/>
        <v>62.5</v>
      </c>
      <c r="Q2206" s="9" t="str">
        <f t="shared" si="206"/>
        <v>theater</v>
      </c>
      <c r="R2206" s="9" t="str">
        <f t="shared" si="207"/>
        <v>plays</v>
      </c>
      <c r="S2206" s="14">
        <f t="shared" si="208"/>
        <v>41788.58997685185</v>
      </c>
      <c r="T2206" s="14">
        <f t="shared" si="209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>
        <v>800</v>
      </c>
      <c r="E2207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8271</v>
      </c>
      <c r="O2207" s="6">
        <f t="shared" si="204"/>
        <v>1.5575000000000001</v>
      </c>
      <c r="P2207" s="8">
        <f t="shared" si="205"/>
        <v>51.916666666666664</v>
      </c>
      <c r="Q2207" s="9" t="str">
        <f t="shared" si="206"/>
        <v>theater</v>
      </c>
      <c r="R2207" s="9" t="str">
        <f t="shared" si="207"/>
        <v>plays</v>
      </c>
      <c r="S2207" s="14">
        <f t="shared" si="208"/>
        <v>42360.887835648144</v>
      </c>
      <c r="T2207" s="14">
        <f t="shared" si="209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>
        <v>10000</v>
      </c>
      <c r="E2208">
        <v>1245</v>
      </c>
      <c r="F2208" t="s">
        <v>8220</v>
      </c>
      <c r="G2208" t="s">
        <v>8224</v>
      </c>
      <c r="H2208" t="s">
        <v>8246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8272</v>
      </c>
      <c r="O2208" s="6">
        <f t="shared" si="204"/>
        <v>0.1245</v>
      </c>
      <c r="P2208" s="8">
        <f t="shared" si="205"/>
        <v>49.8</v>
      </c>
      <c r="Q2208" s="9" t="str">
        <f t="shared" si="206"/>
        <v>technology</v>
      </c>
      <c r="R2208" s="9" t="str">
        <f t="shared" si="207"/>
        <v>web</v>
      </c>
      <c r="S2208" s="14">
        <f t="shared" si="208"/>
        <v>42507.29932870371</v>
      </c>
      <c r="T2208" s="14">
        <f t="shared" si="209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>
        <v>1200</v>
      </c>
      <c r="E2209">
        <v>1245</v>
      </c>
      <c r="F2209" t="s">
        <v>8219</v>
      </c>
      <c r="G2209" t="s">
        <v>8225</v>
      </c>
      <c r="H2209" t="s">
        <v>8247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8271</v>
      </c>
      <c r="O2209" s="6">
        <f t="shared" si="204"/>
        <v>1.0375000000000001</v>
      </c>
      <c r="P2209" s="8">
        <f t="shared" si="205"/>
        <v>27.065217391304348</v>
      </c>
      <c r="Q2209" s="9" t="str">
        <f t="shared" si="206"/>
        <v>theater</v>
      </c>
      <c r="R2209" s="9" t="str">
        <f t="shared" si="207"/>
        <v>plays</v>
      </c>
      <c r="S2209" s="14">
        <f t="shared" si="208"/>
        <v>42026.920428240745</v>
      </c>
      <c r="T2209" s="14">
        <f t="shared" si="209"/>
        <v>42056.920428240745</v>
      </c>
    </row>
    <row r="2210" spans="1:20" ht="45" x14ac:dyDescent="0.25">
      <c r="A2210">
        <v>3877</v>
      </c>
      <c r="B2210" s="3" t="s">
        <v>3874</v>
      </c>
      <c r="C2210" s="3" t="s">
        <v>7986</v>
      </c>
      <c r="D2210">
        <v>25000</v>
      </c>
      <c r="E2210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8305</v>
      </c>
      <c r="O2210" s="6">
        <f t="shared" si="204"/>
        <v>4.9639999999999997E-2</v>
      </c>
      <c r="P2210" s="8">
        <f t="shared" si="205"/>
        <v>88.642857142857139</v>
      </c>
      <c r="Q2210" s="9" t="str">
        <f t="shared" si="206"/>
        <v>theater</v>
      </c>
      <c r="R2210" s="9" t="str">
        <f t="shared" si="207"/>
        <v>musical</v>
      </c>
      <c r="S2210" s="14">
        <f t="shared" si="208"/>
        <v>42682.67768518519</v>
      </c>
      <c r="T2210" s="14">
        <f t="shared" si="209"/>
        <v>42712.67768518519</v>
      </c>
    </row>
    <row r="2211" spans="1:20" ht="45" x14ac:dyDescent="0.25">
      <c r="A2211">
        <v>19</v>
      </c>
      <c r="B2211" s="3" t="s">
        <v>21</v>
      </c>
      <c r="C2211" s="3" t="s">
        <v>4130</v>
      </c>
      <c r="D2211">
        <v>850</v>
      </c>
      <c r="E2211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8265</v>
      </c>
      <c r="O2211" s="6">
        <f t="shared" si="204"/>
        <v>1.4529411764705882</v>
      </c>
      <c r="P2211" s="8">
        <f t="shared" si="205"/>
        <v>56.136363636363633</v>
      </c>
      <c r="Q2211" s="9" t="str">
        <f t="shared" si="206"/>
        <v>film &amp; video</v>
      </c>
      <c r="R2211" s="9" t="str">
        <f t="shared" si="207"/>
        <v>television</v>
      </c>
      <c r="S2211" s="14">
        <f t="shared" si="208"/>
        <v>42175.816365740742</v>
      </c>
      <c r="T2211" s="14">
        <f t="shared" si="209"/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>
        <v>1200</v>
      </c>
      <c r="E2212">
        <v>1225</v>
      </c>
      <c r="F2212" t="s">
        <v>8219</v>
      </c>
      <c r="G2212" t="s">
        <v>8224</v>
      </c>
      <c r="H2212" t="s">
        <v>8246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8279</v>
      </c>
      <c r="O2212" s="6">
        <f t="shared" si="204"/>
        <v>1.0208333333333333</v>
      </c>
      <c r="P2212" s="8">
        <f t="shared" si="205"/>
        <v>42.241379310344826</v>
      </c>
      <c r="Q2212" s="9" t="str">
        <f t="shared" si="206"/>
        <v>music</v>
      </c>
      <c r="R2212" s="9" t="str">
        <f t="shared" si="207"/>
        <v>indie rock</v>
      </c>
      <c r="S2212" s="14">
        <f t="shared" si="208"/>
        <v>41925.906689814816</v>
      </c>
      <c r="T2212" s="14">
        <f t="shared" si="209"/>
        <v>41955.94835648148</v>
      </c>
    </row>
    <row r="2213" spans="1:20" ht="45" x14ac:dyDescent="0.25">
      <c r="A2213">
        <v>3591</v>
      </c>
      <c r="B2213" s="3" t="s">
        <v>3590</v>
      </c>
      <c r="C2213" s="3" t="s">
        <v>7701</v>
      </c>
      <c r="D2213">
        <v>700</v>
      </c>
      <c r="E2213">
        <v>1225</v>
      </c>
      <c r="F2213" t="s">
        <v>8219</v>
      </c>
      <c r="G2213" t="s">
        <v>8224</v>
      </c>
      <c r="H2213" t="s">
        <v>8246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8271</v>
      </c>
      <c r="O2213" s="6">
        <f t="shared" si="204"/>
        <v>1.75</v>
      </c>
      <c r="P2213" s="8">
        <f t="shared" si="205"/>
        <v>68.055555555555557</v>
      </c>
      <c r="Q2213" s="9" t="str">
        <f t="shared" si="206"/>
        <v>theater</v>
      </c>
      <c r="R2213" s="9" t="str">
        <f t="shared" si="207"/>
        <v>plays</v>
      </c>
      <c r="S2213" s="14">
        <f t="shared" si="208"/>
        <v>42003.948425925926</v>
      </c>
      <c r="T2213" s="14">
        <f t="shared" si="209"/>
        <v>42028.207638888889</v>
      </c>
    </row>
    <row r="2214" spans="1:20" ht="30" x14ac:dyDescent="0.25">
      <c r="A2214">
        <v>3981</v>
      </c>
      <c r="B2214" s="3" t="s">
        <v>3358</v>
      </c>
      <c r="C2214" s="3" t="s">
        <v>7469</v>
      </c>
      <c r="D2214">
        <v>30000</v>
      </c>
      <c r="E2214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8271</v>
      </c>
      <c r="O2214" s="6">
        <f t="shared" si="204"/>
        <v>4.0833333333333333E-2</v>
      </c>
      <c r="P2214" s="8">
        <f t="shared" si="205"/>
        <v>175</v>
      </c>
      <c r="Q2214" s="9" t="str">
        <f t="shared" si="206"/>
        <v>theater</v>
      </c>
      <c r="R2214" s="9" t="str">
        <f t="shared" si="207"/>
        <v>plays</v>
      </c>
      <c r="S2214" s="14">
        <f t="shared" si="208"/>
        <v>42508.179965277777</v>
      </c>
      <c r="T2214" s="14">
        <f t="shared" si="209"/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>
        <v>250000</v>
      </c>
      <c r="E2215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8284</v>
      </c>
      <c r="O2215" s="6">
        <f t="shared" si="204"/>
        <v>4.8960000000000002E-3</v>
      </c>
      <c r="P2215" s="8">
        <f t="shared" si="205"/>
        <v>306</v>
      </c>
      <c r="Q2215" s="9" t="str">
        <f t="shared" si="206"/>
        <v>food</v>
      </c>
      <c r="R2215" s="9" t="str">
        <f t="shared" si="207"/>
        <v>food trucks</v>
      </c>
      <c r="S2215" s="14">
        <f t="shared" si="208"/>
        <v>42252.277615740735</v>
      </c>
      <c r="T2215" s="14">
        <f t="shared" si="209"/>
        <v>42282.277615740735</v>
      </c>
    </row>
    <row r="2216" spans="1:20" ht="45" x14ac:dyDescent="0.25">
      <c r="A2216">
        <v>3165</v>
      </c>
      <c r="B2216" s="3" t="s">
        <v>3165</v>
      </c>
      <c r="C2216" s="3" t="s">
        <v>7275</v>
      </c>
      <c r="D2216">
        <v>750</v>
      </c>
      <c r="E221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8271</v>
      </c>
      <c r="O2216" s="6">
        <f t="shared" si="204"/>
        <v>1.6266666666666667</v>
      </c>
      <c r="P2216" s="8">
        <f t="shared" si="205"/>
        <v>58.095238095238095</v>
      </c>
      <c r="Q2216" s="9" t="str">
        <f t="shared" si="206"/>
        <v>theater</v>
      </c>
      <c r="R2216" s="9" t="str">
        <f t="shared" si="207"/>
        <v>plays</v>
      </c>
      <c r="S2216" s="14">
        <f t="shared" si="208"/>
        <v>40644.159259259257</v>
      </c>
      <c r="T2216" s="14">
        <f t="shared" si="209"/>
        <v>40666.165972222225</v>
      </c>
    </row>
    <row r="2217" spans="1:20" ht="45" x14ac:dyDescent="0.25">
      <c r="A2217">
        <v>2962</v>
      </c>
      <c r="B2217" s="3" t="s">
        <v>2962</v>
      </c>
      <c r="C2217" s="3" t="s">
        <v>7072</v>
      </c>
      <c r="D2217">
        <v>1000</v>
      </c>
      <c r="E2217">
        <v>1218</v>
      </c>
      <c r="F2217" t="s">
        <v>8219</v>
      </c>
      <c r="G2217" t="s">
        <v>8224</v>
      </c>
      <c r="H2217" t="s">
        <v>8246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8271</v>
      </c>
      <c r="O2217" s="6">
        <f t="shared" si="204"/>
        <v>1.218</v>
      </c>
      <c r="P2217" s="8">
        <f t="shared" si="205"/>
        <v>60.9</v>
      </c>
      <c r="Q2217" s="9" t="str">
        <f t="shared" si="206"/>
        <v>theater</v>
      </c>
      <c r="R2217" s="9" t="str">
        <f t="shared" si="207"/>
        <v>plays</v>
      </c>
      <c r="S2217" s="14">
        <f t="shared" si="208"/>
        <v>42036.24428240741</v>
      </c>
      <c r="T2217" s="14">
        <f t="shared" si="209"/>
        <v>42064.290972222225</v>
      </c>
    </row>
    <row r="2218" spans="1:20" ht="45" x14ac:dyDescent="0.25">
      <c r="A2218">
        <v>3537</v>
      </c>
      <c r="B2218" s="3" t="s">
        <v>3536</v>
      </c>
      <c r="C2218" s="3" t="s">
        <v>7647</v>
      </c>
      <c r="D2218">
        <v>675</v>
      </c>
      <c r="E2218">
        <v>1218</v>
      </c>
      <c r="F2218" t="s">
        <v>8219</v>
      </c>
      <c r="G2218" t="s">
        <v>8229</v>
      </c>
      <c r="H2218" t="s">
        <v>8251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8271</v>
      </c>
      <c r="O2218" s="6">
        <f t="shared" si="204"/>
        <v>1.8044444444444445</v>
      </c>
      <c r="P2218" s="8">
        <f t="shared" si="205"/>
        <v>43.5</v>
      </c>
      <c r="Q2218" s="9" t="str">
        <f t="shared" si="206"/>
        <v>theater</v>
      </c>
      <c r="R2218" s="9" t="str">
        <f t="shared" si="207"/>
        <v>plays</v>
      </c>
      <c r="S2218" s="14">
        <f t="shared" si="208"/>
        <v>41923.354351851849</v>
      </c>
      <c r="T2218" s="14">
        <f t="shared" si="209"/>
        <v>41960.332638888889</v>
      </c>
    </row>
    <row r="2219" spans="1:20" ht="45" x14ac:dyDescent="0.25">
      <c r="A2219">
        <v>1868</v>
      </c>
      <c r="B2219" s="3" t="s">
        <v>1869</v>
      </c>
      <c r="C2219" s="3" t="s">
        <v>5978</v>
      </c>
      <c r="D2219">
        <v>25000</v>
      </c>
      <c r="E2219">
        <v>1217</v>
      </c>
      <c r="F2219" t="s">
        <v>8221</v>
      </c>
      <c r="G2219" t="s">
        <v>8224</v>
      </c>
      <c r="H2219" t="s">
        <v>8246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8283</v>
      </c>
      <c r="O2219" s="6">
        <f t="shared" si="204"/>
        <v>4.8680000000000001E-2</v>
      </c>
      <c r="P2219" s="8">
        <f t="shared" si="205"/>
        <v>71.588235294117652</v>
      </c>
      <c r="Q2219" s="9" t="str">
        <f t="shared" si="206"/>
        <v>games</v>
      </c>
      <c r="R2219" s="9" t="str">
        <f t="shared" si="207"/>
        <v>mobile games</v>
      </c>
      <c r="S2219" s="14">
        <f t="shared" si="208"/>
        <v>42328.779224537036</v>
      </c>
      <c r="T2219" s="14">
        <f t="shared" si="209"/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>
        <v>50000</v>
      </c>
      <c r="E2220">
        <v>1217</v>
      </c>
      <c r="F2220" t="s">
        <v>8221</v>
      </c>
      <c r="G2220" t="s">
        <v>8224</v>
      </c>
      <c r="H2220" t="s">
        <v>8246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8284</v>
      </c>
      <c r="O2220" s="6">
        <f t="shared" si="204"/>
        <v>2.4340000000000001E-2</v>
      </c>
      <c r="P2220" s="8">
        <f t="shared" si="205"/>
        <v>202.83333333333334</v>
      </c>
      <c r="Q2220" s="9" t="str">
        <f t="shared" si="206"/>
        <v>food</v>
      </c>
      <c r="R2220" s="9" t="str">
        <f t="shared" si="207"/>
        <v>food trucks</v>
      </c>
      <c r="S2220" s="14">
        <f t="shared" si="208"/>
        <v>42338.675381944442</v>
      </c>
      <c r="T2220" s="14">
        <f t="shared" si="209"/>
        <v>42368.675381944442</v>
      </c>
    </row>
    <row r="2221" spans="1:20" ht="45" x14ac:dyDescent="0.25">
      <c r="A2221">
        <v>3458</v>
      </c>
      <c r="B2221" s="3" t="s">
        <v>3457</v>
      </c>
      <c r="C2221" s="3" t="s">
        <v>7568</v>
      </c>
      <c r="D2221">
        <v>978</v>
      </c>
      <c r="E2221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8271</v>
      </c>
      <c r="O2221" s="6">
        <f t="shared" si="204"/>
        <v>1.2433537832310839</v>
      </c>
      <c r="P2221" s="8">
        <f t="shared" si="205"/>
        <v>45.037037037037038</v>
      </c>
      <c r="Q2221" s="9" t="str">
        <f t="shared" si="206"/>
        <v>theater</v>
      </c>
      <c r="R2221" s="9" t="str">
        <f t="shared" si="207"/>
        <v>plays</v>
      </c>
      <c r="S2221" s="14">
        <f t="shared" si="208"/>
        <v>42011.202581018515</v>
      </c>
      <c r="T2221" s="14">
        <f t="shared" si="209"/>
        <v>42038.185416666667</v>
      </c>
    </row>
    <row r="2222" spans="1:20" ht="30" x14ac:dyDescent="0.25">
      <c r="A2222">
        <v>1608</v>
      </c>
      <c r="B2222" s="3" t="s">
        <v>1609</v>
      </c>
      <c r="C2222" s="3" t="s">
        <v>5718</v>
      </c>
      <c r="D2222">
        <v>1200</v>
      </c>
      <c r="E2222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8276</v>
      </c>
      <c r="O2222" s="6">
        <f t="shared" si="204"/>
        <v>1.0125</v>
      </c>
      <c r="P2222" s="8">
        <f t="shared" si="205"/>
        <v>52.826086956521742</v>
      </c>
      <c r="Q2222" s="9" t="str">
        <f t="shared" si="206"/>
        <v>music</v>
      </c>
      <c r="R2222" s="9" t="str">
        <f t="shared" si="207"/>
        <v>rock</v>
      </c>
      <c r="S2222" s="14">
        <f t="shared" si="208"/>
        <v>41607.83085648148</v>
      </c>
      <c r="T2222" s="14">
        <f t="shared" si="209"/>
        <v>41640.226388888892</v>
      </c>
    </row>
    <row r="2223" spans="1:20" ht="30" x14ac:dyDescent="0.25">
      <c r="A2223">
        <v>416</v>
      </c>
      <c r="B2223" s="3" t="s">
        <v>417</v>
      </c>
      <c r="C2223" s="3" t="s">
        <v>4526</v>
      </c>
      <c r="D2223">
        <v>1000</v>
      </c>
      <c r="E2223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8269</v>
      </c>
      <c r="O2223" s="6">
        <f t="shared" si="204"/>
        <v>1.2021700000000002</v>
      </c>
      <c r="P2223" s="8">
        <f t="shared" si="205"/>
        <v>48.086800000000004</v>
      </c>
      <c r="Q2223" s="9" t="str">
        <f t="shared" si="206"/>
        <v>film &amp; video</v>
      </c>
      <c r="R2223" s="9" t="str">
        <f t="shared" si="207"/>
        <v>documentary</v>
      </c>
      <c r="S2223" s="14">
        <f t="shared" si="208"/>
        <v>41648.396192129629</v>
      </c>
      <c r="T2223" s="14">
        <f t="shared" si="209"/>
        <v>41678.396192129629</v>
      </c>
    </row>
    <row r="2224" spans="1:20" ht="45" x14ac:dyDescent="0.25">
      <c r="A2224">
        <v>867</v>
      </c>
      <c r="B2224" s="3" t="s">
        <v>868</v>
      </c>
      <c r="C2224" s="3" t="s">
        <v>4977</v>
      </c>
      <c r="D2224">
        <v>5000</v>
      </c>
      <c r="E2224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s="6">
        <f t="shared" si="204"/>
        <v>0.2402</v>
      </c>
      <c r="P2224" s="8">
        <f t="shared" si="205"/>
        <v>109.18181818181819</v>
      </c>
      <c r="Q2224" s="9" t="str">
        <f t="shared" si="206"/>
        <v>music</v>
      </c>
      <c r="R2224" s="9" t="str">
        <f t="shared" si="207"/>
        <v>jazz</v>
      </c>
      <c r="S2224" s="14">
        <f t="shared" si="208"/>
        <v>40088.105393518519</v>
      </c>
      <c r="T2224" s="14">
        <f t="shared" si="209"/>
        <v>40148.207638888889</v>
      </c>
    </row>
    <row r="2225" spans="1:20" ht="30" x14ac:dyDescent="0.25">
      <c r="A2225">
        <v>857</v>
      </c>
      <c r="B2225" s="3" t="s">
        <v>858</v>
      </c>
      <c r="C2225" s="3" t="s">
        <v>4967</v>
      </c>
      <c r="D2225">
        <v>1200</v>
      </c>
      <c r="E2225">
        <v>1200</v>
      </c>
      <c r="F2225" t="s">
        <v>8219</v>
      </c>
      <c r="G2225" t="s">
        <v>8227</v>
      </c>
      <c r="H2225" t="s">
        <v>8249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8277</v>
      </c>
      <c r="O2225" s="6">
        <f t="shared" si="204"/>
        <v>1</v>
      </c>
      <c r="P2225" s="8">
        <f t="shared" si="205"/>
        <v>50</v>
      </c>
      <c r="Q2225" s="9" t="str">
        <f t="shared" si="206"/>
        <v>music</v>
      </c>
      <c r="R2225" s="9" t="str">
        <f t="shared" si="207"/>
        <v>metal</v>
      </c>
      <c r="S2225" s="14">
        <f t="shared" si="208"/>
        <v>42291.581377314811</v>
      </c>
      <c r="T2225" s="14">
        <f t="shared" si="209"/>
        <v>42333.623043981483</v>
      </c>
    </row>
    <row r="2226" spans="1:20" ht="45" x14ac:dyDescent="0.25">
      <c r="A2226">
        <v>1296</v>
      </c>
      <c r="B2226" s="3" t="s">
        <v>1297</v>
      </c>
      <c r="C2226" s="3" t="s">
        <v>5406</v>
      </c>
      <c r="D2226">
        <v>850</v>
      </c>
      <c r="E2226">
        <v>1200</v>
      </c>
      <c r="F2226" t="s">
        <v>8219</v>
      </c>
      <c r="G2226" t="s">
        <v>8225</v>
      </c>
      <c r="H2226" t="s">
        <v>8247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8271</v>
      </c>
      <c r="O2226" s="6">
        <f t="shared" si="204"/>
        <v>1.411764705882353</v>
      </c>
      <c r="P2226" s="8">
        <f t="shared" si="205"/>
        <v>52.173913043478258</v>
      </c>
      <c r="Q2226" s="9" t="str">
        <f t="shared" si="206"/>
        <v>theater</v>
      </c>
      <c r="R2226" s="9" t="str">
        <f t="shared" si="207"/>
        <v>plays</v>
      </c>
      <c r="S2226" s="14">
        <f t="shared" si="208"/>
        <v>42423.050613425927</v>
      </c>
      <c r="T2226" s="14">
        <f t="shared" si="209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>
        <v>1200</v>
      </c>
      <c r="E2227">
        <v>1200</v>
      </c>
      <c r="F2227" t="s">
        <v>8219</v>
      </c>
      <c r="G2227" t="s">
        <v>8224</v>
      </c>
      <c r="H2227" t="s">
        <v>8246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8292</v>
      </c>
      <c r="O2227" s="6">
        <f t="shared" si="204"/>
        <v>1</v>
      </c>
      <c r="P2227" s="8">
        <f t="shared" si="205"/>
        <v>42.857142857142854</v>
      </c>
      <c r="Q2227" s="9" t="str">
        <f t="shared" si="206"/>
        <v>music</v>
      </c>
      <c r="R2227" s="9" t="str">
        <f t="shared" si="207"/>
        <v>pop</v>
      </c>
      <c r="S2227" s="14">
        <f t="shared" si="208"/>
        <v>40688.024618055555</v>
      </c>
      <c r="T2227" s="14">
        <f t="shared" si="209"/>
        <v>40708.024618055555</v>
      </c>
    </row>
    <row r="2228" spans="1:20" ht="45" x14ac:dyDescent="0.25">
      <c r="A2228">
        <v>1899</v>
      </c>
      <c r="B2228" s="3" t="s">
        <v>1900</v>
      </c>
      <c r="C2228" s="3" t="s">
        <v>6009</v>
      </c>
      <c r="D2228">
        <v>900</v>
      </c>
      <c r="E2228">
        <v>1200</v>
      </c>
      <c r="F2228" t="s">
        <v>8219</v>
      </c>
      <c r="G2228" t="s">
        <v>8224</v>
      </c>
      <c r="H2228" t="s">
        <v>8246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8279</v>
      </c>
      <c r="O2228" s="6">
        <f t="shared" si="204"/>
        <v>1.3333333333333333</v>
      </c>
      <c r="P2228" s="8">
        <f t="shared" si="205"/>
        <v>28.571428571428573</v>
      </c>
      <c r="Q2228" s="9" t="str">
        <f t="shared" si="206"/>
        <v>music</v>
      </c>
      <c r="R2228" s="9" t="str">
        <f t="shared" si="207"/>
        <v>indie rock</v>
      </c>
      <c r="S2228" s="14">
        <f t="shared" si="208"/>
        <v>42058.941736111112</v>
      </c>
      <c r="T2228" s="14">
        <f t="shared" si="209"/>
        <v>42088.90006944444</v>
      </c>
    </row>
    <row r="2229" spans="1:20" ht="30" x14ac:dyDescent="0.25">
      <c r="A2229">
        <v>2782</v>
      </c>
      <c r="B2229" s="3" t="s">
        <v>2782</v>
      </c>
      <c r="C2229" s="3" t="s">
        <v>6892</v>
      </c>
      <c r="D2229">
        <v>1000</v>
      </c>
      <c r="E2229">
        <v>1200</v>
      </c>
      <c r="F2229" t="s">
        <v>8219</v>
      </c>
      <c r="G2229" t="s">
        <v>8224</v>
      </c>
      <c r="H2229" t="s">
        <v>8246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8271</v>
      </c>
      <c r="O2229" s="6">
        <f t="shared" si="204"/>
        <v>1.2</v>
      </c>
      <c r="P2229" s="8">
        <f t="shared" si="205"/>
        <v>66.666666666666671</v>
      </c>
      <c r="Q2229" s="9" t="str">
        <f t="shared" si="206"/>
        <v>theater</v>
      </c>
      <c r="R2229" s="9" t="str">
        <f t="shared" si="207"/>
        <v>plays</v>
      </c>
      <c r="S2229" s="14">
        <f t="shared" si="208"/>
        <v>42026.924976851849</v>
      </c>
      <c r="T2229" s="14">
        <f t="shared" si="209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>
        <v>700</v>
      </c>
      <c r="E2230">
        <v>1200</v>
      </c>
      <c r="F2230" t="s">
        <v>8219</v>
      </c>
      <c r="G2230" t="s">
        <v>8225</v>
      </c>
      <c r="H2230" t="s">
        <v>8247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8271</v>
      </c>
      <c r="O2230" s="6">
        <f t="shared" si="204"/>
        <v>1.7142857142857142</v>
      </c>
      <c r="P2230" s="8">
        <f t="shared" si="205"/>
        <v>52.173913043478258</v>
      </c>
      <c r="Q2230" s="9" t="str">
        <f t="shared" si="206"/>
        <v>theater</v>
      </c>
      <c r="R2230" s="9" t="str">
        <f t="shared" si="207"/>
        <v>plays</v>
      </c>
      <c r="S2230" s="14">
        <f t="shared" si="208"/>
        <v>42452.916481481487</v>
      </c>
      <c r="T2230" s="14">
        <f t="shared" si="209"/>
        <v>42473.554166666669</v>
      </c>
    </row>
    <row r="2231" spans="1:20" ht="15.75" x14ac:dyDescent="0.25">
      <c r="A2231">
        <v>3666</v>
      </c>
      <c r="B2231" s="3" t="s">
        <v>3663</v>
      </c>
      <c r="C2231" s="3" t="s">
        <v>7776</v>
      </c>
      <c r="D2231">
        <v>1200</v>
      </c>
      <c r="E2231">
        <v>1200</v>
      </c>
      <c r="F2231" t="s">
        <v>8219</v>
      </c>
      <c r="G2231" t="s">
        <v>8224</v>
      </c>
      <c r="H2231" t="s">
        <v>8246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8271</v>
      </c>
      <c r="O2231" s="6">
        <f t="shared" si="204"/>
        <v>1</v>
      </c>
      <c r="P2231" s="8">
        <f t="shared" si="205"/>
        <v>31.578947368421051</v>
      </c>
      <c r="Q2231" s="9" t="str">
        <f t="shared" si="206"/>
        <v>theater</v>
      </c>
      <c r="R2231" s="9" t="str">
        <f t="shared" si="207"/>
        <v>plays</v>
      </c>
      <c r="S2231" s="14">
        <f t="shared" si="208"/>
        <v>41822.90488425926</v>
      </c>
      <c r="T2231" s="14">
        <f t="shared" si="209"/>
        <v>41844.291666666664</v>
      </c>
    </row>
    <row r="2232" spans="1:20" ht="45" x14ac:dyDescent="0.25">
      <c r="A2232">
        <v>2787</v>
      </c>
      <c r="B2232" s="3" t="s">
        <v>2787</v>
      </c>
      <c r="C2232" s="3" t="s">
        <v>6897</v>
      </c>
      <c r="D2232">
        <v>1000</v>
      </c>
      <c r="E2232">
        <v>1197</v>
      </c>
      <c r="F2232" t="s">
        <v>8219</v>
      </c>
      <c r="G2232" t="s">
        <v>8224</v>
      </c>
      <c r="H2232" t="s">
        <v>8246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8271</v>
      </c>
      <c r="O2232" s="6">
        <f t="shared" si="204"/>
        <v>1.1970000000000001</v>
      </c>
      <c r="P2232" s="8">
        <f t="shared" si="205"/>
        <v>31.5</v>
      </c>
      <c r="Q2232" s="9" t="str">
        <f t="shared" si="206"/>
        <v>theater</v>
      </c>
      <c r="R2232" s="9" t="str">
        <f t="shared" si="207"/>
        <v>plays</v>
      </c>
      <c r="S2232" s="14">
        <f t="shared" si="208"/>
        <v>41808.198518518519</v>
      </c>
      <c r="T2232" s="14">
        <f t="shared" si="209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>
        <v>500</v>
      </c>
      <c r="E2233">
        <v>1197</v>
      </c>
      <c r="F2233" t="s">
        <v>8219</v>
      </c>
      <c r="G2233" t="s">
        <v>8225</v>
      </c>
      <c r="H2233" t="s">
        <v>8247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8271</v>
      </c>
      <c r="O2233" s="6">
        <f t="shared" si="204"/>
        <v>2.3940000000000001</v>
      </c>
      <c r="P2233" s="8">
        <f t="shared" si="205"/>
        <v>26.021739130434781</v>
      </c>
      <c r="Q2233" s="9" t="str">
        <f t="shared" si="206"/>
        <v>theater</v>
      </c>
      <c r="R2233" s="9" t="str">
        <f t="shared" si="207"/>
        <v>plays</v>
      </c>
      <c r="S2233" s="14">
        <f t="shared" si="208"/>
        <v>42032.716145833328</v>
      </c>
      <c r="T2233" s="14">
        <f t="shared" si="209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>
        <v>1000</v>
      </c>
      <c r="E2234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8279</v>
      </c>
      <c r="O2234" s="6">
        <f t="shared" si="204"/>
        <v>1.1850000000000001</v>
      </c>
      <c r="P2234" s="8">
        <f t="shared" si="205"/>
        <v>27.558139534883722</v>
      </c>
      <c r="Q2234" s="9" t="str">
        <f t="shared" si="206"/>
        <v>music</v>
      </c>
      <c r="R2234" s="9" t="str">
        <f t="shared" si="207"/>
        <v>indie rock</v>
      </c>
      <c r="S2234" s="14">
        <f t="shared" si="208"/>
        <v>41025.874201388891</v>
      </c>
      <c r="T2234" s="14">
        <f t="shared" si="209"/>
        <v>41039.708333333336</v>
      </c>
    </row>
    <row r="2235" spans="1:20" ht="45" x14ac:dyDescent="0.25">
      <c r="A2235">
        <v>3104</v>
      </c>
      <c r="B2235" s="3" t="s">
        <v>3104</v>
      </c>
      <c r="C2235" s="3" t="s">
        <v>7214</v>
      </c>
      <c r="D2235">
        <v>4000</v>
      </c>
      <c r="E2235">
        <v>1185</v>
      </c>
      <c r="F2235" t="s">
        <v>8221</v>
      </c>
      <c r="G2235" t="s">
        <v>8226</v>
      </c>
      <c r="H2235" t="s">
        <v>8248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8303</v>
      </c>
      <c r="O2235" s="6">
        <f t="shared" si="204"/>
        <v>0.29625000000000001</v>
      </c>
      <c r="P2235" s="8">
        <f t="shared" si="205"/>
        <v>237</v>
      </c>
      <c r="Q2235" s="9" t="str">
        <f t="shared" si="206"/>
        <v>theater</v>
      </c>
      <c r="R2235" s="9" t="str">
        <f t="shared" si="207"/>
        <v>spaces</v>
      </c>
      <c r="S2235" s="14">
        <f t="shared" si="208"/>
        <v>42006.908692129626</v>
      </c>
      <c r="T2235" s="14">
        <f t="shared" si="209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>
        <v>1100</v>
      </c>
      <c r="E2236">
        <v>1185</v>
      </c>
      <c r="F2236" t="s">
        <v>8219</v>
      </c>
      <c r="G2236" t="s">
        <v>8229</v>
      </c>
      <c r="H2236" t="s">
        <v>8251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8271</v>
      </c>
      <c r="O2236" s="6">
        <f t="shared" si="204"/>
        <v>1.0772727272727274</v>
      </c>
      <c r="P2236" s="8">
        <f t="shared" si="205"/>
        <v>79</v>
      </c>
      <c r="Q2236" s="9" t="str">
        <f t="shared" si="206"/>
        <v>theater</v>
      </c>
      <c r="R2236" s="9" t="str">
        <f t="shared" si="207"/>
        <v>plays</v>
      </c>
      <c r="S2236" s="14">
        <f t="shared" si="208"/>
        <v>41856.715069444443</v>
      </c>
      <c r="T2236" s="14">
        <f t="shared" si="209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>
        <v>100000</v>
      </c>
      <c r="E2237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8303</v>
      </c>
      <c r="O2237" s="6">
        <f t="shared" si="204"/>
        <v>1.1831900000000001E-2</v>
      </c>
      <c r="P2237" s="8">
        <f t="shared" si="205"/>
        <v>56.342380952380957</v>
      </c>
      <c r="Q2237" s="9" t="str">
        <f t="shared" si="206"/>
        <v>theater</v>
      </c>
      <c r="R2237" s="9" t="str">
        <f t="shared" si="207"/>
        <v>spaces</v>
      </c>
      <c r="S2237" s="14">
        <f t="shared" si="208"/>
        <v>42255.619351851856</v>
      </c>
      <c r="T2237" s="14">
        <f t="shared" si="209"/>
        <v>42292.916666666672</v>
      </c>
    </row>
    <row r="2238" spans="1:20" ht="30" x14ac:dyDescent="0.25">
      <c r="A2238">
        <v>1624</v>
      </c>
      <c r="B2238" s="3" t="s">
        <v>1625</v>
      </c>
      <c r="C2238" s="3" t="s">
        <v>5734</v>
      </c>
      <c r="D2238">
        <v>1000</v>
      </c>
      <c r="E2238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8276</v>
      </c>
      <c r="O2238" s="6">
        <f t="shared" si="204"/>
        <v>1.18</v>
      </c>
      <c r="P2238" s="8">
        <f t="shared" si="205"/>
        <v>47.2</v>
      </c>
      <c r="Q2238" s="9" t="str">
        <f t="shared" si="206"/>
        <v>music</v>
      </c>
      <c r="R2238" s="9" t="str">
        <f t="shared" si="207"/>
        <v>rock</v>
      </c>
      <c r="S2238" s="14">
        <f t="shared" si="208"/>
        <v>41243.367303240739</v>
      </c>
      <c r="T2238" s="14">
        <f t="shared" si="209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>
        <v>1000</v>
      </c>
      <c r="E2239">
        <v>1175</v>
      </c>
      <c r="F2239" t="s">
        <v>8219</v>
      </c>
      <c r="G2239" t="s">
        <v>8224</v>
      </c>
      <c r="H2239" t="s">
        <v>8246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8292</v>
      </c>
      <c r="O2239" s="6">
        <f t="shared" si="204"/>
        <v>1.175</v>
      </c>
      <c r="P2239" s="8">
        <f t="shared" si="205"/>
        <v>47</v>
      </c>
      <c r="Q2239" s="9" t="str">
        <f t="shared" si="206"/>
        <v>music</v>
      </c>
      <c r="R2239" s="9" t="str">
        <f t="shared" si="207"/>
        <v>pop</v>
      </c>
      <c r="S2239" s="14">
        <f t="shared" si="208"/>
        <v>41802.757719907408</v>
      </c>
      <c r="T2239" s="14">
        <f t="shared" si="209"/>
        <v>41832.757719907408</v>
      </c>
    </row>
    <row r="2240" spans="1:20" ht="45" x14ac:dyDescent="0.25">
      <c r="A2240">
        <v>3565</v>
      </c>
      <c r="B2240" s="3" t="s">
        <v>3564</v>
      </c>
      <c r="C2240" s="3" t="s">
        <v>7675</v>
      </c>
      <c r="D2240">
        <v>900</v>
      </c>
      <c r="E2240">
        <v>1175</v>
      </c>
      <c r="F2240" t="s">
        <v>8219</v>
      </c>
      <c r="G2240" t="s">
        <v>8224</v>
      </c>
      <c r="H2240" t="s">
        <v>8246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8271</v>
      </c>
      <c r="O2240" s="6">
        <f t="shared" si="204"/>
        <v>1.3055555555555556</v>
      </c>
      <c r="P2240" s="8">
        <f t="shared" si="205"/>
        <v>97.916666666666671</v>
      </c>
      <c r="Q2240" s="9" t="str">
        <f t="shared" si="206"/>
        <v>theater</v>
      </c>
      <c r="R2240" s="9" t="str">
        <f t="shared" si="207"/>
        <v>plays</v>
      </c>
      <c r="S2240" s="14">
        <f t="shared" si="208"/>
        <v>41974.743148148147</v>
      </c>
      <c r="T2240" s="14">
        <f t="shared" si="209"/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>
        <v>15000</v>
      </c>
      <c r="E2241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8282</v>
      </c>
      <c r="O2241" s="6">
        <f t="shared" si="204"/>
        <v>7.8266666666666665E-2</v>
      </c>
      <c r="P2241" s="8">
        <f t="shared" si="205"/>
        <v>23.959183673469386</v>
      </c>
      <c r="Q2241" s="9" t="str">
        <f t="shared" si="206"/>
        <v>games</v>
      </c>
      <c r="R2241" s="9" t="str">
        <f t="shared" si="207"/>
        <v>video games</v>
      </c>
      <c r="S2241" s="14">
        <f t="shared" si="208"/>
        <v>42151.189525462964</v>
      </c>
      <c r="T2241" s="14">
        <f t="shared" si="209"/>
        <v>42181.189525462964</v>
      </c>
    </row>
    <row r="2242" spans="1:20" ht="30" x14ac:dyDescent="0.25">
      <c r="A2242">
        <v>2598</v>
      </c>
      <c r="B2242" s="3" t="s">
        <v>2598</v>
      </c>
      <c r="C2242" s="3" t="s">
        <v>6708</v>
      </c>
      <c r="D2242">
        <v>3000</v>
      </c>
      <c r="E2242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8284</v>
      </c>
      <c r="O2242" s="6">
        <f t="shared" ref="O2242:O2305" si="210">E2242/D2242</f>
        <v>0.39</v>
      </c>
      <c r="P2242" s="8">
        <f t="shared" ref="P2242:P2305" si="211">E2242/L2242</f>
        <v>83.571428571428569</v>
      </c>
      <c r="Q2242" s="9" t="str">
        <f t="shared" si="206"/>
        <v>food</v>
      </c>
      <c r="R2242" s="9" t="str">
        <f t="shared" si="207"/>
        <v>food trucks</v>
      </c>
      <c r="S2242" s="14">
        <f t="shared" si="208"/>
        <v>42240.840289351851</v>
      </c>
      <c r="T2242" s="14">
        <f t="shared" si="209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>
        <v>1000</v>
      </c>
      <c r="E2243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8271</v>
      </c>
      <c r="O2243" s="6">
        <f t="shared" si="210"/>
        <v>1.1679999999999999</v>
      </c>
      <c r="P2243" s="8">
        <f t="shared" si="211"/>
        <v>44.92307692307692</v>
      </c>
      <c r="Q2243" s="9" t="str">
        <f t="shared" ref="Q2243:Q2306" si="212">LEFT(N2243, SEARCH("/",N2243,1)-1)</f>
        <v>theater</v>
      </c>
      <c r="R2243" s="9" t="str">
        <f t="shared" ref="R2243:R2306" si="213">RIGHT(N2243,LEN(N2243) - SEARCH("/", N2243))</f>
        <v>plays</v>
      </c>
      <c r="S2243" s="14">
        <f t="shared" ref="S2243:S2306" si="214">(((J2243/60)/60)/24)+DATE(1970,1,1)</f>
        <v>41837.323009259257</v>
      </c>
      <c r="T2243" s="14">
        <f t="shared" ref="T2243:T2306" si="215"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>
        <v>100</v>
      </c>
      <c r="E2244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8297</v>
      </c>
      <c r="O2244" s="6">
        <f t="shared" si="210"/>
        <v>11.65</v>
      </c>
      <c r="P2244" s="8">
        <f t="shared" si="211"/>
        <v>41.607142857142854</v>
      </c>
      <c r="Q2244" s="9" t="str">
        <f t="shared" si="212"/>
        <v>games</v>
      </c>
      <c r="R2244" s="9" t="str">
        <f t="shared" si="213"/>
        <v>tabletop games</v>
      </c>
      <c r="S2244" s="14">
        <f t="shared" si="214"/>
        <v>42710.824618055558</v>
      </c>
      <c r="T2244" s="14">
        <f t="shared" si="215"/>
        <v>42740.824618055558</v>
      </c>
    </row>
    <row r="2245" spans="1:20" ht="45" x14ac:dyDescent="0.25">
      <c r="A2245">
        <v>941</v>
      </c>
      <c r="B2245" s="3" t="s">
        <v>942</v>
      </c>
      <c r="C2245" s="3" t="s">
        <v>5051</v>
      </c>
      <c r="D2245">
        <v>50000</v>
      </c>
      <c r="E2245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8273</v>
      </c>
      <c r="O2245" s="6">
        <f t="shared" si="210"/>
        <v>2.3220000000000001E-2</v>
      </c>
      <c r="P2245" s="8">
        <f t="shared" si="211"/>
        <v>37.451612903225808</v>
      </c>
      <c r="Q2245" s="9" t="str">
        <f t="shared" si="212"/>
        <v>technology</v>
      </c>
      <c r="R2245" s="9" t="str">
        <f t="shared" si="213"/>
        <v>wearables</v>
      </c>
      <c r="S2245" s="14">
        <f t="shared" si="214"/>
        <v>42746.096585648149</v>
      </c>
      <c r="T2245" s="14">
        <f t="shared" si="215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>
        <v>7000</v>
      </c>
      <c r="E2246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8271</v>
      </c>
      <c r="O2246" s="6">
        <f t="shared" si="210"/>
        <v>0.16514285714285715</v>
      </c>
      <c r="P2246" s="8">
        <f t="shared" si="211"/>
        <v>82.571428571428569</v>
      </c>
      <c r="Q2246" s="9" t="str">
        <f t="shared" si="212"/>
        <v>theater</v>
      </c>
      <c r="R2246" s="9" t="str">
        <f t="shared" si="213"/>
        <v>plays</v>
      </c>
      <c r="S2246" s="14">
        <f t="shared" si="214"/>
        <v>41842.828680555554</v>
      </c>
      <c r="T2246" s="14">
        <f t="shared" si="215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>
        <v>30000</v>
      </c>
      <c r="E2247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8284</v>
      </c>
      <c r="O2247" s="6">
        <f t="shared" si="210"/>
        <v>3.85E-2</v>
      </c>
      <c r="P2247" s="8">
        <f t="shared" si="211"/>
        <v>60.789473684210527</v>
      </c>
      <c r="Q2247" s="9" t="str">
        <f t="shared" si="212"/>
        <v>food</v>
      </c>
      <c r="R2247" s="9" t="str">
        <f t="shared" si="213"/>
        <v>food trucks</v>
      </c>
      <c r="S2247" s="14">
        <f t="shared" si="214"/>
        <v>42061.154930555553</v>
      </c>
      <c r="T2247" s="14">
        <f t="shared" si="215"/>
        <v>42091.113263888896</v>
      </c>
    </row>
    <row r="2248" spans="1:20" ht="45" x14ac:dyDescent="0.25">
      <c r="A2248">
        <v>2804</v>
      </c>
      <c r="B2248" s="3" t="s">
        <v>2804</v>
      </c>
      <c r="C2248" s="3" t="s">
        <v>6914</v>
      </c>
      <c r="D2248">
        <v>1000</v>
      </c>
      <c r="E2248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8271</v>
      </c>
      <c r="O2248" s="6">
        <f t="shared" si="210"/>
        <v>1.1499999999999999</v>
      </c>
      <c r="P2248" s="8">
        <f t="shared" si="211"/>
        <v>50</v>
      </c>
      <c r="Q2248" s="9" t="str">
        <f t="shared" si="212"/>
        <v>theater</v>
      </c>
      <c r="R2248" s="9" t="str">
        <f t="shared" si="213"/>
        <v>plays</v>
      </c>
      <c r="S2248" s="14">
        <f t="shared" si="214"/>
        <v>41881.453587962962</v>
      </c>
      <c r="T2248" s="14">
        <f t="shared" si="215"/>
        <v>41911.453587962962</v>
      </c>
    </row>
    <row r="2249" spans="1:20" ht="45" x14ac:dyDescent="0.25">
      <c r="A2249">
        <v>3784</v>
      </c>
      <c r="B2249" s="3" t="s">
        <v>3781</v>
      </c>
      <c r="C2249" s="3" t="s">
        <v>7894</v>
      </c>
      <c r="D2249">
        <v>1000</v>
      </c>
      <c r="E2249">
        <v>1150</v>
      </c>
      <c r="F2249" t="s">
        <v>8219</v>
      </c>
      <c r="G2249" t="s">
        <v>8229</v>
      </c>
      <c r="H2249" t="s">
        <v>8251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8305</v>
      </c>
      <c r="O2249" s="6">
        <f t="shared" si="210"/>
        <v>1.1499999999999999</v>
      </c>
      <c r="P2249" s="8">
        <f t="shared" si="211"/>
        <v>115</v>
      </c>
      <c r="Q2249" s="9" t="str">
        <f t="shared" si="212"/>
        <v>theater</v>
      </c>
      <c r="R2249" s="9" t="str">
        <f t="shared" si="213"/>
        <v>musical</v>
      </c>
      <c r="S2249" s="14">
        <f t="shared" si="214"/>
        <v>42531.980694444443</v>
      </c>
      <c r="T2249" s="14">
        <f t="shared" si="215"/>
        <v>42561.980694444443</v>
      </c>
    </row>
    <row r="2250" spans="1:20" ht="45" x14ac:dyDescent="0.25">
      <c r="A2250">
        <v>1774</v>
      </c>
      <c r="B2250" s="3" t="s">
        <v>1775</v>
      </c>
      <c r="C2250" s="3" t="s">
        <v>5884</v>
      </c>
      <c r="D2250">
        <v>2500</v>
      </c>
      <c r="E2250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8285</v>
      </c>
      <c r="O2250" s="6">
        <f t="shared" si="210"/>
        <v>0.4592</v>
      </c>
      <c r="P2250" s="8">
        <f t="shared" si="211"/>
        <v>88.307692307692307</v>
      </c>
      <c r="Q2250" s="9" t="str">
        <f t="shared" si="212"/>
        <v>photography</v>
      </c>
      <c r="R2250" s="9" t="str">
        <f t="shared" si="213"/>
        <v>photobooks</v>
      </c>
      <c r="S2250" s="14">
        <f t="shared" si="214"/>
        <v>41930.218657407408</v>
      </c>
      <c r="T2250" s="14">
        <f t="shared" si="215"/>
        <v>41972.624305555553</v>
      </c>
    </row>
    <row r="2251" spans="1:20" ht="45" x14ac:dyDescent="0.25">
      <c r="A2251">
        <v>1758</v>
      </c>
      <c r="B2251" s="3" t="s">
        <v>1759</v>
      </c>
      <c r="C2251" s="3" t="s">
        <v>5868</v>
      </c>
      <c r="D2251">
        <v>1000</v>
      </c>
      <c r="E2251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8285</v>
      </c>
      <c r="O2251" s="6">
        <f t="shared" si="210"/>
        <v>1.147</v>
      </c>
      <c r="P2251" s="8">
        <f t="shared" si="211"/>
        <v>42.481481481481481</v>
      </c>
      <c r="Q2251" s="9" t="str">
        <f t="shared" si="212"/>
        <v>photography</v>
      </c>
      <c r="R2251" s="9" t="str">
        <f t="shared" si="213"/>
        <v>photobooks</v>
      </c>
      <c r="S2251" s="14">
        <f t="shared" si="214"/>
        <v>42505.955925925926</v>
      </c>
      <c r="T2251" s="14">
        <f t="shared" si="215"/>
        <v>42565.955925925926</v>
      </c>
    </row>
    <row r="2252" spans="1:20" ht="15.75" x14ac:dyDescent="0.25">
      <c r="A2252">
        <v>1894</v>
      </c>
      <c r="B2252" s="3" t="s">
        <v>1895</v>
      </c>
      <c r="C2252" s="3" t="s">
        <v>6004</v>
      </c>
      <c r="D2252">
        <v>1000</v>
      </c>
      <c r="E2252">
        <v>1145</v>
      </c>
      <c r="F2252" t="s">
        <v>8219</v>
      </c>
      <c r="G2252" t="s">
        <v>8224</v>
      </c>
      <c r="H2252" t="s">
        <v>8246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8279</v>
      </c>
      <c r="O2252" s="6">
        <f t="shared" si="210"/>
        <v>1.145</v>
      </c>
      <c r="P2252" s="8">
        <f t="shared" si="211"/>
        <v>57.25</v>
      </c>
      <c r="Q2252" s="9" t="str">
        <f t="shared" si="212"/>
        <v>music</v>
      </c>
      <c r="R2252" s="9" t="str">
        <f t="shared" si="213"/>
        <v>indie rock</v>
      </c>
      <c r="S2252" s="14">
        <f t="shared" si="214"/>
        <v>40920.904895833337</v>
      </c>
      <c r="T2252" s="14">
        <f t="shared" si="215"/>
        <v>40951.904895833337</v>
      </c>
    </row>
    <row r="2253" spans="1:20" ht="45" x14ac:dyDescent="0.25">
      <c r="A2253">
        <v>2704</v>
      </c>
      <c r="B2253" s="3" t="s">
        <v>2704</v>
      </c>
      <c r="C2253" s="3" t="s">
        <v>6814</v>
      </c>
      <c r="D2253">
        <v>19000</v>
      </c>
      <c r="E2253">
        <v>1145</v>
      </c>
      <c r="F2253" t="s">
        <v>8222</v>
      </c>
      <c r="G2253" t="s">
        <v>8224</v>
      </c>
      <c r="H2253" t="s">
        <v>8246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8303</v>
      </c>
      <c r="O2253" s="6">
        <f t="shared" si="210"/>
        <v>6.0263157894736845E-2</v>
      </c>
      <c r="P2253" s="8">
        <f t="shared" si="211"/>
        <v>163.57142857142858</v>
      </c>
      <c r="Q2253" s="9" t="str">
        <f t="shared" si="212"/>
        <v>theater</v>
      </c>
      <c r="R2253" s="9" t="str">
        <f t="shared" si="213"/>
        <v>spaces</v>
      </c>
      <c r="S2253" s="14">
        <f t="shared" si="214"/>
        <v>42787.862430555557</v>
      </c>
      <c r="T2253" s="14">
        <f t="shared" si="215"/>
        <v>42830.820763888885</v>
      </c>
    </row>
    <row r="2254" spans="1:20" ht="45" x14ac:dyDescent="0.25">
      <c r="A2254">
        <v>2783</v>
      </c>
      <c r="B2254" s="3" t="s">
        <v>2783</v>
      </c>
      <c r="C2254" s="3" t="s">
        <v>6893</v>
      </c>
      <c r="D2254">
        <v>1000</v>
      </c>
      <c r="E2254">
        <v>1145</v>
      </c>
      <c r="F2254" t="s">
        <v>8219</v>
      </c>
      <c r="G2254" t="s">
        <v>8225</v>
      </c>
      <c r="H2254" t="s">
        <v>8247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8271</v>
      </c>
      <c r="O2254" s="6">
        <f t="shared" si="210"/>
        <v>1.145</v>
      </c>
      <c r="P2254" s="8">
        <f t="shared" si="211"/>
        <v>18.770491803278688</v>
      </c>
      <c r="Q2254" s="9" t="str">
        <f t="shared" si="212"/>
        <v>theater</v>
      </c>
      <c r="R2254" s="9" t="str">
        <f t="shared" si="213"/>
        <v>plays</v>
      </c>
      <c r="S2254" s="14">
        <f t="shared" si="214"/>
        <v>42103.535254629634</v>
      </c>
      <c r="T2254" s="14">
        <f t="shared" si="215"/>
        <v>42117.535254629634</v>
      </c>
    </row>
    <row r="2255" spans="1:20" ht="30" x14ac:dyDescent="0.25">
      <c r="A2255">
        <v>3197</v>
      </c>
      <c r="B2255" s="3" t="s">
        <v>3197</v>
      </c>
      <c r="C2255" s="3" t="s">
        <v>7307</v>
      </c>
      <c r="D2255">
        <v>10000</v>
      </c>
      <c r="E2255">
        <v>1145</v>
      </c>
      <c r="F2255" t="s">
        <v>8221</v>
      </c>
      <c r="G2255" t="s">
        <v>8234</v>
      </c>
      <c r="H2255" t="s">
        <v>8254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8305</v>
      </c>
      <c r="O2255" s="6">
        <f t="shared" si="210"/>
        <v>0.1145</v>
      </c>
      <c r="P2255" s="8">
        <f t="shared" si="211"/>
        <v>286.25</v>
      </c>
      <c r="Q2255" s="9" t="str">
        <f t="shared" si="212"/>
        <v>theater</v>
      </c>
      <c r="R2255" s="9" t="str">
        <f t="shared" si="213"/>
        <v>musical</v>
      </c>
      <c r="S2255" s="14">
        <f t="shared" si="214"/>
        <v>42009.493263888886</v>
      </c>
      <c r="T2255" s="14">
        <f t="shared" si="215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>
        <v>3000</v>
      </c>
      <c r="E2256">
        <v>1142</v>
      </c>
      <c r="F2256" t="s">
        <v>8221</v>
      </c>
      <c r="G2256" t="s">
        <v>8224</v>
      </c>
      <c r="H2256" t="s">
        <v>8246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8271</v>
      </c>
      <c r="O2256" s="6">
        <f t="shared" si="210"/>
        <v>0.38066666666666665</v>
      </c>
      <c r="P2256" s="8">
        <f t="shared" si="211"/>
        <v>81.571428571428569</v>
      </c>
      <c r="Q2256" s="9" t="str">
        <f t="shared" si="212"/>
        <v>theater</v>
      </c>
      <c r="R2256" s="9" t="str">
        <f t="shared" si="213"/>
        <v>plays</v>
      </c>
      <c r="S2256" s="14">
        <f t="shared" si="214"/>
        <v>41850.863252314812</v>
      </c>
      <c r="T2256" s="14">
        <f t="shared" si="215"/>
        <v>41880.863252314812</v>
      </c>
    </row>
    <row r="2257" spans="1:20" ht="45" x14ac:dyDescent="0.25">
      <c r="A2257">
        <v>3532</v>
      </c>
      <c r="B2257" s="3" t="s">
        <v>3531</v>
      </c>
      <c r="C2257" s="3" t="s">
        <v>7642</v>
      </c>
      <c r="D2257">
        <v>960</v>
      </c>
      <c r="E2257">
        <v>1142</v>
      </c>
      <c r="F2257" t="s">
        <v>8219</v>
      </c>
      <c r="G2257" t="s">
        <v>8224</v>
      </c>
      <c r="H2257" t="s">
        <v>8246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8271</v>
      </c>
      <c r="O2257" s="6">
        <f t="shared" si="210"/>
        <v>1.1895833333333334</v>
      </c>
      <c r="P2257" s="8">
        <f t="shared" si="211"/>
        <v>42.296296296296298</v>
      </c>
      <c r="Q2257" s="9" t="str">
        <f t="shared" si="212"/>
        <v>theater</v>
      </c>
      <c r="R2257" s="9" t="str">
        <f t="shared" si="213"/>
        <v>plays</v>
      </c>
      <c r="S2257" s="14">
        <f t="shared" si="214"/>
        <v>41884.599849537037</v>
      </c>
      <c r="T2257" s="14">
        <f t="shared" si="215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>
        <v>750</v>
      </c>
      <c r="E2258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8280</v>
      </c>
      <c r="O2258" s="6">
        <f t="shared" si="210"/>
        <v>1.52</v>
      </c>
      <c r="P2258" s="8">
        <f t="shared" si="211"/>
        <v>42.222222222222221</v>
      </c>
      <c r="Q2258" s="9" t="str">
        <f t="shared" si="212"/>
        <v>music</v>
      </c>
      <c r="R2258" s="9" t="str">
        <f t="shared" si="213"/>
        <v>electronic music</v>
      </c>
      <c r="S2258" s="14">
        <f t="shared" si="214"/>
        <v>41031.82163194444</v>
      </c>
      <c r="T2258" s="14">
        <f t="shared" si="215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>
        <v>10000</v>
      </c>
      <c r="E2259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8273</v>
      </c>
      <c r="O2259" s="6">
        <f t="shared" si="210"/>
        <v>0.11360000000000001</v>
      </c>
      <c r="P2259" s="8">
        <f t="shared" si="211"/>
        <v>29.894736842105264</v>
      </c>
      <c r="Q2259" s="9" t="str">
        <f t="shared" si="212"/>
        <v>technology</v>
      </c>
      <c r="R2259" s="9" t="str">
        <f t="shared" si="213"/>
        <v>wearables</v>
      </c>
      <c r="S2259" s="14">
        <f t="shared" si="214"/>
        <v>42611.613564814819</v>
      </c>
      <c r="T2259" s="14">
        <f t="shared" si="215"/>
        <v>42651.613564814819</v>
      </c>
    </row>
    <row r="2260" spans="1:20" ht="45" x14ac:dyDescent="0.25">
      <c r="A2260">
        <v>1326</v>
      </c>
      <c r="B2260" s="3" t="s">
        <v>1327</v>
      </c>
      <c r="C2260" s="3" t="s">
        <v>5436</v>
      </c>
      <c r="D2260">
        <v>100000</v>
      </c>
      <c r="E2260">
        <v>1130</v>
      </c>
      <c r="F2260" t="s">
        <v>8220</v>
      </c>
      <c r="G2260" t="s">
        <v>8224</v>
      </c>
      <c r="H2260" t="s">
        <v>8246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8273</v>
      </c>
      <c r="O2260" s="6">
        <f t="shared" si="210"/>
        <v>1.1299999999999999E-2</v>
      </c>
      <c r="P2260" s="8">
        <f t="shared" si="211"/>
        <v>102.72727272727273</v>
      </c>
      <c r="Q2260" s="9" t="str">
        <f t="shared" si="212"/>
        <v>technology</v>
      </c>
      <c r="R2260" s="9" t="str">
        <f t="shared" si="213"/>
        <v>wearables</v>
      </c>
      <c r="S2260" s="14">
        <f t="shared" si="214"/>
        <v>41974.791990740734</v>
      </c>
      <c r="T2260" s="14">
        <f t="shared" si="215"/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>
        <v>1000</v>
      </c>
      <c r="E2261">
        <v>1130</v>
      </c>
      <c r="F2261" t="s">
        <v>8219</v>
      </c>
      <c r="G2261" t="s">
        <v>8224</v>
      </c>
      <c r="H2261" t="s">
        <v>8246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8276</v>
      </c>
      <c r="O2261" s="6">
        <f t="shared" si="210"/>
        <v>1.1299999999999999</v>
      </c>
      <c r="P2261" s="8">
        <f t="shared" si="211"/>
        <v>66.470588235294116</v>
      </c>
      <c r="Q2261" s="9" t="str">
        <f t="shared" si="212"/>
        <v>music</v>
      </c>
      <c r="R2261" s="9" t="str">
        <f t="shared" si="213"/>
        <v>rock</v>
      </c>
      <c r="S2261" s="14">
        <f t="shared" si="214"/>
        <v>41321.339583333334</v>
      </c>
      <c r="T2261" s="14">
        <f t="shared" si="215"/>
        <v>41328.339583333334</v>
      </c>
    </row>
    <row r="2262" spans="1:20" ht="45" x14ac:dyDescent="0.25">
      <c r="A2262">
        <v>2206</v>
      </c>
      <c r="B2262" s="3" t="s">
        <v>2207</v>
      </c>
      <c r="C2262" s="3" t="s">
        <v>6316</v>
      </c>
      <c r="D2262">
        <v>1100</v>
      </c>
      <c r="E2262">
        <v>1130</v>
      </c>
      <c r="F2262" t="s">
        <v>8219</v>
      </c>
      <c r="G2262" t="s">
        <v>8224</v>
      </c>
      <c r="H2262" t="s">
        <v>8246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8280</v>
      </c>
      <c r="O2262" s="6">
        <f t="shared" si="210"/>
        <v>1.0272727272727273</v>
      </c>
      <c r="P2262" s="8">
        <f t="shared" si="211"/>
        <v>33.235294117647058</v>
      </c>
      <c r="Q2262" s="9" t="str">
        <f t="shared" si="212"/>
        <v>music</v>
      </c>
      <c r="R2262" s="9" t="str">
        <f t="shared" si="213"/>
        <v>electronic music</v>
      </c>
      <c r="S2262" s="14">
        <f t="shared" si="214"/>
        <v>40997.257222222222</v>
      </c>
      <c r="T2262" s="14">
        <f t="shared" si="215"/>
        <v>41015.257222222222</v>
      </c>
    </row>
    <row r="2263" spans="1:20" ht="45" x14ac:dyDescent="0.25">
      <c r="A2263">
        <v>3619</v>
      </c>
      <c r="B2263" s="3" t="s">
        <v>3617</v>
      </c>
      <c r="C2263" s="3" t="s">
        <v>7729</v>
      </c>
      <c r="D2263">
        <v>1000</v>
      </c>
      <c r="E2263">
        <v>1130</v>
      </c>
      <c r="F2263" t="s">
        <v>8219</v>
      </c>
      <c r="G2263" t="s">
        <v>8224</v>
      </c>
      <c r="H2263" t="s">
        <v>8246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8271</v>
      </c>
      <c r="O2263" s="6">
        <f t="shared" si="210"/>
        <v>1.1299999999999999</v>
      </c>
      <c r="P2263" s="8">
        <f t="shared" si="211"/>
        <v>66.470588235294116</v>
      </c>
      <c r="Q2263" s="9" t="str">
        <f t="shared" si="212"/>
        <v>theater</v>
      </c>
      <c r="R2263" s="9" t="str">
        <f t="shared" si="213"/>
        <v>plays</v>
      </c>
      <c r="S2263" s="14">
        <f t="shared" si="214"/>
        <v>42661.132245370376</v>
      </c>
      <c r="T2263" s="14">
        <f t="shared" si="215"/>
        <v>42693.916666666672</v>
      </c>
    </row>
    <row r="2264" spans="1:20" ht="30" x14ac:dyDescent="0.25">
      <c r="A2264">
        <v>2405</v>
      </c>
      <c r="B2264" s="3" t="s">
        <v>2406</v>
      </c>
      <c r="C2264" s="3" t="s">
        <v>6515</v>
      </c>
      <c r="D2264">
        <v>5000</v>
      </c>
      <c r="E2264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8284</v>
      </c>
      <c r="O2264" s="6">
        <f t="shared" si="210"/>
        <v>0.22520000000000001</v>
      </c>
      <c r="P2264" s="8">
        <f t="shared" si="211"/>
        <v>56.3</v>
      </c>
      <c r="Q2264" s="9" t="str">
        <f t="shared" si="212"/>
        <v>food</v>
      </c>
      <c r="R2264" s="9" t="str">
        <f t="shared" si="213"/>
        <v>food trucks</v>
      </c>
      <c r="S2264" s="14">
        <f t="shared" si="214"/>
        <v>42595.585358796292</v>
      </c>
      <c r="T2264" s="14">
        <f t="shared" si="215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>
        <v>3000</v>
      </c>
      <c r="E2265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8271</v>
      </c>
      <c r="O2265" s="6">
        <f t="shared" si="210"/>
        <v>0.37533333333333335</v>
      </c>
      <c r="P2265" s="8">
        <f t="shared" si="211"/>
        <v>86.615384615384613</v>
      </c>
      <c r="Q2265" s="9" t="str">
        <f t="shared" si="212"/>
        <v>theater</v>
      </c>
      <c r="R2265" s="9" t="str">
        <f t="shared" si="213"/>
        <v>plays</v>
      </c>
      <c r="S2265" s="14">
        <f t="shared" si="214"/>
        <v>41865.878657407404</v>
      </c>
      <c r="T2265" s="14">
        <f t="shared" si="215"/>
        <v>41925.878657407404</v>
      </c>
    </row>
    <row r="2266" spans="1:20" ht="45" x14ac:dyDescent="0.25">
      <c r="A2266">
        <v>3546</v>
      </c>
      <c r="B2266" s="3" t="s">
        <v>3545</v>
      </c>
      <c r="C2266" s="3" t="s">
        <v>7656</v>
      </c>
      <c r="D2266">
        <v>1100</v>
      </c>
      <c r="E226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8271</v>
      </c>
      <c r="O2266" s="6">
        <f t="shared" si="210"/>
        <v>1.0227272727272727</v>
      </c>
      <c r="P2266" s="8">
        <f t="shared" si="211"/>
        <v>59.210526315789473</v>
      </c>
      <c r="Q2266" s="9" t="str">
        <f t="shared" si="212"/>
        <v>theater</v>
      </c>
      <c r="R2266" s="9" t="str">
        <f t="shared" si="213"/>
        <v>plays</v>
      </c>
      <c r="S2266" s="14">
        <f t="shared" si="214"/>
        <v>42073.660694444443</v>
      </c>
      <c r="T2266" s="14">
        <f t="shared" si="215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>
        <v>600</v>
      </c>
      <c r="E2267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8279</v>
      </c>
      <c r="O2267" s="6">
        <f t="shared" si="210"/>
        <v>1.8724499999999999</v>
      </c>
      <c r="P2267" s="8">
        <f t="shared" si="211"/>
        <v>38.740344827586206</v>
      </c>
      <c r="Q2267" s="9" t="str">
        <f t="shared" si="212"/>
        <v>music</v>
      </c>
      <c r="R2267" s="9" t="str">
        <f t="shared" si="213"/>
        <v>indie rock</v>
      </c>
      <c r="S2267" s="14">
        <f t="shared" si="214"/>
        <v>41059.118993055556</v>
      </c>
      <c r="T2267" s="14">
        <f t="shared" si="215"/>
        <v>41075.165972222225</v>
      </c>
    </row>
    <row r="2268" spans="1:20" ht="45" x14ac:dyDescent="0.25">
      <c r="A2268">
        <v>3435</v>
      </c>
      <c r="B2268" s="3" t="s">
        <v>3434</v>
      </c>
      <c r="C2268" s="3" t="s">
        <v>7545</v>
      </c>
      <c r="D2268">
        <v>1000</v>
      </c>
      <c r="E2268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8271</v>
      </c>
      <c r="O2268" s="6">
        <f t="shared" si="210"/>
        <v>1.1200000000000001</v>
      </c>
      <c r="P2268" s="8">
        <f t="shared" si="211"/>
        <v>58.94736842105263</v>
      </c>
      <c r="Q2268" s="9" t="str">
        <f t="shared" si="212"/>
        <v>theater</v>
      </c>
      <c r="R2268" s="9" t="str">
        <f t="shared" si="213"/>
        <v>plays</v>
      </c>
      <c r="S2268" s="14">
        <f t="shared" si="214"/>
        <v>42572.61681712963</v>
      </c>
      <c r="T2268" s="14">
        <f t="shared" si="215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>
        <v>1000</v>
      </c>
      <c r="E2269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8271</v>
      </c>
      <c r="O2269" s="6">
        <f t="shared" si="210"/>
        <v>1.119</v>
      </c>
      <c r="P2269" s="8">
        <f t="shared" si="211"/>
        <v>62.166666666666664</v>
      </c>
      <c r="Q2269" s="9" t="str">
        <f t="shared" si="212"/>
        <v>theater</v>
      </c>
      <c r="R2269" s="9" t="str">
        <f t="shared" si="213"/>
        <v>plays</v>
      </c>
      <c r="S2269" s="14">
        <f t="shared" si="214"/>
        <v>42374.651504629626</v>
      </c>
      <c r="T2269" s="14">
        <f t="shared" si="215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>
        <v>1050</v>
      </c>
      <c r="E2270">
        <v>1115</v>
      </c>
      <c r="F2270" t="s">
        <v>8219</v>
      </c>
      <c r="G2270" t="s">
        <v>8224</v>
      </c>
      <c r="H2270" t="s">
        <v>8246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8271</v>
      </c>
      <c r="O2270" s="6">
        <f t="shared" si="210"/>
        <v>1.0619047619047619</v>
      </c>
      <c r="P2270" s="8">
        <f t="shared" si="211"/>
        <v>61.944444444444443</v>
      </c>
      <c r="Q2270" s="9" t="str">
        <f t="shared" si="212"/>
        <v>theater</v>
      </c>
      <c r="R2270" s="9" t="str">
        <f t="shared" si="213"/>
        <v>plays</v>
      </c>
      <c r="S2270" s="14">
        <f t="shared" si="214"/>
        <v>42499.039629629624</v>
      </c>
      <c r="T2270" s="14">
        <f t="shared" si="215"/>
        <v>42529.039629629624</v>
      </c>
    </row>
    <row r="2271" spans="1:20" ht="45" x14ac:dyDescent="0.25">
      <c r="A2271">
        <v>3391</v>
      </c>
      <c r="B2271" s="3" t="s">
        <v>3390</v>
      </c>
      <c r="C2271" s="3" t="s">
        <v>7501</v>
      </c>
      <c r="D2271">
        <v>500</v>
      </c>
      <c r="E2271">
        <v>1115</v>
      </c>
      <c r="F2271" t="s">
        <v>8219</v>
      </c>
      <c r="G2271" t="s">
        <v>8224</v>
      </c>
      <c r="H2271" t="s">
        <v>8246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8271</v>
      </c>
      <c r="O2271" s="6">
        <f t="shared" si="210"/>
        <v>2.23</v>
      </c>
      <c r="P2271" s="8">
        <f t="shared" si="211"/>
        <v>61.944444444444443</v>
      </c>
      <c r="Q2271" s="9" t="str">
        <f t="shared" si="212"/>
        <v>theater</v>
      </c>
      <c r="R2271" s="9" t="str">
        <f t="shared" si="213"/>
        <v>plays</v>
      </c>
      <c r="S2271" s="14">
        <f t="shared" si="214"/>
        <v>41830.545694444445</v>
      </c>
      <c r="T2271" s="14">
        <f t="shared" si="215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>
        <v>650</v>
      </c>
      <c r="E2272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8279</v>
      </c>
      <c r="O2272" s="6">
        <f t="shared" si="210"/>
        <v>1.7092307692307693</v>
      </c>
      <c r="P2272" s="8">
        <f t="shared" si="211"/>
        <v>35.838709677419352</v>
      </c>
      <c r="Q2272" s="9" t="str">
        <f t="shared" si="212"/>
        <v>music</v>
      </c>
      <c r="R2272" s="9" t="str">
        <f t="shared" si="213"/>
        <v>indie rock</v>
      </c>
      <c r="S2272" s="14">
        <f t="shared" si="214"/>
        <v>40670.507326388892</v>
      </c>
      <c r="T2272" s="14">
        <f t="shared" si="215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>
        <v>1000</v>
      </c>
      <c r="E2273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8271</v>
      </c>
      <c r="O2273" s="6">
        <f t="shared" si="210"/>
        <v>1.1100000000000001</v>
      </c>
      <c r="P2273" s="8">
        <f t="shared" si="211"/>
        <v>58.421052631578945</v>
      </c>
      <c r="Q2273" s="9" t="str">
        <f t="shared" si="212"/>
        <v>theater</v>
      </c>
      <c r="R2273" s="9" t="str">
        <f t="shared" si="213"/>
        <v>plays</v>
      </c>
      <c r="S2273" s="14">
        <f t="shared" si="214"/>
        <v>41869.740671296298</v>
      </c>
      <c r="T2273" s="14">
        <f t="shared" si="215"/>
        <v>41899.740671296298</v>
      </c>
    </row>
    <row r="2274" spans="1:20" ht="45" x14ac:dyDescent="0.25">
      <c r="A2274">
        <v>678</v>
      </c>
      <c r="B2274" s="3" t="s">
        <v>679</v>
      </c>
      <c r="C2274" s="3" t="s">
        <v>4788</v>
      </c>
      <c r="D2274">
        <v>29000</v>
      </c>
      <c r="E2274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8273</v>
      </c>
      <c r="O2274" s="6">
        <f t="shared" si="210"/>
        <v>3.8206896551724136E-2</v>
      </c>
      <c r="P2274" s="8">
        <f t="shared" si="211"/>
        <v>65.17647058823529</v>
      </c>
      <c r="Q2274" s="9" t="str">
        <f t="shared" si="212"/>
        <v>technology</v>
      </c>
      <c r="R2274" s="9" t="str">
        <f t="shared" si="213"/>
        <v>wearables</v>
      </c>
      <c r="S2274" s="14">
        <f t="shared" si="214"/>
        <v>42481.376597222217</v>
      </c>
      <c r="T2274" s="14">
        <f t="shared" si="215"/>
        <v>42511.376597222217</v>
      </c>
    </row>
    <row r="2275" spans="1:20" ht="45" x14ac:dyDescent="0.25">
      <c r="A2275">
        <v>93</v>
      </c>
      <c r="B2275" s="3" t="s">
        <v>95</v>
      </c>
      <c r="C2275" s="3" t="s">
        <v>4204</v>
      </c>
      <c r="D2275">
        <v>1000</v>
      </c>
      <c r="E2275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8266</v>
      </c>
      <c r="O2275" s="6">
        <f t="shared" si="210"/>
        <v>1.1060000000000001</v>
      </c>
      <c r="P2275" s="8">
        <f t="shared" si="211"/>
        <v>73.733333333333334</v>
      </c>
      <c r="Q2275" s="9" t="str">
        <f t="shared" si="212"/>
        <v>film &amp; video</v>
      </c>
      <c r="R2275" s="9" t="str">
        <f t="shared" si="213"/>
        <v>shorts</v>
      </c>
      <c r="S2275" s="14">
        <f t="shared" si="214"/>
        <v>41065.858067129629</v>
      </c>
      <c r="T2275" s="14">
        <f t="shared" si="215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>
        <v>500</v>
      </c>
      <c r="E2276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8271</v>
      </c>
      <c r="O2276" s="6">
        <f t="shared" si="210"/>
        <v>2.21</v>
      </c>
      <c r="P2276" s="8">
        <f t="shared" si="211"/>
        <v>61.388888888888886</v>
      </c>
      <c r="Q2276" s="9" t="str">
        <f t="shared" si="212"/>
        <v>theater</v>
      </c>
      <c r="R2276" s="9" t="str">
        <f t="shared" si="213"/>
        <v>plays</v>
      </c>
      <c r="S2276" s="14">
        <f t="shared" si="214"/>
        <v>42107.067557870367</v>
      </c>
      <c r="T2276" s="14">
        <f t="shared" si="215"/>
        <v>42137.067557870367</v>
      </c>
    </row>
    <row r="2277" spans="1:20" ht="45" x14ac:dyDescent="0.25">
      <c r="A2277">
        <v>3933</v>
      </c>
      <c r="B2277" s="3" t="s">
        <v>3930</v>
      </c>
      <c r="C2277" s="3" t="s">
        <v>8041</v>
      </c>
      <c r="D2277">
        <v>7000</v>
      </c>
      <c r="E2277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8271</v>
      </c>
      <c r="O2277" s="6">
        <f t="shared" si="210"/>
        <v>0.15742857142857142</v>
      </c>
      <c r="P2277" s="8">
        <f t="shared" si="211"/>
        <v>91.833333333333329</v>
      </c>
      <c r="Q2277" s="9" t="str">
        <f t="shared" si="212"/>
        <v>theater</v>
      </c>
      <c r="R2277" s="9" t="str">
        <f t="shared" si="213"/>
        <v>plays</v>
      </c>
      <c r="S2277" s="14">
        <f t="shared" si="214"/>
        <v>42538.968310185184</v>
      </c>
      <c r="T2277" s="14">
        <f t="shared" si="215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>
        <v>7500</v>
      </c>
      <c r="E2278">
        <v>1101</v>
      </c>
      <c r="F2278" t="s">
        <v>8220</v>
      </c>
      <c r="G2278" t="s">
        <v>8224</v>
      </c>
      <c r="H2278" t="s">
        <v>8246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8272</v>
      </c>
      <c r="O2278" s="6">
        <f t="shared" si="210"/>
        <v>0.14680000000000001</v>
      </c>
      <c r="P2278" s="8">
        <f t="shared" si="211"/>
        <v>367</v>
      </c>
      <c r="Q2278" s="9" t="str">
        <f t="shared" si="212"/>
        <v>technology</v>
      </c>
      <c r="R2278" s="9" t="str">
        <f t="shared" si="213"/>
        <v>web</v>
      </c>
      <c r="S2278" s="14">
        <f t="shared" si="214"/>
        <v>42159.649583333332</v>
      </c>
      <c r="T2278" s="14">
        <f t="shared" si="215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>
        <v>1000</v>
      </c>
      <c r="E2279">
        <v>1101</v>
      </c>
      <c r="F2279" t="s">
        <v>8219</v>
      </c>
      <c r="G2279" t="s">
        <v>8224</v>
      </c>
      <c r="H2279" t="s">
        <v>8246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8271</v>
      </c>
      <c r="O2279" s="6">
        <f t="shared" si="210"/>
        <v>1.101</v>
      </c>
      <c r="P2279" s="8">
        <f t="shared" si="211"/>
        <v>40.777777777777779</v>
      </c>
      <c r="Q2279" s="9" t="str">
        <f t="shared" si="212"/>
        <v>theater</v>
      </c>
      <c r="R2279" s="9" t="str">
        <f t="shared" si="213"/>
        <v>plays</v>
      </c>
      <c r="S2279" s="14">
        <f t="shared" si="214"/>
        <v>41866.79886574074</v>
      </c>
      <c r="T2279" s="14">
        <f t="shared" si="215"/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>
        <v>1000</v>
      </c>
      <c r="E2280">
        <v>1100</v>
      </c>
      <c r="F2280" t="s">
        <v>8219</v>
      </c>
      <c r="G2280" t="s">
        <v>8224</v>
      </c>
      <c r="H2280" t="s">
        <v>8246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8300</v>
      </c>
      <c r="O2280" s="6">
        <f t="shared" si="210"/>
        <v>1.1000000000000001</v>
      </c>
      <c r="P2280" s="8">
        <f t="shared" si="211"/>
        <v>100</v>
      </c>
      <c r="Q2280" s="9" t="str">
        <f t="shared" si="212"/>
        <v>music</v>
      </c>
      <c r="R2280" s="9" t="str">
        <f t="shared" si="213"/>
        <v>classical music</v>
      </c>
      <c r="S2280" s="14">
        <f t="shared" si="214"/>
        <v>40696.648784722223</v>
      </c>
      <c r="T2280" s="14">
        <f t="shared" si="215"/>
        <v>40756.648784722223</v>
      </c>
    </row>
    <row r="2281" spans="1:20" ht="45" x14ac:dyDescent="0.25">
      <c r="A2281">
        <v>2678</v>
      </c>
      <c r="B2281" s="3" t="s">
        <v>2678</v>
      </c>
      <c r="C2281" s="3" t="s">
        <v>6788</v>
      </c>
      <c r="D2281">
        <v>8000000</v>
      </c>
      <c r="E2281">
        <v>1100</v>
      </c>
      <c r="F2281" t="s">
        <v>8221</v>
      </c>
      <c r="G2281" t="s">
        <v>8227</v>
      </c>
      <c r="H2281" t="s">
        <v>8249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8302</v>
      </c>
      <c r="O2281" s="6">
        <f t="shared" si="210"/>
        <v>1.3750000000000001E-4</v>
      </c>
      <c r="P2281" s="8">
        <f t="shared" si="211"/>
        <v>550</v>
      </c>
      <c r="Q2281" s="9" t="str">
        <f t="shared" si="212"/>
        <v>technology</v>
      </c>
      <c r="R2281" s="9" t="str">
        <f t="shared" si="213"/>
        <v>makerspaces</v>
      </c>
      <c r="S2281" s="14">
        <f t="shared" si="214"/>
        <v>42241.798206018517</v>
      </c>
      <c r="T2281" s="14">
        <f t="shared" si="215"/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>
        <v>1100</v>
      </c>
      <c r="E2282">
        <v>1100</v>
      </c>
      <c r="F2282" t="s">
        <v>8219</v>
      </c>
      <c r="G2282" t="s">
        <v>8224</v>
      </c>
      <c r="H2282" t="s">
        <v>8246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8305</v>
      </c>
      <c r="O2282" s="6">
        <f t="shared" si="210"/>
        <v>1</v>
      </c>
      <c r="P2282" s="8">
        <f t="shared" si="211"/>
        <v>73.333333333333329</v>
      </c>
      <c r="Q2282" s="9" t="str">
        <f t="shared" si="212"/>
        <v>theater</v>
      </c>
      <c r="R2282" s="9" t="str">
        <f t="shared" si="213"/>
        <v>musical</v>
      </c>
      <c r="S2282" s="14">
        <f t="shared" si="214"/>
        <v>42445.598136574074</v>
      </c>
      <c r="T2282" s="14">
        <f t="shared" si="215"/>
        <v>42475.598136574074</v>
      </c>
    </row>
    <row r="2283" spans="1:20" ht="45" x14ac:dyDescent="0.25">
      <c r="A2283">
        <v>3842</v>
      </c>
      <c r="B2283" s="3" t="s">
        <v>3839</v>
      </c>
      <c r="C2283" s="3" t="s">
        <v>7951</v>
      </c>
      <c r="D2283">
        <v>5000</v>
      </c>
      <c r="E2283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8271</v>
      </c>
      <c r="O2283" s="6">
        <f t="shared" si="210"/>
        <v>0.21940000000000001</v>
      </c>
      <c r="P2283" s="8">
        <f t="shared" si="211"/>
        <v>47.695652173913047</v>
      </c>
      <c r="Q2283" s="9" t="str">
        <f t="shared" si="212"/>
        <v>theater</v>
      </c>
      <c r="R2283" s="9" t="str">
        <f t="shared" si="213"/>
        <v>plays</v>
      </c>
      <c r="S2283" s="14">
        <f t="shared" si="214"/>
        <v>41740.493657407409</v>
      </c>
      <c r="T2283" s="14">
        <f t="shared" si="215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>
        <v>50000</v>
      </c>
      <c r="E2284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8303</v>
      </c>
      <c r="O2284" s="6">
        <f t="shared" si="210"/>
        <v>2.1919999999999999E-2</v>
      </c>
      <c r="P2284" s="8">
        <f t="shared" si="211"/>
        <v>18.896551724137932</v>
      </c>
      <c r="Q2284" s="9" t="str">
        <f t="shared" si="212"/>
        <v>theater</v>
      </c>
      <c r="R2284" s="9" t="str">
        <f t="shared" si="213"/>
        <v>spaces</v>
      </c>
      <c r="S2284" s="14">
        <f t="shared" si="214"/>
        <v>41872.802928240737</v>
      </c>
      <c r="T2284" s="14">
        <f t="shared" si="215"/>
        <v>41917.802928240737</v>
      </c>
    </row>
    <row r="2285" spans="1:20" ht="30" x14ac:dyDescent="0.25">
      <c r="A2285">
        <v>1362</v>
      </c>
      <c r="B2285" s="3" t="s">
        <v>1363</v>
      </c>
      <c r="C2285" s="3" t="s">
        <v>5472</v>
      </c>
      <c r="D2285">
        <v>1000</v>
      </c>
      <c r="E2285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8274</v>
      </c>
      <c r="O2285" s="6">
        <f t="shared" si="210"/>
        <v>1.091</v>
      </c>
      <c r="P2285" s="8">
        <f t="shared" si="211"/>
        <v>43.64</v>
      </c>
      <c r="Q2285" s="9" t="str">
        <f t="shared" si="212"/>
        <v>publishing</v>
      </c>
      <c r="R2285" s="9" t="str">
        <f t="shared" si="213"/>
        <v>nonfiction</v>
      </c>
      <c r="S2285" s="14">
        <f t="shared" si="214"/>
        <v>41464.934386574074</v>
      </c>
      <c r="T2285" s="14">
        <f t="shared" si="215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>
        <v>500</v>
      </c>
      <c r="E2286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8271</v>
      </c>
      <c r="O2286" s="6">
        <f t="shared" si="210"/>
        <v>2.1800000000000002</v>
      </c>
      <c r="P2286" s="8">
        <f t="shared" si="211"/>
        <v>54.5</v>
      </c>
      <c r="Q2286" s="9" t="str">
        <f t="shared" si="212"/>
        <v>theater</v>
      </c>
      <c r="R2286" s="9" t="str">
        <f t="shared" si="213"/>
        <v>plays</v>
      </c>
      <c r="S2286" s="14">
        <f t="shared" si="214"/>
        <v>42056.091631944444</v>
      </c>
      <c r="T2286" s="14">
        <f t="shared" si="215"/>
        <v>42070.204861111109</v>
      </c>
    </row>
    <row r="2287" spans="1:20" ht="45" x14ac:dyDescent="0.25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6">
        <f t="shared" si="210"/>
        <v>1.0880000000000001</v>
      </c>
      <c r="P2287" s="8">
        <f t="shared" si="211"/>
        <v>26.536585365853657</v>
      </c>
      <c r="Q2287" s="9" t="str">
        <f t="shared" si="212"/>
        <v>theater</v>
      </c>
      <c r="R2287" s="9" t="str">
        <f t="shared" si="213"/>
        <v>plays</v>
      </c>
      <c r="S2287" s="14">
        <f t="shared" si="214"/>
        <v>42135.810694444444</v>
      </c>
      <c r="T2287" s="14">
        <f t="shared" si="215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>
        <v>1000</v>
      </c>
      <c r="E2288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8271</v>
      </c>
      <c r="O2288" s="6">
        <f t="shared" si="210"/>
        <v>1.0825</v>
      </c>
      <c r="P2288" s="8">
        <f t="shared" si="211"/>
        <v>30.928571428571427</v>
      </c>
      <c r="Q2288" s="9" t="str">
        <f t="shared" si="212"/>
        <v>theater</v>
      </c>
      <c r="R2288" s="9" t="str">
        <f t="shared" si="213"/>
        <v>plays</v>
      </c>
      <c r="S2288" s="14">
        <f t="shared" si="214"/>
        <v>41785.707708333335</v>
      </c>
      <c r="T2288" s="14">
        <f t="shared" si="215"/>
        <v>41815.707708333335</v>
      </c>
    </row>
    <row r="2289" spans="1:20" ht="45" x14ac:dyDescent="0.25">
      <c r="A2289">
        <v>1264</v>
      </c>
      <c r="B2289" s="3" t="s">
        <v>1265</v>
      </c>
      <c r="C2289" s="3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6">
        <f t="shared" si="210"/>
        <v>1.6646153846153846</v>
      </c>
      <c r="P2289" s="8">
        <f t="shared" si="211"/>
        <v>31.823529411764707</v>
      </c>
      <c r="Q2289" s="9" t="str">
        <f t="shared" si="212"/>
        <v>music</v>
      </c>
      <c r="R2289" s="9" t="str">
        <f t="shared" si="213"/>
        <v>rock</v>
      </c>
      <c r="S2289" s="14">
        <f t="shared" si="214"/>
        <v>41547.662997685184</v>
      </c>
      <c r="T2289" s="14">
        <f t="shared" si="215"/>
        <v>41576.662997685184</v>
      </c>
    </row>
    <row r="2290" spans="1:20" ht="45" x14ac:dyDescent="0.25">
      <c r="A2290">
        <v>3446</v>
      </c>
      <c r="B2290" s="3" t="s">
        <v>3445</v>
      </c>
      <c r="C2290" s="3" t="s">
        <v>7556</v>
      </c>
      <c r="D2290">
        <v>1000</v>
      </c>
      <c r="E2290">
        <v>1082</v>
      </c>
      <c r="F2290" t="s">
        <v>8219</v>
      </c>
      <c r="G2290" t="s">
        <v>8225</v>
      </c>
      <c r="H2290" t="s">
        <v>8247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8271</v>
      </c>
      <c r="O2290" s="6">
        <f t="shared" si="210"/>
        <v>1.0820000000000001</v>
      </c>
      <c r="P2290" s="8">
        <f t="shared" si="211"/>
        <v>43.28</v>
      </c>
      <c r="Q2290" s="9" t="str">
        <f t="shared" si="212"/>
        <v>theater</v>
      </c>
      <c r="R2290" s="9" t="str">
        <f t="shared" si="213"/>
        <v>plays</v>
      </c>
      <c r="S2290" s="14">
        <f t="shared" si="214"/>
        <v>42016.832465277781</v>
      </c>
      <c r="T2290" s="14">
        <f t="shared" si="215"/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>
        <v>40000</v>
      </c>
      <c r="E2291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8285</v>
      </c>
      <c r="O2291" s="6">
        <f t="shared" si="210"/>
        <v>2.7025E-2</v>
      </c>
      <c r="P2291" s="8">
        <f t="shared" si="211"/>
        <v>49.136363636363633</v>
      </c>
      <c r="Q2291" s="9" t="str">
        <f t="shared" si="212"/>
        <v>photography</v>
      </c>
      <c r="R2291" s="9" t="str">
        <f t="shared" si="213"/>
        <v>photobooks</v>
      </c>
      <c r="S2291" s="14">
        <f t="shared" si="214"/>
        <v>41987.818969907406</v>
      </c>
      <c r="T2291" s="14">
        <f t="shared" si="215"/>
        <v>42017.818969907406</v>
      </c>
    </row>
    <row r="2292" spans="1:20" ht="30" x14ac:dyDescent="0.25">
      <c r="A2292">
        <v>1663</v>
      </c>
      <c r="B2292" s="3" t="s">
        <v>1664</v>
      </c>
      <c r="C2292" s="3" t="s">
        <v>5773</v>
      </c>
      <c r="D2292">
        <v>1000</v>
      </c>
      <c r="E2292">
        <v>1080</v>
      </c>
      <c r="F2292" t="s">
        <v>8219</v>
      </c>
      <c r="G2292" t="s">
        <v>8224</v>
      </c>
      <c r="H2292" t="s">
        <v>8246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8292</v>
      </c>
      <c r="O2292" s="6">
        <f t="shared" si="210"/>
        <v>1.08</v>
      </c>
      <c r="P2292" s="8">
        <f t="shared" si="211"/>
        <v>33.75</v>
      </c>
      <c r="Q2292" s="9" t="str">
        <f t="shared" si="212"/>
        <v>music</v>
      </c>
      <c r="R2292" s="9" t="str">
        <f t="shared" si="213"/>
        <v>pop</v>
      </c>
      <c r="S2292" s="14">
        <f t="shared" si="214"/>
        <v>42006.02207175926</v>
      </c>
      <c r="T2292" s="14">
        <f t="shared" si="215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>
        <v>600</v>
      </c>
      <c r="E2293">
        <v>1080</v>
      </c>
      <c r="F2293" t="s">
        <v>8219</v>
      </c>
      <c r="G2293" t="s">
        <v>8224</v>
      </c>
      <c r="H2293" t="s">
        <v>8246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8303</v>
      </c>
      <c r="O2293" s="6">
        <f t="shared" si="210"/>
        <v>1.8</v>
      </c>
      <c r="P2293" s="8">
        <f t="shared" si="211"/>
        <v>54</v>
      </c>
      <c r="Q2293" s="9" t="str">
        <f t="shared" si="212"/>
        <v>theater</v>
      </c>
      <c r="R2293" s="9" t="str">
        <f t="shared" si="213"/>
        <v>spaces</v>
      </c>
      <c r="S2293" s="14">
        <f t="shared" si="214"/>
        <v>42098.216238425928</v>
      </c>
      <c r="T2293" s="14">
        <f t="shared" si="215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>
        <v>1000</v>
      </c>
      <c r="E2294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8271</v>
      </c>
      <c r="O2294" s="6">
        <f t="shared" si="210"/>
        <v>1.0780000000000001</v>
      </c>
      <c r="P2294" s="8">
        <f t="shared" si="211"/>
        <v>77</v>
      </c>
      <c r="Q2294" s="9" t="str">
        <f t="shared" si="212"/>
        <v>theater</v>
      </c>
      <c r="R2294" s="9" t="str">
        <f t="shared" si="213"/>
        <v>plays</v>
      </c>
      <c r="S2294" s="14">
        <f t="shared" si="214"/>
        <v>42402.889027777783</v>
      </c>
      <c r="T2294" s="14">
        <f t="shared" si="215"/>
        <v>42447.847361111111</v>
      </c>
    </row>
    <row r="2295" spans="1:20" ht="45" x14ac:dyDescent="0.25">
      <c r="A2295">
        <v>3471</v>
      </c>
      <c r="B2295" s="3" t="s">
        <v>3470</v>
      </c>
      <c r="C2295" s="3" t="s">
        <v>7581</v>
      </c>
      <c r="D2295">
        <v>500</v>
      </c>
      <c r="E2295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8271</v>
      </c>
      <c r="O2295" s="6">
        <f t="shared" si="210"/>
        <v>2.1459999999999999</v>
      </c>
      <c r="P2295" s="8">
        <f t="shared" si="211"/>
        <v>35.766666666666666</v>
      </c>
      <c r="Q2295" s="9" t="str">
        <f t="shared" si="212"/>
        <v>theater</v>
      </c>
      <c r="R2295" s="9" t="str">
        <f t="shared" si="213"/>
        <v>plays</v>
      </c>
      <c r="S2295" s="14">
        <f t="shared" si="214"/>
        <v>41841.820486111108</v>
      </c>
      <c r="T2295" s="14">
        <f t="shared" si="215"/>
        <v>41882.833333333336</v>
      </c>
    </row>
    <row r="2296" spans="1:20" ht="45" x14ac:dyDescent="0.25">
      <c r="A2296">
        <v>2947</v>
      </c>
      <c r="B2296" s="3" t="s">
        <v>2947</v>
      </c>
      <c r="C2296" s="3" t="s">
        <v>7057</v>
      </c>
      <c r="D2296">
        <v>25000</v>
      </c>
      <c r="E2296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8303</v>
      </c>
      <c r="O2296" s="6">
        <f t="shared" si="210"/>
        <v>4.2880000000000001E-2</v>
      </c>
      <c r="P2296" s="8">
        <f t="shared" si="211"/>
        <v>82.461538461538467</v>
      </c>
      <c r="Q2296" s="9" t="str">
        <f t="shared" si="212"/>
        <v>theater</v>
      </c>
      <c r="R2296" s="9" t="str">
        <f t="shared" si="213"/>
        <v>spaces</v>
      </c>
      <c r="S2296" s="14">
        <f t="shared" si="214"/>
        <v>42649.562118055561</v>
      </c>
      <c r="T2296" s="14">
        <f t="shared" si="215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>
        <v>480</v>
      </c>
      <c r="E2297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8297</v>
      </c>
      <c r="O2297" s="6">
        <f t="shared" si="210"/>
        <v>2.2270833333333333</v>
      </c>
      <c r="P2297" s="8">
        <f t="shared" si="211"/>
        <v>21.38</v>
      </c>
      <c r="Q2297" s="9" t="str">
        <f t="shared" si="212"/>
        <v>games</v>
      </c>
      <c r="R2297" s="9" t="str">
        <f t="shared" si="213"/>
        <v>tabletop games</v>
      </c>
      <c r="S2297" s="14">
        <f t="shared" si="214"/>
        <v>42682.451921296291</v>
      </c>
      <c r="T2297" s="14">
        <f t="shared" si="215"/>
        <v>42696.451921296291</v>
      </c>
    </row>
    <row r="2298" spans="1:20" ht="45" x14ac:dyDescent="0.25">
      <c r="A2298">
        <v>3307</v>
      </c>
      <c r="B2298" s="3" t="s">
        <v>3307</v>
      </c>
      <c r="C2298" s="3" t="s">
        <v>7417</v>
      </c>
      <c r="D2298">
        <v>1000</v>
      </c>
      <c r="E2298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8271</v>
      </c>
      <c r="O2298" s="6">
        <f t="shared" si="210"/>
        <v>1.0668</v>
      </c>
      <c r="P2298" s="8">
        <f t="shared" si="211"/>
        <v>53.339999999999996</v>
      </c>
      <c r="Q2298" s="9" t="str">
        <f t="shared" si="212"/>
        <v>theater</v>
      </c>
      <c r="R2298" s="9" t="str">
        <f t="shared" si="213"/>
        <v>plays</v>
      </c>
      <c r="S2298" s="14">
        <f t="shared" si="214"/>
        <v>42475.057164351849</v>
      </c>
      <c r="T2298" s="14">
        <f t="shared" si="215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>
        <v>900</v>
      </c>
      <c r="E2299">
        <v>1066</v>
      </c>
      <c r="F2299" t="s">
        <v>8219</v>
      </c>
      <c r="G2299" t="s">
        <v>8225</v>
      </c>
      <c r="H2299" t="s">
        <v>8247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8300</v>
      </c>
      <c r="O2299" s="6">
        <f t="shared" si="210"/>
        <v>1.1844444444444444</v>
      </c>
      <c r="P2299" s="8">
        <f t="shared" si="211"/>
        <v>29.611111111111111</v>
      </c>
      <c r="Q2299" s="9" t="str">
        <f t="shared" si="212"/>
        <v>music</v>
      </c>
      <c r="R2299" s="9" t="str">
        <f t="shared" si="213"/>
        <v>classical music</v>
      </c>
      <c r="S2299" s="14">
        <f t="shared" si="214"/>
        <v>41744.745208333334</v>
      </c>
      <c r="T2299" s="14">
        <f t="shared" si="215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>
        <v>500</v>
      </c>
      <c r="E2300">
        <v>1066</v>
      </c>
      <c r="F2300" t="s">
        <v>8219</v>
      </c>
      <c r="G2300" t="s">
        <v>8224</v>
      </c>
      <c r="H2300" t="s">
        <v>8246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8303</v>
      </c>
      <c r="O2300" s="6">
        <f t="shared" si="210"/>
        <v>2.1320000000000001</v>
      </c>
      <c r="P2300" s="8">
        <f t="shared" si="211"/>
        <v>33.3125</v>
      </c>
      <c r="Q2300" s="9" t="str">
        <f t="shared" si="212"/>
        <v>theater</v>
      </c>
      <c r="R2300" s="9" t="str">
        <f t="shared" si="213"/>
        <v>spaces</v>
      </c>
      <c r="S2300" s="14">
        <f t="shared" si="214"/>
        <v>40378.893206018518</v>
      </c>
      <c r="T2300" s="14">
        <f t="shared" si="215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>
        <v>800</v>
      </c>
      <c r="E2301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8276</v>
      </c>
      <c r="O2301" s="6">
        <f t="shared" si="210"/>
        <v>1.3315375</v>
      </c>
      <c r="P2301" s="8">
        <f t="shared" si="211"/>
        <v>42.609200000000001</v>
      </c>
      <c r="Q2301" s="9" t="str">
        <f t="shared" si="212"/>
        <v>music</v>
      </c>
      <c r="R2301" s="9" t="str">
        <f t="shared" si="213"/>
        <v>rock</v>
      </c>
      <c r="S2301" s="14">
        <f t="shared" si="214"/>
        <v>41403.000856481485</v>
      </c>
      <c r="T2301" s="14">
        <f t="shared" si="215"/>
        <v>41433.000856481485</v>
      </c>
    </row>
    <row r="2302" spans="1:20" ht="45" x14ac:dyDescent="0.25">
      <c r="A2302">
        <v>3843</v>
      </c>
      <c r="B2302" s="3" t="s">
        <v>3840</v>
      </c>
      <c r="C2302" s="3" t="s">
        <v>7952</v>
      </c>
      <c r="D2302">
        <v>5000</v>
      </c>
      <c r="E2302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8271</v>
      </c>
      <c r="O2302" s="6">
        <f t="shared" si="210"/>
        <v>0.21299999999999999</v>
      </c>
      <c r="P2302" s="8">
        <f t="shared" si="211"/>
        <v>56.05263157894737</v>
      </c>
      <c r="Q2302" s="9" t="str">
        <f t="shared" si="212"/>
        <v>theater</v>
      </c>
      <c r="R2302" s="9" t="str">
        <f t="shared" si="213"/>
        <v>plays</v>
      </c>
      <c r="S2302" s="14">
        <f t="shared" si="214"/>
        <v>41766.072500000002</v>
      </c>
      <c r="T2302" s="14">
        <f t="shared" si="215"/>
        <v>41791.072500000002</v>
      </c>
    </row>
    <row r="2303" spans="1:20" ht="30" x14ac:dyDescent="0.25">
      <c r="A2303">
        <v>3819</v>
      </c>
      <c r="B2303" s="3" t="s">
        <v>3816</v>
      </c>
      <c r="C2303" s="3" t="s">
        <v>7817</v>
      </c>
      <c r="D2303">
        <v>1000</v>
      </c>
      <c r="E2303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8271</v>
      </c>
      <c r="O2303" s="6">
        <f t="shared" si="210"/>
        <v>1.0640000000000001</v>
      </c>
      <c r="P2303" s="8">
        <f t="shared" si="211"/>
        <v>40.92307692307692</v>
      </c>
      <c r="Q2303" s="9" t="str">
        <f t="shared" si="212"/>
        <v>theater</v>
      </c>
      <c r="R2303" s="9" t="str">
        <f t="shared" si="213"/>
        <v>plays</v>
      </c>
      <c r="S2303" s="14">
        <f t="shared" si="214"/>
        <v>42184.209537037037</v>
      </c>
      <c r="T2303" s="14">
        <f t="shared" si="215"/>
        <v>42202.876388888893</v>
      </c>
    </row>
    <row r="2304" spans="1:20" ht="45" x14ac:dyDescent="0.25">
      <c r="A2304">
        <v>3500</v>
      </c>
      <c r="B2304" s="3" t="s">
        <v>3499</v>
      </c>
      <c r="C2304" s="3" t="s">
        <v>7610</v>
      </c>
      <c r="D2304">
        <v>1000</v>
      </c>
      <c r="E2304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8271</v>
      </c>
      <c r="O2304" s="6">
        <f t="shared" si="210"/>
        <v>1.0629999999999999</v>
      </c>
      <c r="P2304" s="8">
        <f t="shared" si="211"/>
        <v>25.30952380952381</v>
      </c>
      <c r="Q2304" s="9" t="str">
        <f t="shared" si="212"/>
        <v>theater</v>
      </c>
      <c r="R2304" s="9" t="str">
        <f t="shared" si="213"/>
        <v>plays</v>
      </c>
      <c r="S2304" s="14">
        <f t="shared" si="214"/>
        <v>42419.91942129629</v>
      </c>
      <c r="T2304" s="14">
        <f t="shared" si="215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>
        <v>15000</v>
      </c>
      <c r="E2305">
        <v>1060</v>
      </c>
      <c r="F2305" t="s">
        <v>8220</v>
      </c>
      <c r="G2305" t="s">
        <v>8224</v>
      </c>
      <c r="H2305" t="s">
        <v>8246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8286</v>
      </c>
      <c r="O2305" s="6">
        <f t="shared" si="210"/>
        <v>7.0666666666666669E-2</v>
      </c>
      <c r="P2305" s="8">
        <f t="shared" si="211"/>
        <v>58.888888888888886</v>
      </c>
      <c r="Q2305" s="9" t="str">
        <f t="shared" si="212"/>
        <v>music</v>
      </c>
      <c r="R2305" s="9" t="str">
        <f t="shared" si="213"/>
        <v>world music</v>
      </c>
      <c r="S2305" s="14">
        <f t="shared" si="214"/>
        <v>41736.549791666665</v>
      </c>
      <c r="T2305" s="14">
        <f t="shared" si="215"/>
        <v>41796.549791666665</v>
      </c>
    </row>
    <row r="2306" spans="1:20" ht="45" x14ac:dyDescent="0.25">
      <c r="A2306">
        <v>3860</v>
      </c>
      <c r="B2306" s="3" t="s">
        <v>3857</v>
      </c>
      <c r="C2306" s="3" t="s">
        <v>7969</v>
      </c>
      <c r="D2306">
        <v>6000</v>
      </c>
      <c r="E2306">
        <v>1060</v>
      </c>
      <c r="F2306" t="s">
        <v>8221</v>
      </c>
      <c r="G2306" t="s">
        <v>8224</v>
      </c>
      <c r="H2306" t="s">
        <v>8246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8271</v>
      </c>
      <c r="O2306" s="6">
        <f t="shared" ref="O2306:O2369" si="216">E2306/D2306</f>
        <v>0.17666666666666667</v>
      </c>
      <c r="P2306" s="8">
        <f t="shared" ref="P2306:P2369" si="217">E2306/L2306</f>
        <v>81.538461538461533</v>
      </c>
      <c r="Q2306" s="9" t="str">
        <f t="shared" si="212"/>
        <v>theater</v>
      </c>
      <c r="R2306" s="9" t="str">
        <f t="shared" si="213"/>
        <v>plays</v>
      </c>
      <c r="S2306" s="14">
        <f t="shared" si="214"/>
        <v>41833.660995370366</v>
      </c>
      <c r="T2306" s="14">
        <f t="shared" si="215"/>
        <v>41863.660995370366</v>
      </c>
    </row>
    <row r="2307" spans="1:20" ht="45" x14ac:dyDescent="0.25">
      <c r="A2307">
        <v>2676</v>
      </c>
      <c r="B2307" s="3" t="s">
        <v>2676</v>
      </c>
      <c r="C2307" s="3" t="s">
        <v>6786</v>
      </c>
      <c r="D2307">
        <v>2100</v>
      </c>
      <c r="E2307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8302</v>
      </c>
      <c r="O2307" s="6">
        <f t="shared" si="216"/>
        <v>0.50380952380952382</v>
      </c>
      <c r="P2307" s="8">
        <f t="shared" si="217"/>
        <v>117.55555555555556</v>
      </c>
      <c r="Q2307" s="9" t="str">
        <f t="shared" ref="Q2307:Q2370" si="218">LEFT(N2307, SEARCH("/",N2307,1)-1)</f>
        <v>technology</v>
      </c>
      <c r="R2307" s="9" t="str">
        <f t="shared" ref="R2307:R2370" si="219">RIGHT(N2307,LEN(N2307) - SEARCH("/", N2307))</f>
        <v>makerspaces</v>
      </c>
      <c r="S2307" s="14">
        <f t="shared" ref="S2307:S2370" si="220">(((J2307/60)/60)/24)+DATE(1970,1,1)</f>
        <v>42482.624699074076</v>
      </c>
      <c r="T2307" s="14">
        <f t="shared" ref="T2307:T2370" si="221"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>
        <v>1000</v>
      </c>
      <c r="E230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8279</v>
      </c>
      <c r="O2308" s="6">
        <f t="shared" si="216"/>
        <v>1.056</v>
      </c>
      <c r="P2308" s="8">
        <f t="shared" si="217"/>
        <v>52.8</v>
      </c>
      <c r="Q2308" s="9" t="str">
        <f t="shared" si="218"/>
        <v>music</v>
      </c>
      <c r="R2308" s="9" t="str">
        <f t="shared" si="219"/>
        <v>indie rock</v>
      </c>
      <c r="S2308" s="14">
        <f t="shared" si="220"/>
        <v>42017.967442129629</v>
      </c>
      <c r="T2308" s="14">
        <f t="shared" si="221"/>
        <v>42031.967442129629</v>
      </c>
    </row>
    <row r="2309" spans="1:20" ht="45" x14ac:dyDescent="0.25">
      <c r="A2309">
        <v>646</v>
      </c>
      <c r="B2309" s="3" t="s">
        <v>647</v>
      </c>
      <c r="C2309" s="3" t="s">
        <v>4756</v>
      </c>
      <c r="D2309">
        <v>800</v>
      </c>
      <c r="E2309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8273</v>
      </c>
      <c r="O2309" s="6">
        <f t="shared" si="216"/>
        <v>1.3187625000000001</v>
      </c>
      <c r="P2309" s="8">
        <f t="shared" si="217"/>
        <v>39.074444444444445</v>
      </c>
      <c r="Q2309" s="9" t="str">
        <f t="shared" si="218"/>
        <v>technology</v>
      </c>
      <c r="R2309" s="9" t="str">
        <f t="shared" si="219"/>
        <v>wearables</v>
      </c>
      <c r="S2309" s="14">
        <f t="shared" si="220"/>
        <v>41832.852627314816</v>
      </c>
      <c r="T2309" s="14">
        <f t="shared" si="221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>
        <v>500</v>
      </c>
      <c r="E2310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8271</v>
      </c>
      <c r="O2310" s="6">
        <f t="shared" si="216"/>
        <v>2.11</v>
      </c>
      <c r="P2310" s="8">
        <f t="shared" si="217"/>
        <v>58.611111111111114</v>
      </c>
      <c r="Q2310" s="9" t="str">
        <f t="shared" si="218"/>
        <v>theater</v>
      </c>
      <c r="R2310" s="9" t="str">
        <f t="shared" si="219"/>
        <v>plays</v>
      </c>
      <c r="S2310" s="14">
        <f t="shared" si="220"/>
        <v>41808.991944444446</v>
      </c>
      <c r="T2310" s="14">
        <f t="shared" si="221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>
        <v>300</v>
      </c>
      <c r="E2311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8276</v>
      </c>
      <c r="O2311" s="6">
        <f t="shared" si="216"/>
        <v>3.5016666666666665</v>
      </c>
      <c r="P2311" s="8">
        <f t="shared" si="217"/>
        <v>75.035714285714292</v>
      </c>
      <c r="Q2311" s="9" t="str">
        <f t="shared" si="218"/>
        <v>music</v>
      </c>
      <c r="R2311" s="9" t="str">
        <f t="shared" si="219"/>
        <v>rock</v>
      </c>
      <c r="S2311" s="14">
        <f t="shared" si="220"/>
        <v>40565.032511574071</v>
      </c>
      <c r="T2311" s="14">
        <f t="shared" si="221"/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>
        <v>1000</v>
      </c>
      <c r="E2312">
        <v>1050</v>
      </c>
      <c r="F2312" t="s">
        <v>8219</v>
      </c>
      <c r="G2312" t="s">
        <v>8224</v>
      </c>
      <c r="H2312" t="s">
        <v>8246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8276</v>
      </c>
      <c r="O2312" s="6">
        <f t="shared" si="216"/>
        <v>1.05</v>
      </c>
      <c r="P2312" s="8">
        <f t="shared" si="217"/>
        <v>38.888888888888886</v>
      </c>
      <c r="Q2312" s="9" t="str">
        <f t="shared" si="218"/>
        <v>music</v>
      </c>
      <c r="R2312" s="9" t="str">
        <f t="shared" si="219"/>
        <v>rock</v>
      </c>
      <c r="S2312" s="14">
        <f t="shared" si="220"/>
        <v>41288.68712962963</v>
      </c>
      <c r="T2312" s="14">
        <f t="shared" si="221"/>
        <v>41333.892361111109</v>
      </c>
    </row>
    <row r="2313" spans="1:20" ht="45" x14ac:dyDescent="0.25">
      <c r="A2313">
        <v>1711</v>
      </c>
      <c r="B2313" s="3" t="s">
        <v>1712</v>
      </c>
      <c r="C2313" s="3" t="s">
        <v>5821</v>
      </c>
      <c r="D2313">
        <v>10000</v>
      </c>
      <c r="E2313">
        <v>1050</v>
      </c>
      <c r="F2313" t="s">
        <v>8221</v>
      </c>
      <c r="G2313" t="s">
        <v>8224</v>
      </c>
      <c r="H2313" t="s">
        <v>8246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8293</v>
      </c>
      <c r="O2313" s="6">
        <f t="shared" si="216"/>
        <v>0.105</v>
      </c>
      <c r="P2313" s="8">
        <f t="shared" si="217"/>
        <v>525</v>
      </c>
      <c r="Q2313" s="9" t="str">
        <f t="shared" si="218"/>
        <v>music</v>
      </c>
      <c r="R2313" s="9" t="str">
        <f t="shared" si="219"/>
        <v>faith</v>
      </c>
      <c r="S2313" s="14">
        <f t="shared" si="220"/>
        <v>41852.646226851852</v>
      </c>
      <c r="T2313" s="14">
        <f t="shared" si="221"/>
        <v>41883.646226851852</v>
      </c>
    </row>
    <row r="2314" spans="1:20" ht="45" x14ac:dyDescent="0.25">
      <c r="A2314">
        <v>1833</v>
      </c>
      <c r="B2314" s="3" t="s">
        <v>1834</v>
      </c>
      <c r="C2314" s="3" t="s">
        <v>5943</v>
      </c>
      <c r="D2314">
        <v>400</v>
      </c>
      <c r="E2314">
        <v>1050</v>
      </c>
      <c r="F2314" t="s">
        <v>8219</v>
      </c>
      <c r="G2314" t="s">
        <v>8224</v>
      </c>
      <c r="H2314" t="s">
        <v>8246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8276</v>
      </c>
      <c r="O2314" s="6">
        <f t="shared" si="216"/>
        <v>2.625</v>
      </c>
      <c r="P2314" s="8">
        <f t="shared" si="217"/>
        <v>42</v>
      </c>
      <c r="Q2314" s="9" t="str">
        <f t="shared" si="218"/>
        <v>music</v>
      </c>
      <c r="R2314" s="9" t="str">
        <f t="shared" si="219"/>
        <v>rock</v>
      </c>
      <c r="S2314" s="14">
        <f t="shared" si="220"/>
        <v>41303.044016203705</v>
      </c>
      <c r="T2314" s="14">
        <f t="shared" si="221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>
        <v>10000</v>
      </c>
      <c r="E2315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 s="6">
        <f t="shared" si="216"/>
        <v>0.1048</v>
      </c>
      <c r="P2315" s="8">
        <f t="shared" si="217"/>
        <v>31.757575757575758</v>
      </c>
      <c r="Q2315" s="9" t="str">
        <f t="shared" si="218"/>
        <v>publishing</v>
      </c>
      <c r="R2315" s="9" t="str">
        <f t="shared" si="219"/>
        <v>children's books</v>
      </c>
      <c r="S2315" s="14">
        <f t="shared" si="220"/>
        <v>41620.90047453704</v>
      </c>
      <c r="T2315" s="14">
        <f t="shared" si="221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>
        <v>999</v>
      </c>
      <c r="E2316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8279</v>
      </c>
      <c r="O2316" s="6">
        <f t="shared" si="216"/>
        <v>1.0480480480480481</v>
      </c>
      <c r="P2316" s="8">
        <f t="shared" si="217"/>
        <v>32.71875</v>
      </c>
      <c r="Q2316" s="9" t="str">
        <f t="shared" si="218"/>
        <v>music</v>
      </c>
      <c r="R2316" s="9" t="str">
        <f t="shared" si="219"/>
        <v>indie rock</v>
      </c>
      <c r="S2316" s="14">
        <f t="shared" si="220"/>
        <v>40977.948009259257</v>
      </c>
      <c r="T2316" s="14">
        <f t="shared" si="221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>
        <v>1000</v>
      </c>
      <c r="E2317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8271</v>
      </c>
      <c r="O2317" s="6">
        <f t="shared" si="216"/>
        <v>1.046</v>
      </c>
      <c r="P2317" s="8">
        <f t="shared" si="217"/>
        <v>45.478260869565219</v>
      </c>
      <c r="Q2317" s="9" t="str">
        <f t="shared" si="218"/>
        <v>theater</v>
      </c>
      <c r="R2317" s="9" t="str">
        <f t="shared" si="219"/>
        <v>plays</v>
      </c>
      <c r="S2317" s="14">
        <f t="shared" si="220"/>
        <v>41969.199756944443</v>
      </c>
      <c r="T2317" s="14">
        <f t="shared" si="221"/>
        <v>42005.208333333328</v>
      </c>
    </row>
    <row r="2318" spans="1:20" ht="45" x14ac:dyDescent="0.25">
      <c r="A2318">
        <v>3684</v>
      </c>
      <c r="B2318" s="3" t="s">
        <v>3681</v>
      </c>
      <c r="C2318" s="3" t="s">
        <v>7794</v>
      </c>
      <c r="D2318">
        <v>750</v>
      </c>
      <c r="E2318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8271</v>
      </c>
      <c r="O2318" s="6">
        <f t="shared" si="216"/>
        <v>1.3906666666666667</v>
      </c>
      <c r="P2318" s="8">
        <f t="shared" si="217"/>
        <v>45.347826086956523</v>
      </c>
      <c r="Q2318" s="9" t="str">
        <f t="shared" si="218"/>
        <v>theater</v>
      </c>
      <c r="R2318" s="9" t="str">
        <f t="shared" si="219"/>
        <v>plays</v>
      </c>
      <c r="S2318" s="14">
        <f t="shared" si="220"/>
        <v>42219.180393518516</v>
      </c>
      <c r="T2318" s="14">
        <f t="shared" si="221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>
        <v>1000</v>
      </c>
      <c r="E2319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8269</v>
      </c>
      <c r="O2319" s="6">
        <f t="shared" si="216"/>
        <v>1.04129</v>
      </c>
      <c r="P2319" s="8">
        <f t="shared" si="217"/>
        <v>28.924722222222222</v>
      </c>
      <c r="Q2319" s="9" t="str">
        <f t="shared" si="218"/>
        <v>film &amp; video</v>
      </c>
      <c r="R2319" s="9" t="str">
        <f t="shared" si="219"/>
        <v>documentary</v>
      </c>
      <c r="S2319" s="14">
        <f t="shared" si="220"/>
        <v>40821.183136574073</v>
      </c>
      <c r="T2319" s="14">
        <f t="shared" si="221"/>
        <v>40836.083333333336</v>
      </c>
    </row>
    <row r="2320" spans="1:20" ht="30" x14ac:dyDescent="0.25">
      <c r="A2320">
        <v>780</v>
      </c>
      <c r="B2320" s="3" t="s">
        <v>781</v>
      </c>
      <c r="C2320" s="3" t="s">
        <v>4890</v>
      </c>
      <c r="D2320">
        <v>1000</v>
      </c>
      <c r="E2320">
        <v>1040</v>
      </c>
      <c r="F2320" t="s">
        <v>8219</v>
      </c>
      <c r="G2320" t="s">
        <v>8224</v>
      </c>
      <c r="H2320" t="s">
        <v>8246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8276</v>
      </c>
      <c r="O2320" s="6">
        <f t="shared" si="216"/>
        <v>1.04</v>
      </c>
      <c r="P2320" s="8">
        <f t="shared" si="217"/>
        <v>38.518518518518519</v>
      </c>
      <c r="Q2320" s="9" t="str">
        <f t="shared" si="218"/>
        <v>music</v>
      </c>
      <c r="R2320" s="9" t="str">
        <f t="shared" si="219"/>
        <v>rock</v>
      </c>
      <c r="S2320" s="14">
        <f t="shared" si="220"/>
        <v>40636.673900462964</v>
      </c>
      <c r="T2320" s="14">
        <f t="shared" si="221"/>
        <v>40666.673900462964</v>
      </c>
    </row>
    <row r="2321" spans="1:20" ht="30" x14ac:dyDescent="0.25">
      <c r="A2321">
        <v>811</v>
      </c>
      <c r="B2321" s="3" t="s">
        <v>812</v>
      </c>
      <c r="C2321" s="3" t="s">
        <v>4921</v>
      </c>
      <c r="D2321">
        <v>1000</v>
      </c>
      <c r="E2321">
        <v>1040</v>
      </c>
      <c r="F2321" t="s">
        <v>8219</v>
      </c>
      <c r="G2321" t="s">
        <v>8224</v>
      </c>
      <c r="H2321" t="s">
        <v>8246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8276</v>
      </c>
      <c r="O2321" s="6">
        <f t="shared" si="216"/>
        <v>1.04</v>
      </c>
      <c r="P2321" s="8">
        <f t="shared" si="217"/>
        <v>86.666666666666671</v>
      </c>
      <c r="Q2321" s="9" t="str">
        <f t="shared" si="218"/>
        <v>music</v>
      </c>
      <c r="R2321" s="9" t="str">
        <f t="shared" si="219"/>
        <v>rock</v>
      </c>
      <c r="S2321" s="14">
        <f t="shared" si="220"/>
        <v>41443.643541666665</v>
      </c>
      <c r="T2321" s="14">
        <f t="shared" si="221"/>
        <v>41465.702777777777</v>
      </c>
    </row>
    <row r="2322" spans="1:20" ht="45" x14ac:dyDescent="0.25">
      <c r="A2322">
        <v>869</v>
      </c>
      <c r="B2322" s="3" t="s">
        <v>870</v>
      </c>
      <c r="C2322" s="3" t="s">
        <v>4979</v>
      </c>
      <c r="D2322">
        <v>8800</v>
      </c>
      <c r="E2322">
        <v>1040</v>
      </c>
      <c r="F2322" t="s">
        <v>8221</v>
      </c>
      <c r="G2322" t="s">
        <v>8224</v>
      </c>
      <c r="H2322" t="s">
        <v>8246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8278</v>
      </c>
      <c r="O2322" s="6">
        <f t="shared" si="216"/>
        <v>0.11818181818181818</v>
      </c>
      <c r="P2322" s="8">
        <f t="shared" si="217"/>
        <v>346.66666666666669</v>
      </c>
      <c r="Q2322" s="9" t="str">
        <f t="shared" si="218"/>
        <v>music</v>
      </c>
      <c r="R2322" s="9" t="str">
        <f t="shared" si="219"/>
        <v>jazz</v>
      </c>
      <c r="S2322" s="14">
        <f t="shared" si="220"/>
        <v>41342.845567129632</v>
      </c>
      <c r="T2322" s="14">
        <f t="shared" si="221"/>
        <v>41372.803900462961</v>
      </c>
    </row>
    <row r="2323" spans="1:20" ht="75" x14ac:dyDescent="0.25">
      <c r="A2323">
        <v>3126</v>
      </c>
      <c r="B2323" s="3" t="s">
        <v>3126</v>
      </c>
      <c r="C2323" s="3" t="s">
        <v>7236</v>
      </c>
      <c r="D2323">
        <v>25000</v>
      </c>
      <c r="E2323">
        <v>1040</v>
      </c>
      <c r="F2323" t="s">
        <v>8220</v>
      </c>
      <c r="G2323" t="s">
        <v>8224</v>
      </c>
      <c r="H2323" t="s">
        <v>8246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8303</v>
      </c>
      <c r="O2323" s="6">
        <f t="shared" si="216"/>
        <v>4.1599999999999998E-2</v>
      </c>
      <c r="P2323" s="8">
        <f t="shared" si="217"/>
        <v>61.176470588235297</v>
      </c>
      <c r="Q2323" s="9" t="str">
        <f t="shared" si="218"/>
        <v>theater</v>
      </c>
      <c r="R2323" s="9" t="str">
        <f t="shared" si="219"/>
        <v>spaces</v>
      </c>
      <c r="S2323" s="14">
        <f t="shared" si="220"/>
        <v>42427.01807870371</v>
      </c>
      <c r="T2323" s="14">
        <f t="shared" si="221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>
        <v>800</v>
      </c>
      <c r="E2324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8279</v>
      </c>
      <c r="O2324" s="6">
        <f t="shared" si="216"/>
        <v>1.2949999999999999</v>
      </c>
      <c r="P2324" s="8">
        <f t="shared" si="217"/>
        <v>28</v>
      </c>
      <c r="Q2324" s="9" t="str">
        <f t="shared" si="218"/>
        <v>music</v>
      </c>
      <c r="R2324" s="9" t="str">
        <f t="shared" si="219"/>
        <v>indie rock</v>
      </c>
      <c r="S2324" s="14">
        <f t="shared" si="220"/>
        <v>41394.074467592596</v>
      </c>
      <c r="T2324" s="14">
        <f t="shared" si="221"/>
        <v>41425</v>
      </c>
    </row>
    <row r="2325" spans="1:20" ht="45" x14ac:dyDescent="0.25">
      <c r="A2325">
        <v>1206</v>
      </c>
      <c r="B2325" s="3" t="s">
        <v>1207</v>
      </c>
      <c r="C2325" s="3" t="s">
        <v>5316</v>
      </c>
      <c r="D2325">
        <v>900</v>
      </c>
      <c r="E2325">
        <v>1035</v>
      </c>
      <c r="F2325" t="s">
        <v>8219</v>
      </c>
      <c r="G2325" t="s">
        <v>8239</v>
      </c>
      <c r="H2325" t="s">
        <v>8249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8285</v>
      </c>
      <c r="O2325" s="6">
        <f t="shared" si="216"/>
        <v>1.1499999999999999</v>
      </c>
      <c r="P2325" s="8">
        <f t="shared" si="217"/>
        <v>32.34375</v>
      </c>
      <c r="Q2325" s="9" t="str">
        <f t="shared" si="218"/>
        <v>photography</v>
      </c>
      <c r="R2325" s="9" t="str">
        <f t="shared" si="219"/>
        <v>photobooks</v>
      </c>
      <c r="S2325" s="14">
        <f t="shared" si="220"/>
        <v>42772.776076388895</v>
      </c>
      <c r="T2325" s="14">
        <f t="shared" si="221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>
        <v>1000</v>
      </c>
      <c r="E2326">
        <v>1035</v>
      </c>
      <c r="F2326" t="s">
        <v>8219</v>
      </c>
      <c r="G2326" t="s">
        <v>8224</v>
      </c>
      <c r="H2326" t="s">
        <v>8246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8271</v>
      </c>
      <c r="O2326" s="6">
        <f t="shared" si="216"/>
        <v>1.0349999999999999</v>
      </c>
      <c r="P2326" s="8">
        <f t="shared" si="217"/>
        <v>38.333333333333336</v>
      </c>
      <c r="Q2326" s="9" t="str">
        <f t="shared" si="218"/>
        <v>theater</v>
      </c>
      <c r="R2326" s="9" t="str">
        <f t="shared" si="219"/>
        <v>plays</v>
      </c>
      <c r="S2326" s="14">
        <f t="shared" si="220"/>
        <v>41855.548101851848</v>
      </c>
      <c r="T2326" s="14">
        <f t="shared" si="221"/>
        <v>41876.207638888889</v>
      </c>
    </row>
    <row r="2327" spans="1:20" ht="45" x14ac:dyDescent="0.25">
      <c r="A2327">
        <v>3559</v>
      </c>
      <c r="B2327" s="3" t="s">
        <v>3558</v>
      </c>
      <c r="C2327" s="3" t="s">
        <v>7669</v>
      </c>
      <c r="D2327">
        <v>1000</v>
      </c>
      <c r="E2327">
        <v>1035</v>
      </c>
      <c r="F2327" t="s">
        <v>8219</v>
      </c>
      <c r="G2327" t="s">
        <v>8226</v>
      </c>
      <c r="H2327" t="s">
        <v>8248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8271</v>
      </c>
      <c r="O2327" s="6">
        <f t="shared" si="216"/>
        <v>1.0349999999999999</v>
      </c>
      <c r="P2327" s="8">
        <f t="shared" si="217"/>
        <v>43.125</v>
      </c>
      <c r="Q2327" s="9" t="str">
        <f t="shared" si="218"/>
        <v>theater</v>
      </c>
      <c r="R2327" s="9" t="str">
        <f t="shared" si="219"/>
        <v>plays</v>
      </c>
      <c r="S2327" s="14">
        <f t="shared" si="220"/>
        <v>42194.096157407403</v>
      </c>
      <c r="T2327" s="14">
        <f t="shared" si="221"/>
        <v>42216.373611111107</v>
      </c>
    </row>
    <row r="2328" spans="1:20" ht="45" x14ac:dyDescent="0.25">
      <c r="A2328">
        <v>3668</v>
      </c>
      <c r="B2328" s="3" t="s">
        <v>3665</v>
      </c>
      <c r="C2328" s="3" t="s">
        <v>7778</v>
      </c>
      <c r="D2328">
        <v>1000</v>
      </c>
      <c r="E2328">
        <v>1035</v>
      </c>
      <c r="F2328" t="s">
        <v>8219</v>
      </c>
      <c r="G2328" t="s">
        <v>8224</v>
      </c>
      <c r="H2328" t="s">
        <v>8246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8271</v>
      </c>
      <c r="O2328" s="6">
        <f t="shared" si="216"/>
        <v>1.0349999999999999</v>
      </c>
      <c r="P2328" s="8">
        <f t="shared" si="217"/>
        <v>36.964285714285715</v>
      </c>
      <c r="Q2328" s="9" t="str">
        <f t="shared" si="218"/>
        <v>theater</v>
      </c>
      <c r="R2328" s="9" t="str">
        <f t="shared" si="219"/>
        <v>plays</v>
      </c>
      <c r="S2328" s="14">
        <f t="shared" si="220"/>
        <v>42185.556157407409</v>
      </c>
      <c r="T2328" s="14">
        <f t="shared" si="221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>
        <v>1000</v>
      </c>
      <c r="E2329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8279</v>
      </c>
      <c r="O2329" s="6">
        <f t="shared" si="216"/>
        <v>1.0316400000000001</v>
      </c>
      <c r="P2329" s="8">
        <f t="shared" si="217"/>
        <v>28.65666666666667</v>
      </c>
      <c r="Q2329" s="9" t="str">
        <f t="shared" si="218"/>
        <v>music</v>
      </c>
      <c r="R2329" s="9" t="str">
        <f t="shared" si="219"/>
        <v>indie rock</v>
      </c>
      <c r="S2329" s="14">
        <f t="shared" si="220"/>
        <v>41023.07471064815</v>
      </c>
      <c r="T2329" s="14">
        <f t="shared" si="221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>
        <v>1000</v>
      </c>
      <c r="E2330">
        <v>1030</v>
      </c>
      <c r="F2330" t="s">
        <v>8219</v>
      </c>
      <c r="G2330" t="s">
        <v>8224</v>
      </c>
      <c r="H2330" t="s">
        <v>8246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8276</v>
      </c>
      <c r="O2330" s="6">
        <f t="shared" si="216"/>
        <v>1.03</v>
      </c>
      <c r="P2330" s="8">
        <f t="shared" si="217"/>
        <v>73.571428571428569</v>
      </c>
      <c r="Q2330" s="9" t="str">
        <f t="shared" si="218"/>
        <v>music</v>
      </c>
      <c r="R2330" s="9" t="str">
        <f t="shared" si="219"/>
        <v>rock</v>
      </c>
      <c r="S2330" s="14">
        <f t="shared" si="220"/>
        <v>41026.996099537035</v>
      </c>
      <c r="T2330" s="14">
        <f t="shared" si="221"/>
        <v>41041.996099537035</v>
      </c>
    </row>
    <row r="2331" spans="1:20" ht="45" x14ac:dyDescent="0.25">
      <c r="A2331">
        <v>3676</v>
      </c>
      <c r="B2331" s="3" t="s">
        <v>3673</v>
      </c>
      <c r="C2331" s="3" t="s">
        <v>7786</v>
      </c>
      <c r="D2331">
        <v>800</v>
      </c>
      <c r="E2331">
        <v>1030</v>
      </c>
      <c r="F2331" t="s">
        <v>8219</v>
      </c>
      <c r="G2331" t="s">
        <v>8224</v>
      </c>
      <c r="H2331" t="s">
        <v>8246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8271</v>
      </c>
      <c r="O2331" s="6">
        <f t="shared" si="216"/>
        <v>1.2875000000000001</v>
      </c>
      <c r="P2331" s="8">
        <f t="shared" si="217"/>
        <v>64.375</v>
      </c>
      <c r="Q2331" s="9" t="str">
        <f t="shared" si="218"/>
        <v>theater</v>
      </c>
      <c r="R2331" s="9" t="str">
        <f t="shared" si="219"/>
        <v>plays</v>
      </c>
      <c r="S2331" s="14">
        <f t="shared" si="220"/>
        <v>41876.815787037034</v>
      </c>
      <c r="T2331" s="14">
        <f t="shared" si="221"/>
        <v>41894.815787037034</v>
      </c>
    </row>
    <row r="2332" spans="1:20" ht="30" x14ac:dyDescent="0.25">
      <c r="A2332">
        <v>1085</v>
      </c>
      <c r="B2332" s="3" t="s">
        <v>1086</v>
      </c>
      <c r="C2332" s="3" t="s">
        <v>5195</v>
      </c>
      <c r="D2332">
        <v>30000</v>
      </c>
      <c r="E2332">
        <v>1026</v>
      </c>
      <c r="F2332" t="s">
        <v>8221</v>
      </c>
      <c r="G2332" t="s">
        <v>8229</v>
      </c>
      <c r="H2332" t="s">
        <v>8251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8282</v>
      </c>
      <c r="O2332" s="6">
        <f t="shared" si="216"/>
        <v>3.4200000000000001E-2</v>
      </c>
      <c r="P2332" s="8">
        <f t="shared" si="217"/>
        <v>114</v>
      </c>
      <c r="Q2332" s="9" t="str">
        <f t="shared" si="218"/>
        <v>games</v>
      </c>
      <c r="R2332" s="9" t="str">
        <f t="shared" si="219"/>
        <v>video games</v>
      </c>
      <c r="S2332" s="14">
        <f t="shared" si="220"/>
        <v>42413.671006944445</v>
      </c>
      <c r="T2332" s="14">
        <f t="shared" si="221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>
        <v>1000</v>
      </c>
      <c r="E2333">
        <v>1026</v>
      </c>
      <c r="F2333" t="s">
        <v>8219</v>
      </c>
      <c r="G2333" t="s">
        <v>8224</v>
      </c>
      <c r="H2333" t="s">
        <v>8246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8292</v>
      </c>
      <c r="O2333" s="6">
        <f t="shared" si="216"/>
        <v>1.026</v>
      </c>
      <c r="P2333" s="8">
        <f t="shared" si="217"/>
        <v>44.608695652173914</v>
      </c>
      <c r="Q2333" s="9" t="str">
        <f t="shared" si="218"/>
        <v>music</v>
      </c>
      <c r="R2333" s="9" t="str">
        <f t="shared" si="219"/>
        <v>pop</v>
      </c>
      <c r="S2333" s="14">
        <f t="shared" si="220"/>
        <v>40313.930543981485</v>
      </c>
      <c r="T2333" s="14">
        <f t="shared" si="221"/>
        <v>40364.166666666664</v>
      </c>
    </row>
    <row r="2334" spans="1:20" ht="45" x14ac:dyDescent="0.25">
      <c r="A2334">
        <v>2387</v>
      </c>
      <c r="B2334" s="3" t="s">
        <v>2388</v>
      </c>
      <c r="C2334" s="3" t="s">
        <v>6497</v>
      </c>
      <c r="D2334">
        <v>150000</v>
      </c>
      <c r="E2334">
        <v>1026</v>
      </c>
      <c r="F2334" t="s">
        <v>8220</v>
      </c>
      <c r="G2334" t="s">
        <v>8224</v>
      </c>
      <c r="H2334" t="s">
        <v>8246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8272</v>
      </c>
      <c r="O2334" s="6">
        <f t="shared" si="216"/>
        <v>6.8399999999999997E-3</v>
      </c>
      <c r="P2334" s="8">
        <f t="shared" si="217"/>
        <v>342</v>
      </c>
      <c r="Q2334" s="9" t="str">
        <f t="shared" si="218"/>
        <v>technology</v>
      </c>
      <c r="R2334" s="9" t="str">
        <f t="shared" si="219"/>
        <v>web</v>
      </c>
      <c r="S2334" s="14">
        <f t="shared" si="220"/>
        <v>42528.626620370371</v>
      </c>
      <c r="T2334" s="14">
        <f t="shared" si="221"/>
        <v>42573.626620370371</v>
      </c>
    </row>
    <row r="2335" spans="1:20" ht="45" x14ac:dyDescent="0.25">
      <c r="A2335">
        <v>784</v>
      </c>
      <c r="B2335" s="3" t="s">
        <v>785</v>
      </c>
      <c r="C2335" s="3" t="s">
        <v>4894</v>
      </c>
      <c r="D2335">
        <v>1000</v>
      </c>
      <c r="E2335">
        <v>1025</v>
      </c>
      <c r="F2335" t="s">
        <v>8219</v>
      </c>
      <c r="G2335" t="s">
        <v>8224</v>
      </c>
      <c r="H2335" t="s">
        <v>8246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8276</v>
      </c>
      <c r="O2335" s="6">
        <f t="shared" si="216"/>
        <v>1.0249999999999999</v>
      </c>
      <c r="P2335" s="8">
        <f t="shared" si="217"/>
        <v>102.5</v>
      </c>
      <c r="Q2335" s="9" t="str">
        <f t="shared" si="218"/>
        <v>music</v>
      </c>
      <c r="R2335" s="9" t="str">
        <f t="shared" si="219"/>
        <v>rock</v>
      </c>
      <c r="S2335" s="14">
        <f t="shared" si="220"/>
        <v>41675.149525462963</v>
      </c>
      <c r="T2335" s="14">
        <f t="shared" si="221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>
        <v>900</v>
      </c>
      <c r="E2336">
        <v>1025</v>
      </c>
      <c r="F2336" t="s">
        <v>8219</v>
      </c>
      <c r="G2336" t="s">
        <v>8224</v>
      </c>
      <c r="H2336" t="s">
        <v>8246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8271</v>
      </c>
      <c r="O2336" s="6">
        <f t="shared" si="216"/>
        <v>1.1388888888888888</v>
      </c>
      <c r="P2336" s="8">
        <f t="shared" si="217"/>
        <v>37.962962962962962</v>
      </c>
      <c r="Q2336" s="9" t="str">
        <f t="shared" si="218"/>
        <v>theater</v>
      </c>
      <c r="R2336" s="9" t="str">
        <f t="shared" si="219"/>
        <v>plays</v>
      </c>
      <c r="S2336" s="14">
        <f t="shared" si="220"/>
        <v>42026.176180555558</v>
      </c>
      <c r="T2336" s="14">
        <f t="shared" si="221"/>
        <v>42064.207638888889</v>
      </c>
    </row>
    <row r="2337" spans="1:20" ht="45" x14ac:dyDescent="0.25">
      <c r="A2337">
        <v>3798</v>
      </c>
      <c r="B2337" s="3" t="s">
        <v>3795</v>
      </c>
      <c r="C2337" s="3" t="s">
        <v>7908</v>
      </c>
      <c r="D2337">
        <v>70000</v>
      </c>
      <c r="E2337">
        <v>1025</v>
      </c>
      <c r="F2337" t="s">
        <v>8221</v>
      </c>
      <c r="G2337" t="s">
        <v>8224</v>
      </c>
      <c r="H2337" t="s">
        <v>8246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8305</v>
      </c>
      <c r="O2337" s="6">
        <f t="shared" si="216"/>
        <v>1.4642857142857143E-2</v>
      </c>
      <c r="P2337" s="8">
        <f t="shared" si="217"/>
        <v>205</v>
      </c>
      <c r="Q2337" s="9" t="str">
        <f t="shared" si="218"/>
        <v>theater</v>
      </c>
      <c r="R2337" s="9" t="str">
        <f t="shared" si="219"/>
        <v>musical</v>
      </c>
      <c r="S2337" s="14">
        <f t="shared" si="220"/>
        <v>41831.722777777781</v>
      </c>
      <c r="T2337" s="14">
        <f t="shared" si="221"/>
        <v>41861.722777777781</v>
      </c>
    </row>
    <row r="2338" spans="1:20" ht="45" x14ac:dyDescent="0.25">
      <c r="A2338">
        <v>1037</v>
      </c>
      <c r="B2338" s="3" t="s">
        <v>1038</v>
      </c>
      <c r="C2338" s="3" t="s">
        <v>5147</v>
      </c>
      <c r="D2338">
        <v>1000</v>
      </c>
      <c r="E2338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8280</v>
      </c>
      <c r="O2338" s="6">
        <f t="shared" si="216"/>
        <v>1.0209999999999999</v>
      </c>
      <c r="P2338" s="8">
        <f t="shared" si="217"/>
        <v>48.61904761904762</v>
      </c>
      <c r="Q2338" s="9" t="str">
        <f t="shared" si="218"/>
        <v>music</v>
      </c>
      <c r="R2338" s="9" t="str">
        <f t="shared" si="219"/>
        <v>electronic music</v>
      </c>
      <c r="S2338" s="14">
        <f t="shared" si="220"/>
        <v>42119.822476851856</v>
      </c>
      <c r="T2338" s="14">
        <f t="shared" si="221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>
        <v>18000</v>
      </c>
      <c r="E2339">
        <v>1020</v>
      </c>
      <c r="F2339" t="s">
        <v>8221</v>
      </c>
      <c r="G2339" t="s">
        <v>8224</v>
      </c>
      <c r="H2339" t="s">
        <v>8246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8284</v>
      </c>
      <c r="O2339" s="6">
        <f t="shared" si="216"/>
        <v>5.6666666666666664E-2</v>
      </c>
      <c r="P2339" s="8">
        <f t="shared" si="217"/>
        <v>340</v>
      </c>
      <c r="Q2339" s="9" t="str">
        <f t="shared" si="218"/>
        <v>food</v>
      </c>
      <c r="R2339" s="9" t="str">
        <f t="shared" si="219"/>
        <v>food trucks</v>
      </c>
      <c r="S2339" s="14">
        <f t="shared" si="220"/>
        <v>42605.053993055553</v>
      </c>
      <c r="T2339" s="14">
        <f t="shared" si="221"/>
        <v>42635.053993055553</v>
      </c>
    </row>
    <row r="2340" spans="1:20" ht="15.75" x14ac:dyDescent="0.25">
      <c r="A2340">
        <v>1590</v>
      </c>
      <c r="B2340" s="3" t="s">
        <v>1591</v>
      </c>
      <c r="C2340" s="3" t="s">
        <v>5700</v>
      </c>
      <c r="D2340">
        <v>60000</v>
      </c>
      <c r="E2340">
        <v>1020</v>
      </c>
      <c r="F2340" t="s">
        <v>8221</v>
      </c>
      <c r="G2340" t="s">
        <v>8237</v>
      </c>
      <c r="H2340" t="s">
        <v>8249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8291</v>
      </c>
      <c r="O2340" s="6">
        <f t="shared" si="216"/>
        <v>1.7000000000000001E-2</v>
      </c>
      <c r="P2340" s="8">
        <f t="shared" si="217"/>
        <v>510</v>
      </c>
      <c r="Q2340" s="9" t="str">
        <f t="shared" si="218"/>
        <v>photography</v>
      </c>
      <c r="R2340" s="9" t="str">
        <f t="shared" si="219"/>
        <v>places</v>
      </c>
      <c r="S2340" s="14">
        <f t="shared" si="220"/>
        <v>42240.857222222221</v>
      </c>
      <c r="T2340" s="14">
        <f t="shared" si="221"/>
        <v>42270.857222222221</v>
      </c>
    </row>
    <row r="2341" spans="1:20" ht="45" x14ac:dyDescent="0.25">
      <c r="A2341">
        <v>3549</v>
      </c>
      <c r="B2341" s="3" t="s">
        <v>3548</v>
      </c>
      <c r="C2341" s="3" t="s">
        <v>7659</v>
      </c>
      <c r="D2341">
        <v>1000</v>
      </c>
      <c r="E2341">
        <v>1020</v>
      </c>
      <c r="F2341" t="s">
        <v>8219</v>
      </c>
      <c r="G2341" t="s">
        <v>8225</v>
      </c>
      <c r="H2341" t="s">
        <v>8247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8271</v>
      </c>
      <c r="O2341" s="6">
        <f t="shared" si="216"/>
        <v>1.02</v>
      </c>
      <c r="P2341" s="8">
        <f t="shared" si="217"/>
        <v>24.285714285714285</v>
      </c>
      <c r="Q2341" s="9" t="str">
        <f t="shared" si="218"/>
        <v>theater</v>
      </c>
      <c r="R2341" s="9" t="str">
        <f t="shared" si="219"/>
        <v>plays</v>
      </c>
      <c r="S2341" s="14">
        <f t="shared" si="220"/>
        <v>42223.394363425927</v>
      </c>
      <c r="T2341" s="14">
        <f t="shared" si="221"/>
        <v>42251.394363425927</v>
      </c>
    </row>
    <row r="2342" spans="1:20" ht="45" x14ac:dyDescent="0.25">
      <c r="A2342">
        <v>2208</v>
      </c>
      <c r="B2342" s="3" t="s">
        <v>2209</v>
      </c>
      <c r="C2342" s="3" t="s">
        <v>6318</v>
      </c>
      <c r="D2342">
        <v>1000</v>
      </c>
      <c r="E2342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8280</v>
      </c>
      <c r="O2342" s="6">
        <f t="shared" si="216"/>
        <v>1.016</v>
      </c>
      <c r="P2342" s="8">
        <f t="shared" si="217"/>
        <v>42.333333333333336</v>
      </c>
      <c r="Q2342" s="9" t="str">
        <f t="shared" si="218"/>
        <v>music</v>
      </c>
      <c r="R2342" s="9" t="str">
        <f t="shared" si="219"/>
        <v>electronic music</v>
      </c>
      <c r="S2342" s="14">
        <f t="shared" si="220"/>
        <v>40946.882245370369</v>
      </c>
      <c r="T2342" s="14">
        <f t="shared" si="221"/>
        <v>41006.166666666664</v>
      </c>
    </row>
    <row r="2343" spans="1:20" ht="45" x14ac:dyDescent="0.25">
      <c r="A2343">
        <v>1613</v>
      </c>
      <c r="B2343" s="3" t="s">
        <v>1614</v>
      </c>
      <c r="C2343" s="3" t="s">
        <v>5723</v>
      </c>
      <c r="D2343">
        <v>1000</v>
      </c>
      <c r="E2343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8276</v>
      </c>
      <c r="O2343" s="6">
        <f t="shared" si="216"/>
        <v>1.0149999999999999</v>
      </c>
      <c r="P2343" s="8">
        <f t="shared" si="217"/>
        <v>39.03846153846154</v>
      </c>
      <c r="Q2343" s="9" t="str">
        <f t="shared" si="218"/>
        <v>music</v>
      </c>
      <c r="R2343" s="9" t="str">
        <f t="shared" si="219"/>
        <v>rock</v>
      </c>
      <c r="S2343" s="14">
        <f t="shared" si="220"/>
        <v>41082.069467592592</v>
      </c>
      <c r="T2343" s="14">
        <f t="shared" si="221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>
        <v>1000</v>
      </c>
      <c r="E2344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8280</v>
      </c>
      <c r="O2344" s="6">
        <f t="shared" si="216"/>
        <v>1.0149999999999999</v>
      </c>
      <c r="P2344" s="8">
        <f t="shared" si="217"/>
        <v>53.421052631578945</v>
      </c>
      <c r="Q2344" s="9" t="str">
        <f t="shared" si="218"/>
        <v>music</v>
      </c>
      <c r="R2344" s="9" t="str">
        <f t="shared" si="219"/>
        <v>electronic music</v>
      </c>
      <c r="S2344" s="14">
        <f t="shared" si="220"/>
        <v>42205.718888888892</v>
      </c>
      <c r="T2344" s="14">
        <f t="shared" si="221"/>
        <v>42235.718888888892</v>
      </c>
    </row>
    <row r="2345" spans="1:20" ht="45" x14ac:dyDescent="0.25">
      <c r="A2345">
        <v>1211</v>
      </c>
      <c r="B2345" s="3" t="s">
        <v>1212</v>
      </c>
      <c r="C2345" s="3" t="s">
        <v>5321</v>
      </c>
      <c r="D2345">
        <v>1000</v>
      </c>
      <c r="E2345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8285</v>
      </c>
      <c r="O2345" s="6">
        <f t="shared" si="216"/>
        <v>1.0109999999999999</v>
      </c>
      <c r="P2345" s="8">
        <f t="shared" si="217"/>
        <v>168.5</v>
      </c>
      <c r="Q2345" s="9" t="str">
        <f t="shared" si="218"/>
        <v>photography</v>
      </c>
      <c r="R2345" s="9" t="str">
        <f t="shared" si="219"/>
        <v>photobooks</v>
      </c>
      <c r="S2345" s="14">
        <f t="shared" si="220"/>
        <v>42515.866446759261</v>
      </c>
      <c r="T2345" s="14">
        <f t="shared" si="221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>
        <v>500</v>
      </c>
      <c r="E2346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8271</v>
      </c>
      <c r="O2346" s="6">
        <f t="shared" si="216"/>
        <v>2.02</v>
      </c>
      <c r="P2346" s="8">
        <f t="shared" si="217"/>
        <v>59.411764705882355</v>
      </c>
      <c r="Q2346" s="9" t="str">
        <f t="shared" si="218"/>
        <v>theater</v>
      </c>
      <c r="R2346" s="9" t="str">
        <f t="shared" si="219"/>
        <v>plays</v>
      </c>
      <c r="S2346" s="14">
        <f t="shared" si="220"/>
        <v>42220.79487268519</v>
      </c>
      <c r="T2346" s="14">
        <f t="shared" si="221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>
        <v>1500</v>
      </c>
      <c r="E2347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8271</v>
      </c>
      <c r="O2347" s="6">
        <f t="shared" si="216"/>
        <v>0.67333333333333334</v>
      </c>
      <c r="P2347" s="8">
        <f t="shared" si="217"/>
        <v>63.125</v>
      </c>
      <c r="Q2347" s="9" t="str">
        <f t="shared" si="218"/>
        <v>theater</v>
      </c>
      <c r="R2347" s="9" t="str">
        <f t="shared" si="219"/>
        <v>plays</v>
      </c>
      <c r="S2347" s="14">
        <f t="shared" si="220"/>
        <v>42143.917743055557</v>
      </c>
      <c r="T2347" s="14">
        <f t="shared" si="221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>
        <v>1000</v>
      </c>
      <c r="E2348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8276</v>
      </c>
      <c r="O2348" s="6">
        <f t="shared" si="216"/>
        <v>1.006</v>
      </c>
      <c r="P2348" s="8">
        <f t="shared" si="217"/>
        <v>52.94736842105263</v>
      </c>
      <c r="Q2348" s="9" t="str">
        <f t="shared" si="218"/>
        <v>music</v>
      </c>
      <c r="R2348" s="9" t="str">
        <f t="shared" si="219"/>
        <v>rock</v>
      </c>
      <c r="S2348" s="14">
        <f t="shared" si="220"/>
        <v>40948.042233796295</v>
      </c>
      <c r="T2348" s="14">
        <f t="shared" si="221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>
        <v>1000</v>
      </c>
      <c r="E2349">
        <v>1005</v>
      </c>
      <c r="F2349" t="s">
        <v>8219</v>
      </c>
      <c r="G2349" t="s">
        <v>8224</v>
      </c>
      <c r="H2349" t="s">
        <v>8246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8303</v>
      </c>
      <c r="O2349" s="6">
        <f t="shared" si="216"/>
        <v>1.0049999999999999</v>
      </c>
      <c r="P2349" s="8">
        <f t="shared" si="217"/>
        <v>37.222222222222221</v>
      </c>
      <c r="Q2349" s="9" t="str">
        <f t="shared" si="218"/>
        <v>theater</v>
      </c>
      <c r="R2349" s="9" t="str">
        <f t="shared" si="219"/>
        <v>spaces</v>
      </c>
      <c r="S2349" s="14">
        <f t="shared" si="220"/>
        <v>42373.252280092594</v>
      </c>
      <c r="T2349" s="14">
        <f t="shared" si="221"/>
        <v>42433.252280092594</v>
      </c>
    </row>
    <row r="2350" spans="1:20" ht="30" x14ac:dyDescent="0.25">
      <c r="A2350">
        <v>3564</v>
      </c>
      <c r="B2350" s="3" t="s">
        <v>3563</v>
      </c>
      <c r="C2350" s="3" t="s">
        <v>7674</v>
      </c>
      <c r="D2350">
        <v>1000</v>
      </c>
      <c r="E2350">
        <v>1005</v>
      </c>
      <c r="F2350" t="s">
        <v>8219</v>
      </c>
      <c r="G2350" t="s">
        <v>8225</v>
      </c>
      <c r="H2350" t="s">
        <v>8247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8271</v>
      </c>
      <c r="O2350" s="6">
        <f t="shared" si="216"/>
        <v>1.0049999999999999</v>
      </c>
      <c r="P2350" s="8">
        <f t="shared" si="217"/>
        <v>59.117647058823529</v>
      </c>
      <c r="Q2350" s="9" t="str">
        <f t="shared" si="218"/>
        <v>theater</v>
      </c>
      <c r="R2350" s="9" t="str">
        <f t="shared" si="219"/>
        <v>plays</v>
      </c>
      <c r="S2350" s="14">
        <f t="shared" si="220"/>
        <v>42236.623252314821</v>
      </c>
      <c r="T2350" s="14">
        <f t="shared" si="221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>
        <v>5000</v>
      </c>
      <c r="E2351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8283</v>
      </c>
      <c r="O2351" s="6">
        <f t="shared" si="216"/>
        <v>0.20080000000000001</v>
      </c>
      <c r="P2351" s="8">
        <f t="shared" si="217"/>
        <v>41.833333333333336</v>
      </c>
      <c r="Q2351" s="9" t="str">
        <f t="shared" si="218"/>
        <v>games</v>
      </c>
      <c r="R2351" s="9" t="str">
        <f t="shared" si="219"/>
        <v>mobile games</v>
      </c>
      <c r="S2351" s="14">
        <f t="shared" si="220"/>
        <v>42430.566898148143</v>
      </c>
      <c r="T2351" s="14">
        <f t="shared" si="221"/>
        <v>42459.525231481486</v>
      </c>
    </row>
    <row r="2352" spans="1:20" ht="45" x14ac:dyDescent="0.25">
      <c r="A2352">
        <v>1660</v>
      </c>
      <c r="B2352" s="3" t="s">
        <v>1661</v>
      </c>
      <c r="C2352" s="3" t="s">
        <v>5770</v>
      </c>
      <c r="D2352">
        <v>80</v>
      </c>
      <c r="E2352">
        <v>1003</v>
      </c>
      <c r="F2352" t="s">
        <v>8219</v>
      </c>
      <c r="G2352" t="s">
        <v>8237</v>
      </c>
      <c r="H2352" t="s">
        <v>8249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8292</v>
      </c>
      <c r="O2352" s="6">
        <f t="shared" si="216"/>
        <v>12.5375</v>
      </c>
      <c r="P2352" s="8">
        <f t="shared" si="217"/>
        <v>27.861111111111111</v>
      </c>
      <c r="Q2352" s="9" t="str">
        <f t="shared" si="218"/>
        <v>music</v>
      </c>
      <c r="R2352" s="9" t="str">
        <f t="shared" si="219"/>
        <v>pop</v>
      </c>
      <c r="S2352" s="14">
        <f t="shared" si="220"/>
        <v>42459.693865740745</v>
      </c>
      <c r="T2352" s="14">
        <f t="shared" si="221"/>
        <v>42490.915972222225</v>
      </c>
    </row>
    <row r="2353" spans="1:20" ht="15.75" x14ac:dyDescent="0.25">
      <c r="A2353">
        <v>2993</v>
      </c>
      <c r="B2353" s="3" t="s">
        <v>2993</v>
      </c>
      <c r="C2353" s="3" t="s">
        <v>7103</v>
      </c>
      <c r="D2353">
        <v>1000</v>
      </c>
      <c r="E2353">
        <v>1003</v>
      </c>
      <c r="F2353" t="s">
        <v>8219</v>
      </c>
      <c r="G2353" t="s">
        <v>8224</v>
      </c>
      <c r="H2353" t="s">
        <v>8246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8303</v>
      </c>
      <c r="O2353" s="6">
        <f t="shared" si="216"/>
        <v>1.0029999999999999</v>
      </c>
      <c r="P2353" s="8">
        <f t="shared" si="217"/>
        <v>45.590909090909093</v>
      </c>
      <c r="Q2353" s="9" t="str">
        <f t="shared" si="218"/>
        <v>theater</v>
      </c>
      <c r="R2353" s="9" t="str">
        <f t="shared" si="219"/>
        <v>spaces</v>
      </c>
      <c r="S2353" s="14">
        <f t="shared" si="220"/>
        <v>42390.838738425926</v>
      </c>
      <c r="T2353" s="14">
        <f t="shared" si="221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>
        <v>7000</v>
      </c>
      <c r="E2354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 s="6">
        <f t="shared" si="216"/>
        <v>0.14314285714285716</v>
      </c>
      <c r="P2354" s="8">
        <f t="shared" si="217"/>
        <v>29.470588235294116</v>
      </c>
      <c r="Q2354" s="9" t="str">
        <f t="shared" si="218"/>
        <v>publishing</v>
      </c>
      <c r="R2354" s="9" t="str">
        <f t="shared" si="219"/>
        <v>children's books</v>
      </c>
      <c r="S2354" s="14">
        <f t="shared" si="220"/>
        <v>40967.614849537036</v>
      </c>
      <c r="T2354" s="14">
        <f t="shared" si="221"/>
        <v>40997.573182870372</v>
      </c>
    </row>
    <row r="2355" spans="1:20" ht="45" x14ac:dyDescent="0.25">
      <c r="A2355">
        <v>1838</v>
      </c>
      <c r="B2355" s="3" t="s">
        <v>1839</v>
      </c>
      <c r="C2355" s="3" t="s">
        <v>5948</v>
      </c>
      <c r="D2355">
        <v>1000</v>
      </c>
      <c r="E2355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8276</v>
      </c>
      <c r="O2355" s="6">
        <f t="shared" si="216"/>
        <v>1.00149</v>
      </c>
      <c r="P2355" s="8">
        <f t="shared" si="217"/>
        <v>35.767499999999998</v>
      </c>
      <c r="Q2355" s="9" t="str">
        <f t="shared" si="218"/>
        <v>music</v>
      </c>
      <c r="R2355" s="9" t="str">
        <f t="shared" si="219"/>
        <v>rock</v>
      </c>
      <c r="S2355" s="14">
        <f t="shared" si="220"/>
        <v>40788.786539351851</v>
      </c>
      <c r="T2355" s="14">
        <f t="shared" si="221"/>
        <v>40817.125</v>
      </c>
    </row>
    <row r="2356" spans="1:20" ht="15.75" x14ac:dyDescent="0.25">
      <c r="A2356">
        <v>1611</v>
      </c>
      <c r="B2356" s="3" t="s">
        <v>1612</v>
      </c>
      <c r="C2356" s="3" t="s">
        <v>5721</v>
      </c>
      <c r="D2356">
        <v>800</v>
      </c>
      <c r="E2356">
        <v>1001</v>
      </c>
      <c r="F2356" t="s">
        <v>8219</v>
      </c>
      <c r="G2356" t="s">
        <v>8224</v>
      </c>
      <c r="H2356" t="s">
        <v>8246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8276</v>
      </c>
      <c r="O2356" s="6">
        <f t="shared" si="216"/>
        <v>1.25125</v>
      </c>
      <c r="P2356" s="8">
        <f t="shared" si="217"/>
        <v>37.074074074074076</v>
      </c>
      <c r="Q2356" s="9" t="str">
        <f t="shared" si="218"/>
        <v>music</v>
      </c>
      <c r="R2356" s="9" t="str">
        <f t="shared" si="219"/>
        <v>rock</v>
      </c>
      <c r="S2356" s="14">
        <f t="shared" si="220"/>
        <v>41409.00037037037</v>
      </c>
      <c r="T2356" s="14">
        <f t="shared" si="221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>
        <v>750</v>
      </c>
      <c r="E2357">
        <v>1001</v>
      </c>
      <c r="F2357" t="s">
        <v>8219</v>
      </c>
      <c r="G2357" t="s">
        <v>8224</v>
      </c>
      <c r="H2357" t="s">
        <v>8246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8276</v>
      </c>
      <c r="O2357" s="6">
        <f t="shared" si="216"/>
        <v>1.3346666666666667</v>
      </c>
      <c r="P2357" s="8">
        <f t="shared" si="217"/>
        <v>52.684210526315788</v>
      </c>
      <c r="Q2357" s="9" t="str">
        <f t="shared" si="218"/>
        <v>music</v>
      </c>
      <c r="R2357" s="9" t="str">
        <f t="shared" si="219"/>
        <v>rock</v>
      </c>
      <c r="S2357" s="14">
        <f t="shared" si="220"/>
        <v>41655.709305555552</v>
      </c>
      <c r="T2357" s="14">
        <f t="shared" si="221"/>
        <v>41676.709305555552</v>
      </c>
    </row>
    <row r="2358" spans="1:20" ht="45" x14ac:dyDescent="0.25">
      <c r="A2358">
        <v>2288</v>
      </c>
      <c r="B2358" s="3" t="s">
        <v>2289</v>
      </c>
      <c r="C2358" s="3" t="s">
        <v>6398</v>
      </c>
      <c r="D2358">
        <v>1000</v>
      </c>
      <c r="E2358">
        <v>1001</v>
      </c>
      <c r="F2358" t="s">
        <v>8219</v>
      </c>
      <c r="G2358" t="s">
        <v>8224</v>
      </c>
      <c r="H2358" t="s">
        <v>8246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8276</v>
      </c>
      <c r="O2358" s="6">
        <f t="shared" si="216"/>
        <v>1.0009999999999999</v>
      </c>
      <c r="P2358" s="8">
        <f t="shared" si="217"/>
        <v>40.04</v>
      </c>
      <c r="Q2358" s="9" t="str">
        <f t="shared" si="218"/>
        <v>music</v>
      </c>
      <c r="R2358" s="9" t="str">
        <f t="shared" si="219"/>
        <v>rock</v>
      </c>
      <c r="S2358" s="14">
        <f t="shared" si="220"/>
        <v>41067.827418981484</v>
      </c>
      <c r="T2358" s="14">
        <f t="shared" si="221"/>
        <v>41086.75</v>
      </c>
    </row>
    <row r="2359" spans="1:20" ht="45" x14ac:dyDescent="0.25">
      <c r="A2359">
        <v>2482</v>
      </c>
      <c r="B2359" s="3" t="s">
        <v>2482</v>
      </c>
      <c r="C2359" s="3" t="s">
        <v>6592</v>
      </c>
      <c r="D2359">
        <v>1000</v>
      </c>
      <c r="E2359">
        <v>1001</v>
      </c>
      <c r="F2359" t="s">
        <v>8219</v>
      </c>
      <c r="G2359" t="s">
        <v>8224</v>
      </c>
      <c r="H2359" t="s">
        <v>8246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8279</v>
      </c>
      <c r="O2359" s="6">
        <f t="shared" si="216"/>
        <v>1.0009999999999999</v>
      </c>
      <c r="P2359" s="8">
        <f t="shared" si="217"/>
        <v>40.04</v>
      </c>
      <c r="Q2359" s="9" t="str">
        <f t="shared" si="218"/>
        <v>music</v>
      </c>
      <c r="R2359" s="9" t="str">
        <f t="shared" si="219"/>
        <v>indie rock</v>
      </c>
      <c r="S2359" s="14">
        <f t="shared" si="220"/>
        <v>40711.782210648147</v>
      </c>
      <c r="T2359" s="14">
        <f t="shared" si="221"/>
        <v>40756.782210648147</v>
      </c>
    </row>
    <row r="2360" spans="1:20" ht="45" x14ac:dyDescent="0.25">
      <c r="A2360">
        <v>2669</v>
      </c>
      <c r="B2360" s="3" t="s">
        <v>2669</v>
      </c>
      <c r="C2360" s="3" t="s">
        <v>6779</v>
      </c>
      <c r="D2360">
        <v>800</v>
      </c>
      <c r="E2360">
        <v>1001</v>
      </c>
      <c r="F2360" t="s">
        <v>8219</v>
      </c>
      <c r="G2360" t="s">
        <v>8224</v>
      </c>
      <c r="H2360" t="s">
        <v>8246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8302</v>
      </c>
      <c r="O2360" s="6">
        <f t="shared" si="216"/>
        <v>1.25125</v>
      </c>
      <c r="P2360" s="8">
        <f t="shared" si="217"/>
        <v>91</v>
      </c>
      <c r="Q2360" s="9" t="str">
        <f t="shared" si="218"/>
        <v>technology</v>
      </c>
      <c r="R2360" s="9" t="str">
        <f t="shared" si="219"/>
        <v>makerspaces</v>
      </c>
      <c r="S2360" s="14">
        <f t="shared" si="220"/>
        <v>42319.035833333335</v>
      </c>
      <c r="T2360" s="14">
        <f t="shared" si="221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>
        <v>1000</v>
      </c>
      <c r="E2361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8271</v>
      </c>
      <c r="O2361" s="6">
        <f t="shared" si="216"/>
        <v>1.00099</v>
      </c>
      <c r="P2361" s="8">
        <f t="shared" si="217"/>
        <v>47.666190476190479</v>
      </c>
      <c r="Q2361" s="9" t="str">
        <f t="shared" si="218"/>
        <v>theater</v>
      </c>
      <c r="R2361" s="9" t="str">
        <f t="shared" si="219"/>
        <v>plays</v>
      </c>
      <c r="S2361" s="14">
        <f t="shared" si="220"/>
        <v>41877.221886574072</v>
      </c>
      <c r="T2361" s="14">
        <f t="shared" si="221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>
        <v>1000</v>
      </c>
      <c r="E2362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8271</v>
      </c>
      <c r="O2362" s="6">
        <f t="shared" si="216"/>
        <v>1.0000100000000001</v>
      </c>
      <c r="P2362" s="8">
        <f t="shared" si="217"/>
        <v>50.000500000000002</v>
      </c>
      <c r="Q2362" s="9" t="str">
        <f t="shared" si="218"/>
        <v>theater</v>
      </c>
      <c r="R2362" s="9" t="str">
        <f t="shared" si="219"/>
        <v>plays</v>
      </c>
      <c r="S2362" s="14">
        <f t="shared" si="220"/>
        <v>42207.259918981479</v>
      </c>
      <c r="T2362" s="14">
        <f t="shared" si="221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>
        <v>1000</v>
      </c>
      <c r="E2363">
        <v>1000</v>
      </c>
      <c r="F2363" t="s">
        <v>8219</v>
      </c>
      <c r="G2363" t="s">
        <v>8224</v>
      </c>
      <c r="H2363" t="s">
        <v>8246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8269</v>
      </c>
      <c r="O2363" s="6">
        <f t="shared" si="216"/>
        <v>1</v>
      </c>
      <c r="P2363" s="8">
        <f t="shared" si="217"/>
        <v>71.428571428571431</v>
      </c>
      <c r="Q2363" s="9" t="str">
        <f t="shared" si="218"/>
        <v>film &amp; video</v>
      </c>
      <c r="R2363" s="9" t="str">
        <f t="shared" si="219"/>
        <v>documentary</v>
      </c>
      <c r="S2363" s="14">
        <f t="shared" si="220"/>
        <v>42112.036712962959</v>
      </c>
      <c r="T2363" s="14">
        <f t="shared" si="221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>
        <v>1000</v>
      </c>
      <c r="E2364">
        <v>1000</v>
      </c>
      <c r="F2364" t="s">
        <v>8219</v>
      </c>
      <c r="G2364" t="s">
        <v>8224</v>
      </c>
      <c r="H2364" t="s">
        <v>8246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8276</v>
      </c>
      <c r="O2364" s="6">
        <f t="shared" si="216"/>
        <v>1</v>
      </c>
      <c r="P2364" s="8">
        <f t="shared" si="217"/>
        <v>52.631578947368418</v>
      </c>
      <c r="Q2364" s="9" t="str">
        <f t="shared" si="218"/>
        <v>music</v>
      </c>
      <c r="R2364" s="9" t="str">
        <f t="shared" si="219"/>
        <v>rock</v>
      </c>
      <c r="S2364" s="14">
        <f t="shared" si="220"/>
        <v>42523.333310185189</v>
      </c>
      <c r="T2364" s="14">
        <f t="shared" si="221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>
        <v>1000</v>
      </c>
      <c r="E2365">
        <v>1000</v>
      </c>
      <c r="F2365" t="s">
        <v>8219</v>
      </c>
      <c r="G2365" t="s">
        <v>8224</v>
      </c>
      <c r="H2365" t="s">
        <v>8246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8276</v>
      </c>
      <c r="O2365" s="6">
        <f t="shared" si="216"/>
        <v>1</v>
      </c>
      <c r="P2365" s="8">
        <f t="shared" si="217"/>
        <v>76.92307692307692</v>
      </c>
      <c r="Q2365" s="9" t="str">
        <f t="shared" si="218"/>
        <v>music</v>
      </c>
      <c r="R2365" s="9" t="str">
        <f t="shared" si="219"/>
        <v>rock</v>
      </c>
      <c r="S2365" s="14">
        <f t="shared" si="220"/>
        <v>42082.580092592587</v>
      </c>
      <c r="T2365" s="14">
        <f t="shared" si="221"/>
        <v>42112.580092592587</v>
      </c>
    </row>
    <row r="2366" spans="1:20" ht="45" x14ac:dyDescent="0.25">
      <c r="A2366">
        <v>2509</v>
      </c>
      <c r="B2366" s="3" t="s">
        <v>2509</v>
      </c>
      <c r="C2366" s="3" t="s">
        <v>6619</v>
      </c>
      <c r="D2366">
        <v>95000</v>
      </c>
      <c r="E2366">
        <v>1000</v>
      </c>
      <c r="F2366" t="s">
        <v>8221</v>
      </c>
      <c r="G2366" t="s">
        <v>8225</v>
      </c>
      <c r="H2366" t="s">
        <v>8247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8299</v>
      </c>
      <c r="O2366" s="6">
        <f t="shared" si="216"/>
        <v>1.0526315789473684E-2</v>
      </c>
      <c r="P2366" s="8">
        <f t="shared" si="217"/>
        <v>35.714285714285715</v>
      </c>
      <c r="Q2366" s="9" t="str">
        <f t="shared" si="218"/>
        <v>food</v>
      </c>
      <c r="R2366" s="9" t="str">
        <f t="shared" si="219"/>
        <v>restaurants</v>
      </c>
      <c r="S2366" s="14">
        <f t="shared" si="220"/>
        <v>42058.809594907405</v>
      </c>
      <c r="T2366" s="14">
        <f t="shared" si="221"/>
        <v>42114.767928240741</v>
      </c>
    </row>
    <row r="2367" spans="1:20" ht="45" x14ac:dyDescent="0.25">
      <c r="A2367">
        <v>2821</v>
      </c>
      <c r="B2367" s="3" t="s">
        <v>2821</v>
      </c>
      <c r="C2367" s="3" t="s">
        <v>6931</v>
      </c>
      <c r="D2367">
        <v>1000</v>
      </c>
      <c r="E2367">
        <v>1000</v>
      </c>
      <c r="F2367" t="s">
        <v>8219</v>
      </c>
      <c r="G2367" t="s">
        <v>8225</v>
      </c>
      <c r="H2367" t="s">
        <v>8247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8271</v>
      </c>
      <c r="O2367" s="6">
        <f t="shared" si="216"/>
        <v>1</v>
      </c>
      <c r="P2367" s="8">
        <f t="shared" si="217"/>
        <v>28.571428571428573</v>
      </c>
      <c r="Q2367" s="9" t="str">
        <f t="shared" si="218"/>
        <v>theater</v>
      </c>
      <c r="R2367" s="9" t="str">
        <f t="shared" si="219"/>
        <v>plays</v>
      </c>
      <c r="S2367" s="14">
        <f t="shared" si="220"/>
        <v>41875.922858796301</v>
      </c>
      <c r="T2367" s="14">
        <f t="shared" si="221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>
        <v>1000</v>
      </c>
      <c r="E2368">
        <v>1000</v>
      </c>
      <c r="F2368" t="s">
        <v>8219</v>
      </c>
      <c r="G2368" t="s">
        <v>8224</v>
      </c>
      <c r="H2368" t="s">
        <v>8246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8305</v>
      </c>
      <c r="O2368" s="6">
        <f t="shared" si="216"/>
        <v>1</v>
      </c>
      <c r="P2368" s="8">
        <f t="shared" si="217"/>
        <v>41.666666666666664</v>
      </c>
      <c r="Q2368" s="9" t="str">
        <f t="shared" si="218"/>
        <v>theater</v>
      </c>
      <c r="R2368" s="9" t="str">
        <f t="shared" si="219"/>
        <v>musical</v>
      </c>
      <c r="S2368" s="14">
        <f t="shared" si="220"/>
        <v>42403.998217592598</v>
      </c>
      <c r="T2368" s="14">
        <f t="shared" si="221"/>
        <v>42433.998217592598</v>
      </c>
    </row>
    <row r="2369" spans="1:20" ht="45" x14ac:dyDescent="0.25">
      <c r="A2369">
        <v>2988</v>
      </c>
      <c r="B2369" s="3" t="s">
        <v>2988</v>
      </c>
      <c r="C2369" s="3" t="s">
        <v>7098</v>
      </c>
      <c r="D2369">
        <v>1000</v>
      </c>
      <c r="E2369">
        <v>1000</v>
      </c>
      <c r="F2369" t="s">
        <v>8219</v>
      </c>
      <c r="G2369" t="s">
        <v>8225</v>
      </c>
      <c r="H2369" t="s">
        <v>8247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8303</v>
      </c>
      <c r="O2369" s="6">
        <f t="shared" si="216"/>
        <v>1</v>
      </c>
      <c r="P2369" s="8">
        <f t="shared" si="217"/>
        <v>35.714285714285715</v>
      </c>
      <c r="Q2369" s="9" t="str">
        <f t="shared" si="218"/>
        <v>theater</v>
      </c>
      <c r="R2369" s="9" t="str">
        <f t="shared" si="219"/>
        <v>spaces</v>
      </c>
      <c r="S2369" s="14">
        <f t="shared" si="220"/>
        <v>42511.362048611118</v>
      </c>
      <c r="T2369" s="14">
        <f t="shared" si="221"/>
        <v>42541.362048611118</v>
      </c>
    </row>
    <row r="2370" spans="1:20" ht="45" x14ac:dyDescent="0.25">
      <c r="A2370">
        <v>3185</v>
      </c>
      <c r="B2370" s="3" t="s">
        <v>3185</v>
      </c>
      <c r="C2370" s="3" t="s">
        <v>7295</v>
      </c>
      <c r="D2370">
        <v>1000</v>
      </c>
      <c r="E2370">
        <v>1000</v>
      </c>
      <c r="F2370" t="s">
        <v>8219</v>
      </c>
      <c r="G2370" t="s">
        <v>8225</v>
      </c>
      <c r="H2370" t="s">
        <v>8247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8271</v>
      </c>
      <c r="O2370" s="6">
        <f t="shared" ref="O2370:O2433" si="222">E2370/D2370</f>
        <v>1</v>
      </c>
      <c r="P2370" s="8">
        <f t="shared" ref="P2370:P2433" si="223">E2370/L2370</f>
        <v>41.666666666666664</v>
      </c>
      <c r="Q2370" s="9" t="str">
        <f t="shared" si="218"/>
        <v>theater</v>
      </c>
      <c r="R2370" s="9" t="str">
        <f t="shared" si="219"/>
        <v>plays</v>
      </c>
      <c r="S2370" s="14">
        <f t="shared" si="220"/>
        <v>41829.977326388893</v>
      </c>
      <c r="T2370" s="14">
        <f t="shared" si="221"/>
        <v>41836.977326388893</v>
      </c>
    </row>
    <row r="2371" spans="1:20" ht="45" x14ac:dyDescent="0.25">
      <c r="A2371">
        <v>3504</v>
      </c>
      <c r="B2371" s="3" t="s">
        <v>3503</v>
      </c>
      <c r="C2371" s="3" t="s">
        <v>7614</v>
      </c>
      <c r="D2371">
        <v>1000</v>
      </c>
      <c r="E2371">
        <v>1000</v>
      </c>
      <c r="F2371" t="s">
        <v>8219</v>
      </c>
      <c r="G2371" t="s">
        <v>8224</v>
      </c>
      <c r="H2371" t="s">
        <v>8246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8271</v>
      </c>
      <c r="O2371" s="6">
        <f t="shared" si="222"/>
        <v>1</v>
      </c>
      <c r="P2371" s="8">
        <f t="shared" si="223"/>
        <v>125</v>
      </c>
      <c r="Q2371" s="9" t="str">
        <f t="shared" ref="Q2371:Q2434" si="224">LEFT(N2371, SEARCH("/",N2371,1)-1)</f>
        <v>theater</v>
      </c>
      <c r="R2371" s="9" t="str">
        <f t="shared" ref="R2371:R2434" si="225">RIGHT(N2371,LEN(N2371) - SEARCH("/", N2371))</f>
        <v>plays</v>
      </c>
      <c r="S2371" s="14">
        <f t="shared" ref="S2371:S2434" si="226">(((J2371/60)/60)/24)+DATE(1970,1,1)</f>
        <v>42297.748738425929</v>
      </c>
      <c r="T2371" s="14">
        <f t="shared" ref="T2371:T2434" si="227">(((I2371/60)/60)/24)+DATE(1970,1,1)</f>
        <v>42327.790405092594</v>
      </c>
    </row>
    <row r="2372" spans="1:20" ht="45" x14ac:dyDescent="0.25">
      <c r="A2372">
        <v>3512</v>
      </c>
      <c r="B2372" s="3" t="s">
        <v>3511</v>
      </c>
      <c r="C2372" s="3" t="s">
        <v>7622</v>
      </c>
      <c r="D2372">
        <v>1000</v>
      </c>
      <c r="E2372">
        <v>1000</v>
      </c>
      <c r="F2372" t="s">
        <v>8219</v>
      </c>
      <c r="G2372" t="s">
        <v>8225</v>
      </c>
      <c r="H2372" t="s">
        <v>8247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8271</v>
      </c>
      <c r="O2372" s="6">
        <f t="shared" si="222"/>
        <v>1</v>
      </c>
      <c r="P2372" s="8">
        <f t="shared" si="223"/>
        <v>58.823529411764703</v>
      </c>
      <c r="Q2372" s="9" t="str">
        <f t="shared" si="224"/>
        <v>theater</v>
      </c>
      <c r="R2372" s="9" t="str">
        <f t="shared" si="225"/>
        <v>plays</v>
      </c>
      <c r="S2372" s="14">
        <f t="shared" si="226"/>
        <v>42057.536944444444</v>
      </c>
      <c r="T2372" s="14">
        <f t="shared" si="227"/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>
        <v>1000</v>
      </c>
      <c r="E2373">
        <v>1000</v>
      </c>
      <c r="F2373" t="s">
        <v>8219</v>
      </c>
      <c r="G2373" t="s">
        <v>8225</v>
      </c>
      <c r="H2373" t="s">
        <v>8247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8271</v>
      </c>
      <c r="O2373" s="6">
        <f t="shared" si="222"/>
        <v>1</v>
      </c>
      <c r="P2373" s="8">
        <f t="shared" si="223"/>
        <v>41.666666666666664</v>
      </c>
      <c r="Q2373" s="9" t="str">
        <f t="shared" si="224"/>
        <v>theater</v>
      </c>
      <c r="R2373" s="9" t="str">
        <f t="shared" si="225"/>
        <v>plays</v>
      </c>
      <c r="S2373" s="14">
        <f t="shared" si="226"/>
        <v>42059.453923611116</v>
      </c>
      <c r="T2373" s="14">
        <f t="shared" si="227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>
        <v>10000</v>
      </c>
      <c r="E2374">
        <v>1000</v>
      </c>
      <c r="F2374" t="s">
        <v>8221</v>
      </c>
      <c r="G2374" t="s">
        <v>8224</v>
      </c>
      <c r="H2374" t="s">
        <v>8246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8271</v>
      </c>
      <c r="O2374" s="6">
        <f t="shared" si="222"/>
        <v>0.1</v>
      </c>
      <c r="P2374" s="8">
        <f t="shared" si="223"/>
        <v>142.85714285714286</v>
      </c>
      <c r="Q2374" s="9" t="str">
        <f t="shared" si="224"/>
        <v>theater</v>
      </c>
      <c r="R2374" s="9" t="str">
        <f t="shared" si="225"/>
        <v>plays</v>
      </c>
      <c r="S2374" s="14">
        <f t="shared" si="226"/>
        <v>42308.211215277777</v>
      </c>
      <c r="T2374" s="14">
        <f t="shared" si="227"/>
        <v>42338.252881944441</v>
      </c>
    </row>
    <row r="2375" spans="1:20" ht="45" x14ac:dyDescent="0.25">
      <c r="A2375">
        <v>1794</v>
      </c>
      <c r="B2375" s="3" t="s">
        <v>1795</v>
      </c>
      <c r="C2375" s="3" t="s">
        <v>5904</v>
      </c>
      <c r="D2375">
        <v>9000</v>
      </c>
      <c r="E2375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8285</v>
      </c>
      <c r="O2375" s="6">
        <f t="shared" si="222"/>
        <v>0.11077777777777778</v>
      </c>
      <c r="P2375" s="8">
        <f t="shared" si="223"/>
        <v>55.388888888888886</v>
      </c>
      <c r="Q2375" s="9" t="str">
        <f t="shared" si="224"/>
        <v>photography</v>
      </c>
      <c r="R2375" s="9" t="str">
        <f t="shared" si="225"/>
        <v>photobooks</v>
      </c>
      <c r="S2375" s="14">
        <f t="shared" si="226"/>
        <v>42011.551180555558</v>
      </c>
      <c r="T2375" s="14">
        <f t="shared" si="227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>
        <v>50000</v>
      </c>
      <c r="E2376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8285</v>
      </c>
      <c r="O2376" s="6">
        <f t="shared" si="222"/>
        <v>1.9900000000000001E-2</v>
      </c>
      <c r="P2376" s="8">
        <f t="shared" si="223"/>
        <v>66.333333333333329</v>
      </c>
      <c r="Q2376" s="9" t="str">
        <f t="shared" si="224"/>
        <v>photography</v>
      </c>
      <c r="R2376" s="9" t="str">
        <f t="shared" si="225"/>
        <v>photobooks</v>
      </c>
      <c r="S2376" s="14">
        <f t="shared" si="226"/>
        <v>42045.86336805555</v>
      </c>
      <c r="T2376" s="14">
        <f t="shared" si="227"/>
        <v>42090.821701388893</v>
      </c>
    </row>
    <row r="2377" spans="1:20" ht="45" x14ac:dyDescent="0.25">
      <c r="A2377">
        <v>1338</v>
      </c>
      <c r="B2377" s="3" t="s">
        <v>1339</v>
      </c>
      <c r="C2377" s="3" t="s">
        <v>5448</v>
      </c>
      <c r="D2377">
        <v>30000</v>
      </c>
      <c r="E2377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8273</v>
      </c>
      <c r="O2377" s="6">
        <f t="shared" si="222"/>
        <v>3.3033333333333331E-2</v>
      </c>
      <c r="P2377" s="8">
        <f t="shared" si="223"/>
        <v>66.066666666666663</v>
      </c>
      <c r="Q2377" s="9" t="str">
        <f t="shared" si="224"/>
        <v>technology</v>
      </c>
      <c r="R2377" s="9" t="str">
        <f t="shared" si="225"/>
        <v>wearables</v>
      </c>
      <c r="S2377" s="14">
        <f t="shared" si="226"/>
        <v>42188.803622685184</v>
      </c>
      <c r="T2377" s="14">
        <f t="shared" si="227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>
        <v>930</v>
      </c>
      <c r="E2378">
        <v>986</v>
      </c>
      <c r="F2378" t="s">
        <v>8219</v>
      </c>
      <c r="G2378" t="s">
        <v>8224</v>
      </c>
      <c r="H2378" t="s">
        <v>8246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8301</v>
      </c>
      <c r="O2378" s="6">
        <f t="shared" si="222"/>
        <v>1.0602150537634409</v>
      </c>
      <c r="P2378" s="8">
        <f t="shared" si="223"/>
        <v>39.44</v>
      </c>
      <c r="Q2378" s="9" t="str">
        <f t="shared" si="224"/>
        <v>technology</v>
      </c>
      <c r="R2378" s="9" t="str">
        <f t="shared" si="225"/>
        <v>space exploration</v>
      </c>
      <c r="S2378" s="14">
        <f t="shared" si="226"/>
        <v>42612.656493055561</v>
      </c>
      <c r="T2378" s="14">
        <f t="shared" si="227"/>
        <v>42642.656493055561</v>
      </c>
    </row>
    <row r="2379" spans="1:20" ht="45" x14ac:dyDescent="0.25">
      <c r="A2379">
        <v>1840</v>
      </c>
      <c r="B2379" s="3" t="s">
        <v>1841</v>
      </c>
      <c r="C2379" s="3" t="s">
        <v>5950</v>
      </c>
      <c r="D2379">
        <v>900</v>
      </c>
      <c r="E2379">
        <v>980</v>
      </c>
      <c r="F2379" t="s">
        <v>8219</v>
      </c>
      <c r="G2379" t="s">
        <v>8224</v>
      </c>
      <c r="H2379" t="s">
        <v>8246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8276</v>
      </c>
      <c r="O2379" s="6">
        <f t="shared" si="222"/>
        <v>1.0888888888888888</v>
      </c>
      <c r="P2379" s="8">
        <f t="shared" si="223"/>
        <v>75.384615384615387</v>
      </c>
      <c r="Q2379" s="9" t="str">
        <f t="shared" si="224"/>
        <v>music</v>
      </c>
      <c r="R2379" s="9" t="str">
        <f t="shared" si="225"/>
        <v>rock</v>
      </c>
      <c r="S2379" s="14">
        <f t="shared" si="226"/>
        <v>41382.096180555556</v>
      </c>
      <c r="T2379" s="14">
        <f t="shared" si="227"/>
        <v>41401.207638888889</v>
      </c>
    </row>
    <row r="2380" spans="1:20" ht="45" x14ac:dyDescent="0.25">
      <c r="A2380">
        <v>3880</v>
      </c>
      <c r="B2380" s="3" t="s">
        <v>3877</v>
      </c>
      <c r="C2380" s="3" t="s">
        <v>7989</v>
      </c>
      <c r="D2380">
        <v>7500</v>
      </c>
      <c r="E2380">
        <v>980</v>
      </c>
      <c r="F2380" t="s">
        <v>8220</v>
      </c>
      <c r="G2380" t="s">
        <v>8225</v>
      </c>
      <c r="H2380" t="s">
        <v>8247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8305</v>
      </c>
      <c r="O2380" s="6">
        <f t="shared" si="222"/>
        <v>0.13066666666666665</v>
      </c>
      <c r="P2380" s="8">
        <f t="shared" si="223"/>
        <v>57.647058823529413</v>
      </c>
      <c r="Q2380" s="9" t="str">
        <f t="shared" si="224"/>
        <v>theater</v>
      </c>
      <c r="R2380" s="9" t="str">
        <f t="shared" si="225"/>
        <v>musical</v>
      </c>
      <c r="S2380" s="14">
        <f t="shared" si="226"/>
        <v>41815.815046296295</v>
      </c>
      <c r="T2380" s="14">
        <f t="shared" si="227"/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>
        <v>60000</v>
      </c>
      <c r="E2381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8284</v>
      </c>
      <c r="O2381" s="6">
        <f t="shared" si="222"/>
        <v>1.6316666666666667E-2</v>
      </c>
      <c r="P2381" s="8">
        <f t="shared" si="223"/>
        <v>61.1875</v>
      </c>
      <c r="Q2381" s="9" t="str">
        <f t="shared" si="224"/>
        <v>food</v>
      </c>
      <c r="R2381" s="9" t="str">
        <f t="shared" si="225"/>
        <v>food trucks</v>
      </c>
      <c r="S2381" s="14">
        <f t="shared" si="226"/>
        <v>41863.734895833331</v>
      </c>
      <c r="T2381" s="14">
        <f t="shared" si="227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>
        <v>100000</v>
      </c>
      <c r="E2382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8273</v>
      </c>
      <c r="O2382" s="6">
        <f t="shared" si="222"/>
        <v>9.7699999999999992E-3</v>
      </c>
      <c r="P2382" s="8">
        <f t="shared" si="223"/>
        <v>195.4</v>
      </c>
      <c r="Q2382" s="9" t="str">
        <f t="shared" si="224"/>
        <v>technology</v>
      </c>
      <c r="R2382" s="9" t="str">
        <f t="shared" si="225"/>
        <v>wearables</v>
      </c>
      <c r="S2382" s="14">
        <f t="shared" si="226"/>
        <v>42726.491643518515</v>
      </c>
      <c r="T2382" s="14">
        <f t="shared" si="227"/>
        <v>42756.491643518515</v>
      </c>
    </row>
    <row r="2383" spans="1:20" ht="45" x14ac:dyDescent="0.25">
      <c r="A2383">
        <v>2978</v>
      </c>
      <c r="B2383" s="3" t="s">
        <v>2978</v>
      </c>
      <c r="C2383" s="3" t="s">
        <v>7088</v>
      </c>
      <c r="D2383">
        <v>750</v>
      </c>
      <c r="E2383">
        <v>971</v>
      </c>
      <c r="F2383" t="s">
        <v>8219</v>
      </c>
      <c r="G2383" t="s">
        <v>8224</v>
      </c>
      <c r="H2383" t="s">
        <v>8246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8271</v>
      </c>
      <c r="O2383" s="6">
        <f t="shared" si="222"/>
        <v>1.2946666666666666</v>
      </c>
      <c r="P2383" s="8">
        <f t="shared" si="223"/>
        <v>60.6875</v>
      </c>
      <c r="Q2383" s="9" t="str">
        <f t="shared" si="224"/>
        <v>theater</v>
      </c>
      <c r="R2383" s="9" t="str">
        <f t="shared" si="225"/>
        <v>plays</v>
      </c>
      <c r="S2383" s="14">
        <f t="shared" si="226"/>
        <v>41922.640590277777</v>
      </c>
      <c r="T2383" s="14">
        <f t="shared" si="227"/>
        <v>41932.249305555553</v>
      </c>
    </row>
    <row r="2384" spans="1:20" ht="45" x14ac:dyDescent="0.25">
      <c r="A2384">
        <v>2627</v>
      </c>
      <c r="B2384" s="3" t="s">
        <v>2627</v>
      </c>
      <c r="C2384" s="3" t="s">
        <v>6737</v>
      </c>
      <c r="D2384">
        <v>150</v>
      </c>
      <c r="E2384">
        <v>970</v>
      </c>
      <c r="F2384" t="s">
        <v>8219</v>
      </c>
      <c r="G2384" t="s">
        <v>8224</v>
      </c>
      <c r="H2384" t="s">
        <v>8246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8301</v>
      </c>
      <c r="O2384" s="6">
        <f t="shared" si="222"/>
        <v>6.4666666666666668</v>
      </c>
      <c r="P2384" s="8">
        <f t="shared" si="223"/>
        <v>21.555555555555557</v>
      </c>
      <c r="Q2384" s="9" t="str">
        <f t="shared" si="224"/>
        <v>technology</v>
      </c>
      <c r="R2384" s="9" t="str">
        <f t="shared" si="225"/>
        <v>space exploration</v>
      </c>
      <c r="S2384" s="14">
        <f t="shared" si="226"/>
        <v>42304.829409722224</v>
      </c>
      <c r="T2384" s="14">
        <f t="shared" si="227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>
        <v>700</v>
      </c>
      <c r="E2385">
        <v>966</v>
      </c>
      <c r="F2385" t="s">
        <v>8219</v>
      </c>
      <c r="G2385" t="s">
        <v>8225</v>
      </c>
      <c r="H2385" t="s">
        <v>8247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8271</v>
      </c>
      <c r="O2385" s="6">
        <f t="shared" si="222"/>
        <v>1.38</v>
      </c>
      <c r="P2385" s="8">
        <f t="shared" si="223"/>
        <v>28.411764705882351</v>
      </c>
      <c r="Q2385" s="9" t="str">
        <f t="shared" si="224"/>
        <v>theater</v>
      </c>
      <c r="R2385" s="9" t="str">
        <f t="shared" si="225"/>
        <v>plays</v>
      </c>
      <c r="S2385" s="14">
        <f t="shared" si="226"/>
        <v>42405.090300925927</v>
      </c>
      <c r="T2385" s="14">
        <f t="shared" si="227"/>
        <v>42414</v>
      </c>
    </row>
    <row r="2386" spans="1:20" ht="45" x14ac:dyDescent="0.25">
      <c r="A2386">
        <v>2873</v>
      </c>
      <c r="B2386" s="3" t="s">
        <v>2873</v>
      </c>
      <c r="C2386" s="3" t="s">
        <v>6983</v>
      </c>
      <c r="D2386">
        <v>2500</v>
      </c>
      <c r="E2386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0.38119999999999998</v>
      </c>
      <c r="P2386" s="8">
        <f t="shared" si="223"/>
        <v>119.125</v>
      </c>
      <c r="Q2386" s="9" t="str">
        <f t="shared" si="224"/>
        <v>theater</v>
      </c>
      <c r="R2386" s="9" t="str">
        <f t="shared" si="225"/>
        <v>plays</v>
      </c>
      <c r="S2386" s="14">
        <f t="shared" si="226"/>
        <v>42002.817488425921</v>
      </c>
      <c r="T2386" s="14">
        <f t="shared" si="227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>
        <v>500</v>
      </c>
      <c r="E2387">
        <v>950</v>
      </c>
      <c r="F2387" t="s">
        <v>8219</v>
      </c>
      <c r="G2387" t="s">
        <v>8225</v>
      </c>
      <c r="H2387" t="s">
        <v>8247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8271</v>
      </c>
      <c r="O2387" s="6">
        <f t="shared" si="222"/>
        <v>1.9</v>
      </c>
      <c r="P2387" s="8">
        <f t="shared" si="223"/>
        <v>50</v>
      </c>
      <c r="Q2387" s="9" t="str">
        <f t="shared" si="224"/>
        <v>theater</v>
      </c>
      <c r="R2387" s="9" t="str">
        <f t="shared" si="225"/>
        <v>plays</v>
      </c>
      <c r="S2387" s="14">
        <f t="shared" si="226"/>
        <v>41852.527222222219</v>
      </c>
      <c r="T2387" s="14">
        <f t="shared" si="227"/>
        <v>41866.527222222219</v>
      </c>
    </row>
    <row r="2388" spans="1:20" ht="45" x14ac:dyDescent="0.25">
      <c r="A2388">
        <v>2515</v>
      </c>
      <c r="B2388" s="3" t="s">
        <v>2515</v>
      </c>
      <c r="C2388" s="3" t="s">
        <v>6625</v>
      </c>
      <c r="D2388">
        <v>5000</v>
      </c>
      <c r="E2388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8299</v>
      </c>
      <c r="O2388" s="6">
        <f t="shared" si="222"/>
        <v>0.186</v>
      </c>
      <c r="P2388" s="8">
        <f t="shared" si="223"/>
        <v>77.5</v>
      </c>
      <c r="Q2388" s="9" t="str">
        <f t="shared" si="224"/>
        <v>food</v>
      </c>
      <c r="R2388" s="9" t="str">
        <f t="shared" si="225"/>
        <v>restaurants</v>
      </c>
      <c r="S2388" s="14">
        <f t="shared" si="226"/>
        <v>42027.839733796296</v>
      </c>
      <c r="T2388" s="14">
        <f t="shared" si="227"/>
        <v>42057.839733796296</v>
      </c>
    </row>
    <row r="2389" spans="1:20" ht="30" x14ac:dyDescent="0.25">
      <c r="A2389">
        <v>2628</v>
      </c>
      <c r="B2389" s="3" t="s">
        <v>2628</v>
      </c>
      <c r="C2389" s="3" t="s">
        <v>6738</v>
      </c>
      <c r="D2389">
        <v>839</v>
      </c>
      <c r="E2389">
        <v>926</v>
      </c>
      <c r="F2389" t="s">
        <v>8219</v>
      </c>
      <c r="G2389" t="s">
        <v>8224</v>
      </c>
      <c r="H2389" t="s">
        <v>8246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8301</v>
      </c>
      <c r="O2389" s="6">
        <f t="shared" si="222"/>
        <v>1.1036948748510131</v>
      </c>
      <c r="P2389" s="8">
        <f t="shared" si="223"/>
        <v>44.095238095238095</v>
      </c>
      <c r="Q2389" s="9" t="str">
        <f t="shared" si="224"/>
        <v>technology</v>
      </c>
      <c r="R2389" s="9" t="str">
        <f t="shared" si="225"/>
        <v>space exploration</v>
      </c>
      <c r="S2389" s="14">
        <f t="shared" si="226"/>
        <v>41953.966053240743</v>
      </c>
      <c r="T2389" s="14">
        <f t="shared" si="227"/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>
        <v>3000</v>
      </c>
      <c r="E2390">
        <v>926</v>
      </c>
      <c r="F2390" t="s">
        <v>8221</v>
      </c>
      <c r="G2390" t="s">
        <v>8224</v>
      </c>
      <c r="H2390" t="s">
        <v>8246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8305</v>
      </c>
      <c r="O2390" s="6">
        <f t="shared" si="222"/>
        <v>0.30866666666666664</v>
      </c>
      <c r="P2390" s="8">
        <f t="shared" si="223"/>
        <v>66.142857142857139</v>
      </c>
      <c r="Q2390" s="9" t="str">
        <f t="shared" si="224"/>
        <v>theater</v>
      </c>
      <c r="R2390" s="9" t="str">
        <f t="shared" si="225"/>
        <v>musical</v>
      </c>
      <c r="S2390" s="14">
        <f t="shared" si="226"/>
        <v>41975.700636574074</v>
      </c>
      <c r="T2390" s="14">
        <f t="shared" si="227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>
        <v>800</v>
      </c>
      <c r="E2391">
        <v>924</v>
      </c>
      <c r="F2391" t="s">
        <v>8219</v>
      </c>
      <c r="G2391" t="s">
        <v>8225</v>
      </c>
      <c r="H2391" t="s">
        <v>8247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8271</v>
      </c>
      <c r="O2391" s="6">
        <f t="shared" si="222"/>
        <v>1.155</v>
      </c>
      <c r="P2391" s="8">
        <f t="shared" si="223"/>
        <v>44</v>
      </c>
      <c r="Q2391" s="9" t="str">
        <f t="shared" si="224"/>
        <v>theater</v>
      </c>
      <c r="R2391" s="9" t="str">
        <f t="shared" si="225"/>
        <v>plays</v>
      </c>
      <c r="S2391" s="14">
        <f t="shared" si="226"/>
        <v>41795.528101851851</v>
      </c>
      <c r="T2391" s="14">
        <f t="shared" si="227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>
        <v>850</v>
      </c>
      <c r="E2392">
        <v>920</v>
      </c>
      <c r="F2392" t="s">
        <v>8219</v>
      </c>
      <c r="G2392" t="s">
        <v>8224</v>
      </c>
      <c r="H2392" t="s">
        <v>8246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8276</v>
      </c>
      <c r="O2392" s="6">
        <f t="shared" si="222"/>
        <v>1.0823529411764705</v>
      </c>
      <c r="P2392" s="8">
        <f t="shared" si="223"/>
        <v>34.074074074074076</v>
      </c>
      <c r="Q2392" s="9" t="str">
        <f t="shared" si="224"/>
        <v>music</v>
      </c>
      <c r="R2392" s="9" t="str">
        <f t="shared" si="225"/>
        <v>rock</v>
      </c>
      <c r="S2392" s="14">
        <f t="shared" si="226"/>
        <v>41151.708321759259</v>
      </c>
      <c r="T2392" s="14">
        <f t="shared" si="227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>
        <v>500</v>
      </c>
      <c r="E2393">
        <v>920</v>
      </c>
      <c r="F2393" t="s">
        <v>8219</v>
      </c>
      <c r="G2393" t="s">
        <v>8225</v>
      </c>
      <c r="H2393" t="s">
        <v>8247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8271</v>
      </c>
      <c r="O2393" s="6">
        <f t="shared" si="222"/>
        <v>1.84</v>
      </c>
      <c r="P2393" s="8">
        <f t="shared" si="223"/>
        <v>24.210526315789473</v>
      </c>
      <c r="Q2393" s="9" t="str">
        <f t="shared" si="224"/>
        <v>theater</v>
      </c>
      <c r="R2393" s="9" t="str">
        <f t="shared" si="225"/>
        <v>plays</v>
      </c>
      <c r="S2393" s="14">
        <f t="shared" si="226"/>
        <v>42140.712314814817</v>
      </c>
      <c r="T2393" s="14">
        <f t="shared" si="227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>
        <v>750</v>
      </c>
      <c r="E2394">
        <v>916</v>
      </c>
      <c r="F2394" t="s">
        <v>8219</v>
      </c>
      <c r="G2394" t="s">
        <v>8224</v>
      </c>
      <c r="H2394" t="s">
        <v>8246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8276</v>
      </c>
      <c r="O2394" s="6">
        <f t="shared" si="222"/>
        <v>1.2213333333333334</v>
      </c>
      <c r="P2394" s="8">
        <f t="shared" si="223"/>
        <v>53.882352941176471</v>
      </c>
      <c r="Q2394" s="9" t="str">
        <f t="shared" si="224"/>
        <v>music</v>
      </c>
      <c r="R2394" s="9" t="str">
        <f t="shared" si="225"/>
        <v>rock</v>
      </c>
      <c r="S2394" s="14">
        <f t="shared" si="226"/>
        <v>42752.144976851851</v>
      </c>
      <c r="T2394" s="14">
        <f t="shared" si="227"/>
        <v>42795.125</v>
      </c>
    </row>
    <row r="2395" spans="1:20" ht="45" x14ac:dyDescent="0.25">
      <c r="A2395">
        <v>812</v>
      </c>
      <c r="B2395" s="3" t="s">
        <v>813</v>
      </c>
      <c r="C2395" s="3" t="s">
        <v>4922</v>
      </c>
      <c r="D2395">
        <v>600</v>
      </c>
      <c r="E2395">
        <v>911</v>
      </c>
      <c r="F2395" t="s">
        <v>8219</v>
      </c>
      <c r="G2395" t="s">
        <v>8224</v>
      </c>
      <c r="H2395" t="s">
        <v>8246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8276</v>
      </c>
      <c r="O2395" s="6">
        <f t="shared" si="222"/>
        <v>1.5183333333333333</v>
      </c>
      <c r="P2395" s="8">
        <f t="shared" si="223"/>
        <v>27.606060606060606</v>
      </c>
      <c r="Q2395" s="9" t="str">
        <f t="shared" si="224"/>
        <v>music</v>
      </c>
      <c r="R2395" s="9" t="str">
        <f t="shared" si="225"/>
        <v>rock</v>
      </c>
      <c r="S2395" s="14">
        <f t="shared" si="226"/>
        <v>41282.017962962964</v>
      </c>
      <c r="T2395" s="14">
        <f t="shared" si="227"/>
        <v>41334.581944444442</v>
      </c>
    </row>
    <row r="2396" spans="1:20" ht="15.75" x14ac:dyDescent="0.25">
      <c r="A2396">
        <v>1152</v>
      </c>
      <c r="B2396" s="3" t="s">
        <v>1153</v>
      </c>
      <c r="C2396" s="3" t="s">
        <v>5262</v>
      </c>
      <c r="D2396">
        <v>16000</v>
      </c>
      <c r="E2396">
        <v>911</v>
      </c>
      <c r="F2396" t="s">
        <v>8221</v>
      </c>
      <c r="G2396" t="s">
        <v>8224</v>
      </c>
      <c r="H2396" t="s">
        <v>8246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8284</v>
      </c>
      <c r="O2396" s="6">
        <f t="shared" si="222"/>
        <v>5.6937500000000002E-2</v>
      </c>
      <c r="P2396" s="8">
        <f t="shared" si="223"/>
        <v>60.733333333333334</v>
      </c>
      <c r="Q2396" s="9" t="str">
        <f t="shared" si="224"/>
        <v>food</v>
      </c>
      <c r="R2396" s="9" t="str">
        <f t="shared" si="225"/>
        <v>food trucks</v>
      </c>
      <c r="S2396" s="14">
        <f t="shared" si="226"/>
        <v>42109.709629629629</v>
      </c>
      <c r="T2396" s="14">
        <f t="shared" si="227"/>
        <v>42139.709629629629</v>
      </c>
    </row>
    <row r="2397" spans="1:20" ht="45" x14ac:dyDescent="0.25">
      <c r="A2397">
        <v>3093</v>
      </c>
      <c r="B2397" s="3" t="s">
        <v>3093</v>
      </c>
      <c r="C2397" s="3" t="s">
        <v>7203</v>
      </c>
      <c r="D2397">
        <v>4000</v>
      </c>
      <c r="E2397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8303</v>
      </c>
      <c r="O2397" s="6">
        <f t="shared" si="222"/>
        <v>0.22750000000000001</v>
      </c>
      <c r="P2397" s="8">
        <f t="shared" si="223"/>
        <v>53.529411764705884</v>
      </c>
      <c r="Q2397" s="9" t="str">
        <f t="shared" si="224"/>
        <v>theater</v>
      </c>
      <c r="R2397" s="9" t="str">
        <f t="shared" si="225"/>
        <v>spaces</v>
      </c>
      <c r="S2397" s="14">
        <f t="shared" si="226"/>
        <v>41760.909039351849</v>
      </c>
      <c r="T2397" s="14">
        <f t="shared" si="227"/>
        <v>41791.165972222225</v>
      </c>
    </row>
    <row r="2398" spans="1:20" ht="45" x14ac:dyDescent="0.25">
      <c r="A2398">
        <v>977</v>
      </c>
      <c r="B2398" s="3" t="s">
        <v>978</v>
      </c>
      <c r="C2398" s="3" t="s">
        <v>5087</v>
      </c>
      <c r="D2398">
        <v>2700</v>
      </c>
      <c r="E2398">
        <v>909</v>
      </c>
      <c r="F2398" t="s">
        <v>8221</v>
      </c>
      <c r="G2398" t="s">
        <v>8239</v>
      </c>
      <c r="H2398" t="s">
        <v>8249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8273</v>
      </c>
      <c r="O2398" s="6">
        <f t="shared" si="222"/>
        <v>0.33666666666666667</v>
      </c>
      <c r="P2398" s="8">
        <f t="shared" si="223"/>
        <v>75.75</v>
      </c>
      <c r="Q2398" s="9" t="str">
        <f t="shared" si="224"/>
        <v>technology</v>
      </c>
      <c r="R2398" s="9" t="str">
        <f t="shared" si="225"/>
        <v>wearables</v>
      </c>
      <c r="S2398" s="14">
        <f t="shared" si="226"/>
        <v>42391.942094907412</v>
      </c>
      <c r="T2398" s="14">
        <f t="shared" si="227"/>
        <v>42421.942094907412</v>
      </c>
    </row>
    <row r="2399" spans="1:20" ht="45" x14ac:dyDescent="0.25">
      <c r="A2399">
        <v>3914</v>
      </c>
      <c r="B2399" s="3" t="s">
        <v>3911</v>
      </c>
      <c r="C2399" s="3" t="s">
        <v>8022</v>
      </c>
      <c r="D2399">
        <v>2500</v>
      </c>
      <c r="E2399">
        <v>909</v>
      </c>
      <c r="F2399" t="s">
        <v>8221</v>
      </c>
      <c r="G2399" t="s">
        <v>8225</v>
      </c>
      <c r="H2399" t="s">
        <v>8247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8271</v>
      </c>
      <c r="O2399" s="6">
        <f t="shared" si="222"/>
        <v>0.36359999999999998</v>
      </c>
      <c r="P2399" s="8">
        <f t="shared" si="223"/>
        <v>33.666666666666664</v>
      </c>
      <c r="Q2399" s="9" t="str">
        <f t="shared" si="224"/>
        <v>theater</v>
      </c>
      <c r="R2399" s="9" t="str">
        <f t="shared" si="225"/>
        <v>plays</v>
      </c>
      <c r="S2399" s="14">
        <f t="shared" si="226"/>
        <v>42114.818935185183</v>
      </c>
      <c r="T2399" s="14">
        <f t="shared" si="227"/>
        <v>42134.957638888889</v>
      </c>
    </row>
    <row r="2400" spans="1:20" ht="45" x14ac:dyDescent="0.25">
      <c r="A2400">
        <v>1786</v>
      </c>
      <c r="B2400" s="3" t="s">
        <v>1787</v>
      </c>
      <c r="C2400" s="3" t="s">
        <v>5896</v>
      </c>
      <c r="D2400">
        <v>1900</v>
      </c>
      <c r="E2400">
        <v>905</v>
      </c>
      <c r="F2400" t="s">
        <v>8221</v>
      </c>
      <c r="G2400" t="s">
        <v>8233</v>
      </c>
      <c r="H2400" t="s">
        <v>8249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8285</v>
      </c>
      <c r="O2400" s="6">
        <f t="shared" si="222"/>
        <v>0.47631578947368419</v>
      </c>
      <c r="P2400" s="8">
        <f t="shared" si="223"/>
        <v>31.206896551724139</v>
      </c>
      <c r="Q2400" s="9" t="str">
        <f t="shared" si="224"/>
        <v>photography</v>
      </c>
      <c r="R2400" s="9" t="str">
        <f t="shared" si="225"/>
        <v>photobooks</v>
      </c>
      <c r="S2400" s="14">
        <f t="shared" si="226"/>
        <v>41958.550659722227</v>
      </c>
      <c r="T2400" s="14">
        <f t="shared" si="227"/>
        <v>41988.550659722227</v>
      </c>
    </row>
    <row r="2401" spans="1:20" ht="45" x14ac:dyDescent="0.25">
      <c r="A2401">
        <v>3510</v>
      </c>
      <c r="B2401" s="3" t="s">
        <v>3509</v>
      </c>
      <c r="C2401" s="3" t="s">
        <v>7620</v>
      </c>
      <c r="D2401">
        <v>900</v>
      </c>
      <c r="E2401">
        <v>905</v>
      </c>
      <c r="F2401" t="s">
        <v>8219</v>
      </c>
      <c r="G2401" t="s">
        <v>8224</v>
      </c>
      <c r="H2401" t="s">
        <v>8246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8271</v>
      </c>
      <c r="O2401" s="6">
        <f t="shared" si="222"/>
        <v>1.0055555555555555</v>
      </c>
      <c r="P2401" s="8">
        <f t="shared" si="223"/>
        <v>60.333333333333336</v>
      </c>
      <c r="Q2401" s="9" t="str">
        <f t="shared" si="224"/>
        <v>theater</v>
      </c>
      <c r="R2401" s="9" t="str">
        <f t="shared" si="225"/>
        <v>plays</v>
      </c>
      <c r="S2401" s="14">
        <f t="shared" si="226"/>
        <v>41802.62090277778</v>
      </c>
      <c r="T2401" s="14">
        <f t="shared" si="227"/>
        <v>41822.62090277778</v>
      </c>
    </row>
    <row r="2402" spans="1:20" ht="45" x14ac:dyDescent="0.25">
      <c r="A2402">
        <v>664</v>
      </c>
      <c r="B2402" s="3" t="s">
        <v>665</v>
      </c>
      <c r="C2402" s="3" t="s">
        <v>4774</v>
      </c>
      <c r="D2402">
        <v>12000</v>
      </c>
      <c r="E2402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8273</v>
      </c>
      <c r="O2402" s="6">
        <f t="shared" si="222"/>
        <v>7.5333333333333335E-2</v>
      </c>
      <c r="P2402" s="8">
        <f t="shared" si="223"/>
        <v>31.172413793103448</v>
      </c>
      <c r="Q2402" s="9" t="str">
        <f t="shared" si="224"/>
        <v>technology</v>
      </c>
      <c r="R2402" s="9" t="str">
        <f t="shared" si="225"/>
        <v>wearables</v>
      </c>
      <c r="S2402" s="14">
        <f t="shared" si="226"/>
        <v>42077.666377314818</v>
      </c>
      <c r="T2402" s="14">
        <f t="shared" si="227"/>
        <v>42107.666377314818</v>
      </c>
    </row>
    <row r="2403" spans="1:20" ht="45" x14ac:dyDescent="0.25">
      <c r="A2403">
        <v>785</v>
      </c>
      <c r="B2403" s="3" t="s">
        <v>786</v>
      </c>
      <c r="C2403" s="3" t="s">
        <v>4895</v>
      </c>
      <c r="D2403">
        <v>500</v>
      </c>
      <c r="E2403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8276</v>
      </c>
      <c r="O2403" s="6">
        <f t="shared" si="222"/>
        <v>1.8062799999999999</v>
      </c>
      <c r="P2403" s="8">
        <f t="shared" si="223"/>
        <v>31.142758620689655</v>
      </c>
      <c r="Q2403" s="9" t="str">
        <f t="shared" si="224"/>
        <v>music</v>
      </c>
      <c r="R2403" s="9" t="str">
        <f t="shared" si="225"/>
        <v>rock</v>
      </c>
      <c r="S2403" s="14">
        <f t="shared" si="226"/>
        <v>41303.593923611108</v>
      </c>
      <c r="T2403" s="14">
        <f t="shared" si="227"/>
        <v>41333.593923611108</v>
      </c>
    </row>
    <row r="2404" spans="1:20" ht="45" x14ac:dyDescent="0.25">
      <c r="A2404">
        <v>73</v>
      </c>
      <c r="B2404" s="3" t="s">
        <v>75</v>
      </c>
      <c r="C2404" s="3" t="s">
        <v>4184</v>
      </c>
      <c r="D2404">
        <v>900</v>
      </c>
      <c r="E2404">
        <v>900</v>
      </c>
      <c r="F2404" t="s">
        <v>8219</v>
      </c>
      <c r="G2404" t="s">
        <v>8224</v>
      </c>
      <c r="H2404" t="s">
        <v>8246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8266</v>
      </c>
      <c r="O2404" s="6">
        <f t="shared" si="222"/>
        <v>1</v>
      </c>
      <c r="P2404" s="8">
        <f t="shared" si="223"/>
        <v>50</v>
      </c>
      <c r="Q2404" s="9" t="str">
        <f t="shared" si="224"/>
        <v>film &amp; video</v>
      </c>
      <c r="R2404" s="9" t="str">
        <f t="shared" si="225"/>
        <v>shorts</v>
      </c>
      <c r="S2404" s="14">
        <f t="shared" si="226"/>
        <v>40587.75675925926</v>
      </c>
      <c r="T2404" s="14">
        <f t="shared" si="227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>
        <v>800</v>
      </c>
      <c r="E2405">
        <v>900</v>
      </c>
      <c r="F2405" t="s">
        <v>8219</v>
      </c>
      <c r="G2405" t="s">
        <v>8224</v>
      </c>
      <c r="H2405" t="s">
        <v>8246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8271</v>
      </c>
      <c r="O2405" s="6">
        <f t="shared" si="222"/>
        <v>1.125</v>
      </c>
      <c r="P2405" s="8">
        <f t="shared" si="223"/>
        <v>64.285714285714292</v>
      </c>
      <c r="Q2405" s="9" t="str">
        <f t="shared" si="224"/>
        <v>theater</v>
      </c>
      <c r="R2405" s="9" t="str">
        <f t="shared" si="225"/>
        <v>plays</v>
      </c>
      <c r="S2405" s="14">
        <f t="shared" si="226"/>
        <v>42553.926527777774</v>
      </c>
      <c r="T2405" s="14">
        <f t="shared" si="227"/>
        <v>42585.172916666663</v>
      </c>
    </row>
    <row r="2406" spans="1:20" ht="45" x14ac:dyDescent="0.25">
      <c r="A2406">
        <v>2191</v>
      </c>
      <c r="B2406" s="3" t="s">
        <v>2192</v>
      </c>
      <c r="C2406" s="3" t="s">
        <v>6301</v>
      </c>
      <c r="D2406">
        <v>750</v>
      </c>
      <c r="E2406">
        <v>898</v>
      </c>
      <c r="F2406" t="s">
        <v>8219</v>
      </c>
      <c r="G2406" t="s">
        <v>8225</v>
      </c>
      <c r="H2406" t="s">
        <v>8247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8297</v>
      </c>
      <c r="O2406" s="6">
        <f t="shared" si="222"/>
        <v>1.1973333333333334</v>
      </c>
      <c r="P2406" s="8">
        <f t="shared" si="223"/>
        <v>35.92</v>
      </c>
      <c r="Q2406" s="9" t="str">
        <f t="shared" si="224"/>
        <v>games</v>
      </c>
      <c r="R2406" s="9" t="str">
        <f t="shared" si="225"/>
        <v>tabletop games</v>
      </c>
      <c r="S2406" s="14">
        <f t="shared" si="226"/>
        <v>42768.833645833336</v>
      </c>
      <c r="T2406" s="14">
        <f t="shared" si="227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>
        <v>2900</v>
      </c>
      <c r="E2407">
        <v>895</v>
      </c>
      <c r="F2407" t="s">
        <v>8221</v>
      </c>
      <c r="G2407" t="s">
        <v>8224</v>
      </c>
      <c r="H2407" t="s">
        <v>8246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8275</v>
      </c>
      <c r="O2407" s="6">
        <f t="shared" si="222"/>
        <v>0.30862068965517242</v>
      </c>
      <c r="P2407" s="8">
        <f t="shared" si="223"/>
        <v>47.10526315789474</v>
      </c>
      <c r="Q2407" s="9" t="str">
        <f t="shared" si="224"/>
        <v>publishing</v>
      </c>
      <c r="R2407" s="9" t="str">
        <f t="shared" si="225"/>
        <v>fiction</v>
      </c>
      <c r="S2407" s="14">
        <f t="shared" si="226"/>
        <v>41520.561041666668</v>
      </c>
      <c r="T2407" s="14">
        <f t="shared" si="227"/>
        <v>41549.561041666668</v>
      </c>
    </row>
    <row r="2408" spans="1:20" ht="45" x14ac:dyDescent="0.25">
      <c r="A2408">
        <v>1771</v>
      </c>
      <c r="B2408" s="3" t="s">
        <v>1772</v>
      </c>
      <c r="C2408" s="3" t="s">
        <v>5881</v>
      </c>
      <c r="D2408">
        <v>4200</v>
      </c>
      <c r="E2408">
        <v>895</v>
      </c>
      <c r="F2408" t="s">
        <v>8221</v>
      </c>
      <c r="G2408" t="s">
        <v>8225</v>
      </c>
      <c r="H2408" t="s">
        <v>8247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8285</v>
      </c>
      <c r="O2408" s="6">
        <f t="shared" si="222"/>
        <v>0.21309523809523809</v>
      </c>
      <c r="P2408" s="8">
        <f t="shared" si="223"/>
        <v>35.799999999999997</v>
      </c>
      <c r="Q2408" s="9" t="str">
        <f t="shared" si="224"/>
        <v>photography</v>
      </c>
      <c r="R2408" s="9" t="str">
        <f t="shared" si="225"/>
        <v>photobooks</v>
      </c>
      <c r="S2408" s="14">
        <f t="shared" si="226"/>
        <v>41905.979629629634</v>
      </c>
      <c r="T2408" s="14">
        <f t="shared" si="227"/>
        <v>41935.979629629634</v>
      </c>
    </row>
    <row r="2409" spans="1:20" ht="45" x14ac:dyDescent="0.25">
      <c r="A2409">
        <v>675</v>
      </c>
      <c r="B2409" s="3" t="s">
        <v>676</v>
      </c>
      <c r="C2409" s="3" t="s">
        <v>4785</v>
      </c>
      <c r="D2409">
        <v>6000</v>
      </c>
      <c r="E2409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8273</v>
      </c>
      <c r="O2409" s="6">
        <f t="shared" si="222"/>
        <v>0.14849999999999999</v>
      </c>
      <c r="P2409" s="8">
        <f t="shared" si="223"/>
        <v>34.269230769230766</v>
      </c>
      <c r="Q2409" s="9" t="str">
        <f t="shared" si="224"/>
        <v>technology</v>
      </c>
      <c r="R2409" s="9" t="str">
        <f t="shared" si="225"/>
        <v>wearables</v>
      </c>
      <c r="S2409" s="14">
        <f t="shared" si="226"/>
        <v>41975.930601851855</v>
      </c>
      <c r="T2409" s="14">
        <f t="shared" si="227"/>
        <v>42005.290972222225</v>
      </c>
    </row>
    <row r="2410" spans="1:20" ht="45" x14ac:dyDescent="0.25">
      <c r="A2410">
        <v>2559</v>
      </c>
      <c r="B2410" s="3" t="s">
        <v>2559</v>
      </c>
      <c r="C2410" s="3" t="s">
        <v>6669</v>
      </c>
      <c r="D2410">
        <v>800</v>
      </c>
      <c r="E2410">
        <v>890</v>
      </c>
      <c r="F2410" t="s">
        <v>8219</v>
      </c>
      <c r="G2410" t="s">
        <v>8224</v>
      </c>
      <c r="H2410" t="s">
        <v>8246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8300</v>
      </c>
      <c r="O2410" s="6">
        <f t="shared" si="222"/>
        <v>1.1125</v>
      </c>
      <c r="P2410" s="8">
        <f t="shared" si="223"/>
        <v>35.6</v>
      </c>
      <c r="Q2410" s="9" t="str">
        <f t="shared" si="224"/>
        <v>music</v>
      </c>
      <c r="R2410" s="9" t="str">
        <f t="shared" si="225"/>
        <v>classical music</v>
      </c>
      <c r="S2410" s="14">
        <f t="shared" si="226"/>
        <v>40829.873657407406</v>
      </c>
      <c r="T2410" s="14">
        <f t="shared" si="227"/>
        <v>40862.817361111112</v>
      </c>
    </row>
    <row r="2411" spans="1:20" ht="45" x14ac:dyDescent="0.25">
      <c r="A2411">
        <v>3367</v>
      </c>
      <c r="B2411" s="3" t="s">
        <v>3366</v>
      </c>
      <c r="C2411" s="3" t="s">
        <v>7477</v>
      </c>
      <c r="D2411">
        <v>750</v>
      </c>
      <c r="E2411">
        <v>890</v>
      </c>
      <c r="F2411" t="s">
        <v>8219</v>
      </c>
      <c r="G2411" t="s">
        <v>8225</v>
      </c>
      <c r="H2411" t="s">
        <v>8247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8271</v>
      </c>
      <c r="O2411" s="6">
        <f t="shared" si="222"/>
        <v>1.1866666666666668</v>
      </c>
      <c r="P2411" s="8">
        <f t="shared" si="223"/>
        <v>29.666666666666668</v>
      </c>
      <c r="Q2411" s="9" t="str">
        <f t="shared" si="224"/>
        <v>theater</v>
      </c>
      <c r="R2411" s="9" t="str">
        <f t="shared" si="225"/>
        <v>plays</v>
      </c>
      <c r="S2411" s="14">
        <f t="shared" si="226"/>
        <v>42192.933958333335</v>
      </c>
      <c r="T2411" s="14">
        <f t="shared" si="227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>
        <v>15000</v>
      </c>
      <c r="E2412">
        <v>886</v>
      </c>
      <c r="F2412" t="s">
        <v>8221</v>
      </c>
      <c r="G2412" t="s">
        <v>8224</v>
      </c>
      <c r="H2412" t="s">
        <v>8246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8284</v>
      </c>
      <c r="O2412" s="6">
        <f t="shared" si="222"/>
        <v>5.906666666666667E-2</v>
      </c>
      <c r="P2412" s="8">
        <f t="shared" si="223"/>
        <v>46.631578947368418</v>
      </c>
      <c r="Q2412" s="9" t="str">
        <f t="shared" si="224"/>
        <v>food</v>
      </c>
      <c r="R2412" s="9" t="str">
        <f t="shared" si="225"/>
        <v>food trucks</v>
      </c>
      <c r="S2412" s="14">
        <f t="shared" si="226"/>
        <v>42468.84174768519</v>
      </c>
      <c r="T2412" s="14">
        <f t="shared" si="227"/>
        <v>42498.84174768519</v>
      </c>
    </row>
    <row r="2413" spans="1:20" ht="45" x14ac:dyDescent="0.25">
      <c r="A2413">
        <v>1463</v>
      </c>
      <c r="B2413" s="3" t="s">
        <v>1464</v>
      </c>
      <c r="C2413" s="3" t="s">
        <v>5573</v>
      </c>
      <c r="D2413">
        <v>600</v>
      </c>
      <c r="E2413">
        <v>886</v>
      </c>
      <c r="F2413" t="s">
        <v>8219</v>
      </c>
      <c r="G2413" t="s">
        <v>8224</v>
      </c>
      <c r="H2413" t="s">
        <v>8246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8288</v>
      </c>
      <c r="O2413" s="6">
        <f t="shared" si="222"/>
        <v>1.4766666666666666</v>
      </c>
      <c r="P2413" s="8">
        <f t="shared" si="223"/>
        <v>35.44</v>
      </c>
      <c r="Q2413" s="9" t="str">
        <f t="shared" si="224"/>
        <v>publishing</v>
      </c>
      <c r="R2413" s="9" t="str">
        <f t="shared" si="225"/>
        <v>radio &amp; podcasts</v>
      </c>
      <c r="S2413" s="14">
        <f t="shared" si="226"/>
        <v>41326.911319444444</v>
      </c>
      <c r="T2413" s="14">
        <f t="shared" si="227"/>
        <v>41371.869652777779</v>
      </c>
    </row>
    <row r="2414" spans="1:20" ht="15.75" x14ac:dyDescent="0.25">
      <c r="A2414">
        <v>1762</v>
      </c>
      <c r="B2414" s="3" t="s">
        <v>1763</v>
      </c>
      <c r="C2414" s="3" t="s">
        <v>5872</v>
      </c>
      <c r="D2414">
        <v>100</v>
      </c>
      <c r="E2414">
        <v>885</v>
      </c>
      <c r="F2414" t="s">
        <v>8219</v>
      </c>
      <c r="G2414" t="s">
        <v>8224</v>
      </c>
      <c r="H2414" t="s">
        <v>8246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8285</v>
      </c>
      <c r="O2414" s="6">
        <f t="shared" si="222"/>
        <v>8.85</v>
      </c>
      <c r="P2414" s="8">
        <f t="shared" si="223"/>
        <v>35.4</v>
      </c>
      <c r="Q2414" s="9" t="str">
        <f t="shared" si="224"/>
        <v>photography</v>
      </c>
      <c r="R2414" s="9" t="str">
        <f t="shared" si="225"/>
        <v>photobooks</v>
      </c>
      <c r="S2414" s="14">
        <f t="shared" si="226"/>
        <v>42410.982002314813</v>
      </c>
      <c r="T2414" s="14">
        <f t="shared" si="227"/>
        <v>42440.982002314813</v>
      </c>
    </row>
    <row r="2415" spans="1:20" ht="45" x14ac:dyDescent="0.25">
      <c r="A2415">
        <v>2652</v>
      </c>
      <c r="B2415" s="3" t="s">
        <v>2652</v>
      </c>
      <c r="C2415" s="3" t="s">
        <v>6762</v>
      </c>
      <c r="D2415">
        <v>100000</v>
      </c>
      <c r="E2415">
        <v>885</v>
      </c>
      <c r="F2415" t="s">
        <v>8220</v>
      </c>
      <c r="G2415" t="s">
        <v>8226</v>
      </c>
      <c r="H2415" t="s">
        <v>8248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8301</v>
      </c>
      <c r="O2415" s="6">
        <f t="shared" si="222"/>
        <v>8.8500000000000002E-3</v>
      </c>
      <c r="P2415" s="8">
        <f t="shared" si="223"/>
        <v>80.454545454545453</v>
      </c>
      <c r="Q2415" s="9" t="str">
        <f t="shared" si="224"/>
        <v>technology</v>
      </c>
      <c r="R2415" s="9" t="str">
        <f t="shared" si="225"/>
        <v>space exploration</v>
      </c>
      <c r="S2415" s="14">
        <f t="shared" si="226"/>
        <v>41953.158854166672</v>
      </c>
      <c r="T2415" s="14">
        <f t="shared" si="227"/>
        <v>41983.158854166672</v>
      </c>
    </row>
    <row r="2416" spans="1:20" ht="45" x14ac:dyDescent="0.25">
      <c r="A2416">
        <v>958</v>
      </c>
      <c r="B2416" s="3" t="s">
        <v>959</v>
      </c>
      <c r="C2416" s="3" t="s">
        <v>5068</v>
      </c>
      <c r="D2416">
        <v>7777</v>
      </c>
      <c r="E2416">
        <v>881</v>
      </c>
      <c r="F2416" t="s">
        <v>8221</v>
      </c>
      <c r="G2416" t="s">
        <v>8224</v>
      </c>
      <c r="H2416" t="s">
        <v>8246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8273</v>
      </c>
      <c r="O2416" s="6">
        <f t="shared" si="222"/>
        <v>0.11328275684711328</v>
      </c>
      <c r="P2416" s="8">
        <f t="shared" si="223"/>
        <v>51.823529411764703</v>
      </c>
      <c r="Q2416" s="9" t="str">
        <f t="shared" si="224"/>
        <v>technology</v>
      </c>
      <c r="R2416" s="9" t="str">
        <f t="shared" si="225"/>
        <v>wearables</v>
      </c>
      <c r="S2416" s="14">
        <f t="shared" si="226"/>
        <v>42082.802812499998</v>
      </c>
      <c r="T2416" s="14">
        <f t="shared" si="227"/>
        <v>42104.207638888889</v>
      </c>
    </row>
    <row r="2417" spans="1:20" ht="45" x14ac:dyDescent="0.25">
      <c r="A2417">
        <v>3800</v>
      </c>
      <c r="B2417" s="3" t="s">
        <v>3797</v>
      </c>
      <c r="C2417" s="3" t="s">
        <v>7910</v>
      </c>
      <c r="D2417">
        <v>22000</v>
      </c>
      <c r="E2417">
        <v>881</v>
      </c>
      <c r="F2417" t="s">
        <v>8221</v>
      </c>
      <c r="G2417" t="s">
        <v>8224</v>
      </c>
      <c r="H2417" t="s">
        <v>8246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8305</v>
      </c>
      <c r="O2417" s="6">
        <f t="shared" si="222"/>
        <v>4.0045454545454544E-2</v>
      </c>
      <c r="P2417" s="8">
        <f t="shared" si="223"/>
        <v>55.0625</v>
      </c>
      <c r="Q2417" s="9" t="str">
        <f t="shared" si="224"/>
        <v>theater</v>
      </c>
      <c r="R2417" s="9" t="str">
        <f t="shared" si="225"/>
        <v>musical</v>
      </c>
      <c r="S2417" s="14">
        <f t="shared" si="226"/>
        <v>41982.737071759257</v>
      </c>
      <c r="T2417" s="14">
        <f t="shared" si="227"/>
        <v>42015.207638888889</v>
      </c>
    </row>
    <row r="2418" spans="1:20" ht="45" x14ac:dyDescent="0.25">
      <c r="A2418">
        <v>4055</v>
      </c>
      <c r="B2418" s="3" t="s">
        <v>4051</v>
      </c>
      <c r="C2418" s="3" t="s">
        <v>8159</v>
      </c>
      <c r="D2418">
        <v>5000</v>
      </c>
      <c r="E2418">
        <v>881</v>
      </c>
      <c r="F2418" t="s">
        <v>8221</v>
      </c>
      <c r="G2418" t="s">
        <v>8225</v>
      </c>
      <c r="H2418" t="s">
        <v>8247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8271</v>
      </c>
      <c r="O2418" s="6">
        <f t="shared" si="222"/>
        <v>0.1762</v>
      </c>
      <c r="P2418" s="8">
        <f t="shared" si="223"/>
        <v>41.952380952380949</v>
      </c>
      <c r="Q2418" s="9" t="str">
        <f t="shared" si="224"/>
        <v>theater</v>
      </c>
      <c r="R2418" s="9" t="str">
        <f t="shared" si="225"/>
        <v>plays</v>
      </c>
      <c r="S2418" s="14">
        <f t="shared" si="226"/>
        <v>41779.648506944446</v>
      </c>
      <c r="T2418" s="14">
        <f t="shared" si="227"/>
        <v>41809.648506944446</v>
      </c>
    </row>
    <row r="2419" spans="1:20" ht="45" x14ac:dyDescent="0.25">
      <c r="A2419">
        <v>3617</v>
      </c>
      <c r="B2419" s="3" t="s">
        <v>3615</v>
      </c>
      <c r="C2419" s="3" t="s">
        <v>7727</v>
      </c>
      <c r="D2419">
        <v>740</v>
      </c>
      <c r="E2419">
        <v>880</v>
      </c>
      <c r="F2419" t="s">
        <v>8219</v>
      </c>
      <c r="G2419" t="s">
        <v>8225</v>
      </c>
      <c r="H2419" t="s">
        <v>8247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8271</v>
      </c>
      <c r="O2419" s="6">
        <f t="shared" si="222"/>
        <v>1.1891891891891893</v>
      </c>
      <c r="P2419" s="8">
        <f t="shared" si="223"/>
        <v>17.254901960784313</v>
      </c>
      <c r="Q2419" s="9" t="str">
        <f t="shared" si="224"/>
        <v>theater</v>
      </c>
      <c r="R2419" s="9" t="str">
        <f t="shared" si="225"/>
        <v>plays</v>
      </c>
      <c r="S2419" s="14">
        <f t="shared" si="226"/>
        <v>42779.610289351855</v>
      </c>
      <c r="T2419" s="14">
        <f t="shared" si="227"/>
        <v>42794</v>
      </c>
    </row>
    <row r="2420" spans="1:20" ht="45" x14ac:dyDescent="0.25">
      <c r="A2420">
        <v>964</v>
      </c>
      <c r="B2420" s="3" t="s">
        <v>965</v>
      </c>
      <c r="C2420" s="3" t="s">
        <v>5074</v>
      </c>
      <c r="D2420">
        <v>110000</v>
      </c>
      <c r="E2420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8273</v>
      </c>
      <c r="O2420" s="6">
        <f t="shared" si="222"/>
        <v>7.9909090909090902E-3</v>
      </c>
      <c r="P2420" s="8">
        <f t="shared" si="223"/>
        <v>30.310344827586206</v>
      </c>
      <c r="Q2420" s="9" t="str">
        <f t="shared" si="224"/>
        <v>technology</v>
      </c>
      <c r="R2420" s="9" t="str">
        <f t="shared" si="225"/>
        <v>wearables</v>
      </c>
      <c r="S2420" s="14">
        <f t="shared" si="226"/>
        <v>42208.628692129627</v>
      </c>
      <c r="T2420" s="14">
        <f t="shared" si="227"/>
        <v>42248.628692129627</v>
      </c>
    </row>
    <row r="2421" spans="1:20" ht="45" x14ac:dyDescent="0.25">
      <c r="A2421">
        <v>1319</v>
      </c>
      <c r="B2421" s="3" t="s">
        <v>1320</v>
      </c>
      <c r="C2421" s="3" t="s">
        <v>5429</v>
      </c>
      <c r="D2421">
        <v>5800</v>
      </c>
      <c r="E2421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8273</v>
      </c>
      <c r="O2421" s="6">
        <f t="shared" si="222"/>
        <v>0.15103448275862069</v>
      </c>
      <c r="P2421" s="8">
        <f t="shared" si="223"/>
        <v>97.333333333333329</v>
      </c>
      <c r="Q2421" s="9" t="str">
        <f t="shared" si="224"/>
        <v>technology</v>
      </c>
      <c r="R2421" s="9" t="str">
        <f t="shared" si="225"/>
        <v>wearables</v>
      </c>
      <c r="S2421" s="14">
        <f t="shared" si="226"/>
        <v>41816.812094907407</v>
      </c>
      <c r="T2421" s="14">
        <f t="shared" si="227"/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>
        <v>400</v>
      </c>
      <c r="E2422">
        <v>875</v>
      </c>
      <c r="F2422" t="s">
        <v>8219</v>
      </c>
      <c r="G2422" t="s">
        <v>8224</v>
      </c>
      <c r="H2422" t="s">
        <v>8246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8276</v>
      </c>
      <c r="O2422" s="6">
        <f t="shared" si="222"/>
        <v>2.1875</v>
      </c>
      <c r="P2422" s="8">
        <f t="shared" si="223"/>
        <v>62.5</v>
      </c>
      <c r="Q2422" s="9" t="str">
        <f t="shared" si="224"/>
        <v>music</v>
      </c>
      <c r="R2422" s="9" t="str">
        <f t="shared" si="225"/>
        <v>rock</v>
      </c>
      <c r="S2422" s="14">
        <f t="shared" si="226"/>
        <v>42184.646863425922</v>
      </c>
      <c r="T2422" s="14">
        <f t="shared" si="227"/>
        <v>42214.646863425922</v>
      </c>
    </row>
    <row r="2423" spans="1:20" ht="45" x14ac:dyDescent="0.25">
      <c r="A2423">
        <v>3664</v>
      </c>
      <c r="B2423" s="3" t="s">
        <v>3661</v>
      </c>
      <c r="C2423" s="3" t="s">
        <v>7774</v>
      </c>
      <c r="D2423">
        <v>800</v>
      </c>
      <c r="E2423">
        <v>875</v>
      </c>
      <c r="F2423" t="s">
        <v>8219</v>
      </c>
      <c r="G2423" t="s">
        <v>8224</v>
      </c>
      <c r="H2423" t="s">
        <v>8246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8271</v>
      </c>
      <c r="O2423" s="6">
        <f t="shared" si="222"/>
        <v>1.09375</v>
      </c>
      <c r="P2423" s="8">
        <f t="shared" si="223"/>
        <v>46.05263157894737</v>
      </c>
      <c r="Q2423" s="9" t="str">
        <f t="shared" si="224"/>
        <v>theater</v>
      </c>
      <c r="R2423" s="9" t="str">
        <f t="shared" si="225"/>
        <v>plays</v>
      </c>
      <c r="S2423" s="14">
        <f t="shared" si="226"/>
        <v>42523.248715277776</v>
      </c>
      <c r="T2423" s="14">
        <f t="shared" si="227"/>
        <v>42537.248715277776</v>
      </c>
    </row>
    <row r="2424" spans="1:20" ht="45" x14ac:dyDescent="0.25">
      <c r="A2424">
        <v>3841</v>
      </c>
      <c r="B2424" s="3" t="s">
        <v>3838</v>
      </c>
      <c r="C2424" s="3" t="s">
        <v>7950</v>
      </c>
      <c r="D2424">
        <v>10000</v>
      </c>
      <c r="E2424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8271</v>
      </c>
      <c r="O2424" s="6">
        <f t="shared" si="222"/>
        <v>8.72E-2</v>
      </c>
      <c r="P2424" s="8">
        <f t="shared" si="223"/>
        <v>25.647058823529413</v>
      </c>
      <c r="Q2424" s="9" t="str">
        <f t="shared" si="224"/>
        <v>theater</v>
      </c>
      <c r="R2424" s="9" t="str">
        <f t="shared" si="225"/>
        <v>plays</v>
      </c>
      <c r="S2424" s="14">
        <f t="shared" si="226"/>
        <v>41780.785729166666</v>
      </c>
      <c r="T2424" s="14">
        <f t="shared" si="227"/>
        <v>41840.785729166666</v>
      </c>
    </row>
    <row r="2425" spans="1:20" ht="45" x14ac:dyDescent="0.25">
      <c r="A2425">
        <v>3444</v>
      </c>
      <c r="B2425" s="3" t="s">
        <v>3443</v>
      </c>
      <c r="C2425" s="3" t="s">
        <v>7554</v>
      </c>
      <c r="D2425">
        <v>300</v>
      </c>
      <c r="E2425">
        <v>867</v>
      </c>
      <c r="F2425" t="s">
        <v>8219</v>
      </c>
      <c r="G2425" t="s">
        <v>8226</v>
      </c>
      <c r="H2425" t="s">
        <v>8248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8271</v>
      </c>
      <c r="O2425" s="6">
        <f t="shared" si="222"/>
        <v>2.89</v>
      </c>
      <c r="P2425" s="8">
        <f t="shared" si="223"/>
        <v>43.35</v>
      </c>
      <c r="Q2425" s="9" t="str">
        <f t="shared" si="224"/>
        <v>theater</v>
      </c>
      <c r="R2425" s="9" t="str">
        <f t="shared" si="225"/>
        <v>plays</v>
      </c>
      <c r="S2425" s="14">
        <f t="shared" si="226"/>
        <v>42521.291504629626</v>
      </c>
      <c r="T2425" s="14">
        <f t="shared" si="227"/>
        <v>42529.582638888889</v>
      </c>
    </row>
    <row r="2426" spans="1:20" ht="45" x14ac:dyDescent="0.25">
      <c r="A2426">
        <v>1812</v>
      </c>
      <c r="B2426" s="3" t="s">
        <v>1813</v>
      </c>
      <c r="C2426" s="3" t="s">
        <v>5922</v>
      </c>
      <c r="D2426">
        <v>6500</v>
      </c>
      <c r="E2426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8285</v>
      </c>
      <c r="O2426" s="6">
        <f t="shared" si="222"/>
        <v>0.13307692307692306</v>
      </c>
      <c r="P2426" s="8">
        <f t="shared" si="223"/>
        <v>37.608695652173914</v>
      </c>
      <c r="Q2426" s="9" t="str">
        <f t="shared" si="224"/>
        <v>photography</v>
      </c>
      <c r="R2426" s="9" t="str">
        <f t="shared" si="225"/>
        <v>photobooks</v>
      </c>
      <c r="S2426" s="14">
        <f t="shared" si="226"/>
        <v>42524.318703703699</v>
      </c>
      <c r="T2426" s="14">
        <f t="shared" si="227"/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>
        <v>30000</v>
      </c>
      <c r="E2427">
        <v>861</v>
      </c>
      <c r="F2427" t="s">
        <v>8221</v>
      </c>
      <c r="G2427" t="s">
        <v>8224</v>
      </c>
      <c r="H2427" t="s">
        <v>8246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8270</v>
      </c>
      <c r="O2427" s="6">
        <f t="shared" si="222"/>
        <v>2.87E-2</v>
      </c>
      <c r="P2427" s="8">
        <f t="shared" si="223"/>
        <v>61.5</v>
      </c>
      <c r="Q2427" s="9" t="str">
        <f t="shared" si="224"/>
        <v>film &amp; video</v>
      </c>
      <c r="R2427" s="9" t="str">
        <f t="shared" si="225"/>
        <v>animation</v>
      </c>
      <c r="S2427" s="14">
        <f t="shared" si="226"/>
        <v>41869.698136574072</v>
      </c>
      <c r="T2427" s="14">
        <f t="shared" si="227"/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>
        <v>50000</v>
      </c>
      <c r="E2428">
        <v>861</v>
      </c>
      <c r="F2428" t="s">
        <v>8221</v>
      </c>
      <c r="G2428" t="s">
        <v>8224</v>
      </c>
      <c r="H2428" t="s">
        <v>8246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8273</v>
      </c>
      <c r="O2428" s="6">
        <f t="shared" si="222"/>
        <v>1.7219999999999999E-2</v>
      </c>
      <c r="P2428" s="8">
        <f t="shared" si="223"/>
        <v>50.647058823529413</v>
      </c>
      <c r="Q2428" s="9" t="str">
        <f t="shared" si="224"/>
        <v>technology</v>
      </c>
      <c r="R2428" s="9" t="str">
        <f t="shared" si="225"/>
        <v>wearables</v>
      </c>
      <c r="S2428" s="14">
        <f t="shared" si="226"/>
        <v>42060.913877314815</v>
      </c>
      <c r="T2428" s="14">
        <f t="shared" si="227"/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>
        <v>550</v>
      </c>
      <c r="E2429">
        <v>860</v>
      </c>
      <c r="F2429" t="s">
        <v>8219</v>
      </c>
      <c r="G2429" t="s">
        <v>8224</v>
      </c>
      <c r="H2429" t="s">
        <v>8246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8280</v>
      </c>
      <c r="O2429" s="6">
        <f t="shared" si="222"/>
        <v>1.5636363636363637</v>
      </c>
      <c r="P2429" s="8">
        <f t="shared" si="223"/>
        <v>26.060606060606062</v>
      </c>
      <c r="Q2429" s="9" t="str">
        <f t="shared" si="224"/>
        <v>music</v>
      </c>
      <c r="R2429" s="9" t="str">
        <f t="shared" si="225"/>
        <v>electronic music</v>
      </c>
      <c r="S2429" s="14">
        <f t="shared" si="226"/>
        <v>40958.717268518521</v>
      </c>
      <c r="T2429" s="14">
        <f t="shared" si="227"/>
        <v>40981.290972222225</v>
      </c>
    </row>
    <row r="2430" spans="1:20" ht="30" x14ac:dyDescent="0.25">
      <c r="A2430">
        <v>1772</v>
      </c>
      <c r="B2430" s="3" t="s">
        <v>1773</v>
      </c>
      <c r="C2430" s="3" t="s">
        <v>5882</v>
      </c>
      <c r="D2430">
        <v>5500</v>
      </c>
      <c r="E2430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8285</v>
      </c>
      <c r="O2430" s="6">
        <f t="shared" si="222"/>
        <v>0.156</v>
      </c>
      <c r="P2430" s="8">
        <f t="shared" si="223"/>
        <v>45.157894736842103</v>
      </c>
      <c r="Q2430" s="9" t="str">
        <f t="shared" si="224"/>
        <v>photography</v>
      </c>
      <c r="R2430" s="9" t="str">
        <f t="shared" si="225"/>
        <v>photobooks</v>
      </c>
      <c r="S2430" s="14">
        <f t="shared" si="226"/>
        <v>41766.718009259261</v>
      </c>
      <c r="T2430" s="14">
        <f t="shared" si="227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>
        <v>1250</v>
      </c>
      <c r="E2431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8293</v>
      </c>
      <c r="O2431" s="6">
        <f t="shared" si="222"/>
        <v>0.68400000000000005</v>
      </c>
      <c r="P2431" s="8">
        <f t="shared" si="223"/>
        <v>122.14285714285714</v>
      </c>
      <c r="Q2431" s="9" t="str">
        <f t="shared" si="224"/>
        <v>music</v>
      </c>
      <c r="R2431" s="9" t="str">
        <f t="shared" si="225"/>
        <v>faith</v>
      </c>
      <c r="S2431" s="14">
        <f t="shared" si="226"/>
        <v>42268.625856481478</v>
      </c>
      <c r="T2431" s="14">
        <f t="shared" si="227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>
        <v>60000</v>
      </c>
      <c r="E2432">
        <v>852</v>
      </c>
      <c r="F2432" t="s">
        <v>8221</v>
      </c>
      <c r="G2432" t="s">
        <v>8224</v>
      </c>
      <c r="H2432" t="s">
        <v>8246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8282</v>
      </c>
      <c r="O2432" s="6">
        <f t="shared" si="222"/>
        <v>1.4200000000000001E-2</v>
      </c>
      <c r="P2432" s="8">
        <f t="shared" si="223"/>
        <v>31.555555555555557</v>
      </c>
      <c r="Q2432" s="9" t="str">
        <f t="shared" si="224"/>
        <v>games</v>
      </c>
      <c r="R2432" s="9" t="str">
        <f t="shared" si="225"/>
        <v>video games</v>
      </c>
      <c r="S2432" s="14">
        <f t="shared" si="226"/>
        <v>42191.023530092592</v>
      </c>
      <c r="T2432" s="14">
        <f t="shared" si="227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>
        <v>2500</v>
      </c>
      <c r="E2433">
        <v>852</v>
      </c>
      <c r="F2433" t="s">
        <v>8221</v>
      </c>
      <c r="G2433" t="s">
        <v>8225</v>
      </c>
      <c r="H2433" t="s">
        <v>8247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8271</v>
      </c>
      <c r="O2433" s="6">
        <f t="shared" si="222"/>
        <v>0.34079999999999999</v>
      </c>
      <c r="P2433" s="8">
        <f t="shared" si="223"/>
        <v>35.5</v>
      </c>
      <c r="Q2433" s="9" t="str">
        <f t="shared" si="224"/>
        <v>theater</v>
      </c>
      <c r="R2433" s="9" t="str">
        <f t="shared" si="225"/>
        <v>plays</v>
      </c>
      <c r="S2433" s="14">
        <f t="shared" si="226"/>
        <v>42172.439571759256</v>
      </c>
      <c r="T2433" s="14">
        <f t="shared" si="227"/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>
        <v>2500</v>
      </c>
      <c r="E2434">
        <v>850</v>
      </c>
      <c r="F2434" t="s">
        <v>8221</v>
      </c>
      <c r="G2434" t="s">
        <v>8224</v>
      </c>
      <c r="H2434" t="s">
        <v>8246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8272</v>
      </c>
      <c r="O2434" s="6">
        <f t="shared" ref="O2434:O2497" si="228">E2434/D2434</f>
        <v>0.34</v>
      </c>
      <c r="P2434" s="8">
        <f t="shared" ref="P2434:P2497" si="229">E2434/L2434</f>
        <v>121.42857142857143</v>
      </c>
      <c r="Q2434" s="9" t="str">
        <f t="shared" si="224"/>
        <v>technology</v>
      </c>
      <c r="R2434" s="9" t="str">
        <f t="shared" si="225"/>
        <v>web</v>
      </c>
      <c r="S2434" s="14">
        <f t="shared" si="226"/>
        <v>41948.00209490741</v>
      </c>
      <c r="T2434" s="14">
        <f t="shared" si="227"/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>
        <v>2200</v>
      </c>
      <c r="E2435">
        <v>850</v>
      </c>
      <c r="F2435" t="s">
        <v>8221</v>
      </c>
      <c r="G2435" t="s">
        <v>8224</v>
      </c>
      <c r="H2435" t="s">
        <v>8246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8282</v>
      </c>
      <c r="O2435" s="6">
        <f t="shared" si="228"/>
        <v>0.38636363636363635</v>
      </c>
      <c r="P2435" s="8">
        <f t="shared" si="229"/>
        <v>40.476190476190474</v>
      </c>
      <c r="Q2435" s="9" t="str">
        <f t="shared" ref="Q2435:Q2498" si="230">LEFT(N2435, SEARCH("/",N2435,1)-1)</f>
        <v>games</v>
      </c>
      <c r="R2435" s="9" t="str">
        <f t="shared" ref="R2435:R2498" si="231">RIGHT(N2435,LEN(N2435) - SEARCH("/", N2435))</f>
        <v>video games</v>
      </c>
      <c r="S2435" s="14">
        <f t="shared" ref="S2435:S2498" si="232">(((J2435/60)/60)/24)+DATE(1970,1,1)</f>
        <v>41572.229849537034</v>
      </c>
      <c r="T2435" s="14">
        <f t="shared" ref="T2435:T2498" si="233">(((I2435/60)/60)/24)+DATE(1970,1,1)</f>
        <v>41604.271516203706</v>
      </c>
    </row>
    <row r="2436" spans="1:20" ht="45" x14ac:dyDescent="0.25">
      <c r="A2436">
        <v>1737</v>
      </c>
      <c r="B2436" s="3" t="s">
        <v>1738</v>
      </c>
      <c r="C2436" s="3" t="s">
        <v>5847</v>
      </c>
      <c r="D2436">
        <v>4000</v>
      </c>
      <c r="E2436">
        <v>850</v>
      </c>
      <c r="F2436" t="s">
        <v>8221</v>
      </c>
      <c r="G2436" t="s">
        <v>8224</v>
      </c>
      <c r="H2436" t="s">
        <v>8246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8293</v>
      </c>
      <c r="O2436" s="6">
        <f t="shared" si="228"/>
        <v>0.21249999999999999</v>
      </c>
      <c r="P2436" s="8">
        <f t="shared" si="229"/>
        <v>56.666666666666664</v>
      </c>
      <c r="Q2436" s="9" t="str">
        <f t="shared" si="230"/>
        <v>music</v>
      </c>
      <c r="R2436" s="9" t="str">
        <f t="shared" si="231"/>
        <v>faith</v>
      </c>
      <c r="S2436" s="14">
        <f t="shared" si="232"/>
        <v>42175.948981481488</v>
      </c>
      <c r="T2436" s="14">
        <f t="shared" si="233"/>
        <v>42205.948981481488</v>
      </c>
    </row>
    <row r="2437" spans="1:20" ht="45" x14ac:dyDescent="0.25">
      <c r="A2437">
        <v>2083</v>
      </c>
      <c r="B2437" s="3" t="s">
        <v>2084</v>
      </c>
      <c r="C2437" s="3" t="s">
        <v>6193</v>
      </c>
      <c r="D2437">
        <v>750</v>
      </c>
      <c r="E2437">
        <v>850</v>
      </c>
      <c r="F2437" t="s">
        <v>8219</v>
      </c>
      <c r="G2437" t="s">
        <v>8224</v>
      </c>
      <c r="H2437" t="s">
        <v>8246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8279</v>
      </c>
      <c r="O2437" s="6">
        <f t="shared" si="228"/>
        <v>1.1333333333333333</v>
      </c>
      <c r="P2437" s="8">
        <f t="shared" si="229"/>
        <v>34</v>
      </c>
      <c r="Q2437" s="9" t="str">
        <f t="shared" si="230"/>
        <v>music</v>
      </c>
      <c r="R2437" s="9" t="str">
        <f t="shared" si="231"/>
        <v>indie rock</v>
      </c>
      <c r="S2437" s="14">
        <f t="shared" si="232"/>
        <v>41034.72216435185</v>
      </c>
      <c r="T2437" s="14">
        <f t="shared" si="233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>
        <v>850</v>
      </c>
      <c r="E2438">
        <v>850</v>
      </c>
      <c r="F2438" t="s">
        <v>8219</v>
      </c>
      <c r="G2438" t="s">
        <v>8229</v>
      </c>
      <c r="H2438" t="s">
        <v>8251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8271</v>
      </c>
      <c r="O2438" s="6">
        <f t="shared" si="228"/>
        <v>1</v>
      </c>
      <c r="P2438" s="8">
        <f t="shared" si="229"/>
        <v>40.476190476190474</v>
      </c>
      <c r="Q2438" s="9" t="str">
        <f t="shared" si="230"/>
        <v>theater</v>
      </c>
      <c r="R2438" s="9" t="str">
        <f t="shared" si="231"/>
        <v>plays</v>
      </c>
      <c r="S2438" s="14">
        <f t="shared" si="232"/>
        <v>42307.908379629633</v>
      </c>
      <c r="T2438" s="14">
        <f t="shared" si="233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>
        <v>40000</v>
      </c>
      <c r="E2439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8271</v>
      </c>
      <c r="O2439" s="6">
        <f t="shared" si="228"/>
        <v>2.1049999999999999E-2</v>
      </c>
      <c r="P2439" s="8">
        <f t="shared" si="229"/>
        <v>70.166666666666671</v>
      </c>
      <c r="Q2439" s="9" t="str">
        <f t="shared" si="230"/>
        <v>theater</v>
      </c>
      <c r="R2439" s="9" t="str">
        <f t="shared" si="231"/>
        <v>plays</v>
      </c>
      <c r="S2439" s="14">
        <f t="shared" si="232"/>
        <v>42248.627013888887</v>
      </c>
      <c r="T2439" s="14">
        <f t="shared" si="233"/>
        <v>42278.627013888887</v>
      </c>
    </row>
    <row r="2440" spans="1:20" ht="45" x14ac:dyDescent="0.25">
      <c r="A2440">
        <v>3283</v>
      </c>
      <c r="B2440" s="3" t="s">
        <v>3283</v>
      </c>
      <c r="C2440" s="3" t="s">
        <v>7393</v>
      </c>
      <c r="D2440">
        <v>800</v>
      </c>
      <c r="E2440">
        <v>838</v>
      </c>
      <c r="F2440" t="s">
        <v>8219</v>
      </c>
      <c r="G2440" t="s">
        <v>8225</v>
      </c>
      <c r="H2440" t="s">
        <v>8247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8271</v>
      </c>
      <c r="O2440" s="6">
        <f t="shared" si="228"/>
        <v>1.0475000000000001</v>
      </c>
      <c r="P2440" s="8">
        <f t="shared" si="229"/>
        <v>17.829787234042552</v>
      </c>
      <c r="Q2440" s="9" t="str">
        <f t="shared" si="230"/>
        <v>theater</v>
      </c>
      <c r="R2440" s="9" t="str">
        <f t="shared" si="231"/>
        <v>plays</v>
      </c>
      <c r="S2440" s="14">
        <f t="shared" si="232"/>
        <v>42379.74418981481</v>
      </c>
      <c r="T2440" s="14">
        <f t="shared" si="233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>
        <v>15000</v>
      </c>
      <c r="E2441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8273</v>
      </c>
      <c r="O2441" s="6">
        <f t="shared" si="228"/>
        <v>5.5800000000000002E-2</v>
      </c>
      <c r="P2441" s="8">
        <f t="shared" si="229"/>
        <v>119.57142857142857</v>
      </c>
      <c r="Q2441" s="9" t="str">
        <f t="shared" si="230"/>
        <v>technology</v>
      </c>
      <c r="R2441" s="9" t="str">
        <f t="shared" si="231"/>
        <v>wearables</v>
      </c>
      <c r="S2441" s="14">
        <f t="shared" si="232"/>
        <v>42711.950798611113</v>
      </c>
      <c r="T2441" s="14">
        <f t="shared" si="233"/>
        <v>42766.98055555555</v>
      </c>
    </row>
    <row r="2442" spans="1:20" ht="45" x14ac:dyDescent="0.25">
      <c r="A2442">
        <v>2744</v>
      </c>
      <c r="B2442" s="3" t="s">
        <v>2744</v>
      </c>
      <c r="C2442" s="3" t="s">
        <v>6854</v>
      </c>
      <c r="D2442">
        <v>16000</v>
      </c>
      <c r="E2442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 s="6">
        <f t="shared" si="228"/>
        <v>5.2187499999999998E-2</v>
      </c>
      <c r="P2442" s="8">
        <f t="shared" si="229"/>
        <v>37.954545454545453</v>
      </c>
      <c r="Q2442" s="9" t="str">
        <f t="shared" si="230"/>
        <v>publishing</v>
      </c>
      <c r="R2442" s="9" t="str">
        <f t="shared" si="231"/>
        <v>children's books</v>
      </c>
      <c r="S2442" s="14">
        <f t="shared" si="232"/>
        <v>40938.062476851854</v>
      </c>
      <c r="T2442" s="14">
        <f t="shared" si="233"/>
        <v>40968.062476851854</v>
      </c>
    </row>
    <row r="2443" spans="1:20" ht="30" x14ac:dyDescent="0.25">
      <c r="A2443">
        <v>2637</v>
      </c>
      <c r="B2443" s="3" t="s">
        <v>2637</v>
      </c>
      <c r="C2443" s="3" t="s">
        <v>6747</v>
      </c>
      <c r="D2443">
        <v>500</v>
      </c>
      <c r="E2443">
        <v>831</v>
      </c>
      <c r="F2443" t="s">
        <v>8219</v>
      </c>
      <c r="G2443" t="s">
        <v>8224</v>
      </c>
      <c r="H2443" t="s">
        <v>8246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8301</v>
      </c>
      <c r="O2443" s="6">
        <f t="shared" si="228"/>
        <v>1.6619999999999999</v>
      </c>
      <c r="P2443" s="8">
        <f t="shared" si="229"/>
        <v>31.96153846153846</v>
      </c>
      <c r="Q2443" s="9" t="str">
        <f t="shared" si="230"/>
        <v>technology</v>
      </c>
      <c r="R2443" s="9" t="str">
        <f t="shared" si="231"/>
        <v>space exploration</v>
      </c>
      <c r="S2443" s="14">
        <f t="shared" si="232"/>
        <v>42639.549479166672</v>
      </c>
      <c r="T2443" s="14">
        <f t="shared" si="233"/>
        <v>42655.549479166672</v>
      </c>
    </row>
    <row r="2444" spans="1:20" ht="45" x14ac:dyDescent="0.25">
      <c r="A2444">
        <v>3051</v>
      </c>
      <c r="B2444" s="3" t="s">
        <v>3051</v>
      </c>
      <c r="C2444" s="3" t="s">
        <v>7161</v>
      </c>
      <c r="D2444">
        <v>3500</v>
      </c>
      <c r="E2444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8303</v>
      </c>
      <c r="O2444" s="6">
        <f t="shared" si="228"/>
        <v>0.23628571428571429</v>
      </c>
      <c r="P2444" s="8">
        <f t="shared" si="229"/>
        <v>23.62857142857143</v>
      </c>
      <c r="Q2444" s="9" t="str">
        <f t="shared" si="230"/>
        <v>theater</v>
      </c>
      <c r="R2444" s="9" t="str">
        <f t="shared" si="231"/>
        <v>spaces</v>
      </c>
      <c r="S2444" s="14">
        <f t="shared" si="232"/>
        <v>42744.416030092587</v>
      </c>
      <c r="T2444" s="14">
        <f t="shared" si="233"/>
        <v>42774.416030092587</v>
      </c>
    </row>
    <row r="2445" spans="1:20" ht="45" x14ac:dyDescent="0.25">
      <c r="A2445">
        <v>3811</v>
      </c>
      <c r="B2445" s="3" t="s">
        <v>3808</v>
      </c>
      <c r="C2445" s="3" t="s">
        <v>7921</v>
      </c>
      <c r="D2445">
        <v>250</v>
      </c>
      <c r="E2445">
        <v>825</v>
      </c>
      <c r="F2445" t="s">
        <v>8219</v>
      </c>
      <c r="G2445" t="s">
        <v>8225</v>
      </c>
      <c r="H2445" t="s">
        <v>8247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8271</v>
      </c>
      <c r="O2445" s="6">
        <f t="shared" si="228"/>
        <v>3.3</v>
      </c>
      <c r="P2445" s="8">
        <f t="shared" si="229"/>
        <v>43.421052631578945</v>
      </c>
      <c r="Q2445" s="9" t="str">
        <f t="shared" si="230"/>
        <v>theater</v>
      </c>
      <c r="R2445" s="9" t="str">
        <f t="shared" si="231"/>
        <v>plays</v>
      </c>
      <c r="S2445" s="14">
        <f t="shared" si="232"/>
        <v>42487.62700231481</v>
      </c>
      <c r="T2445" s="14">
        <f t="shared" si="233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>
        <v>700</v>
      </c>
      <c r="E2446">
        <v>824</v>
      </c>
      <c r="F2446" t="s">
        <v>8219</v>
      </c>
      <c r="G2446" t="s">
        <v>8224</v>
      </c>
      <c r="H2446" t="s">
        <v>8246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8274</v>
      </c>
      <c r="O2446" s="6">
        <f t="shared" si="228"/>
        <v>1.177142857142857</v>
      </c>
      <c r="P2446" s="8">
        <f t="shared" si="229"/>
        <v>37.454545454545453</v>
      </c>
      <c r="Q2446" s="9" t="str">
        <f t="shared" si="230"/>
        <v>publishing</v>
      </c>
      <c r="R2446" s="9" t="str">
        <f t="shared" si="231"/>
        <v>nonfiction</v>
      </c>
      <c r="S2446" s="14">
        <f t="shared" si="232"/>
        <v>40590.766886574071</v>
      </c>
      <c r="T2446" s="14">
        <f t="shared" si="233"/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>
        <v>10000</v>
      </c>
      <c r="E2447">
        <v>821</v>
      </c>
      <c r="F2447" t="s">
        <v>8221</v>
      </c>
      <c r="G2447" t="s">
        <v>8225</v>
      </c>
      <c r="H2447" t="s">
        <v>8247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8270</v>
      </c>
      <c r="O2447" s="6">
        <f t="shared" si="228"/>
        <v>8.2100000000000006E-2</v>
      </c>
      <c r="P2447" s="8">
        <f t="shared" si="229"/>
        <v>16.755102040816325</v>
      </c>
      <c r="Q2447" s="9" t="str">
        <f t="shared" si="230"/>
        <v>film &amp; video</v>
      </c>
      <c r="R2447" s="9" t="str">
        <f t="shared" si="231"/>
        <v>animation</v>
      </c>
      <c r="S2447" s="14">
        <f t="shared" si="232"/>
        <v>41378.69976851852</v>
      </c>
      <c r="T2447" s="14">
        <f t="shared" si="233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>
        <v>5000</v>
      </c>
      <c r="E2448">
        <v>821</v>
      </c>
      <c r="F2448" t="s">
        <v>8221</v>
      </c>
      <c r="G2448" t="s">
        <v>8224</v>
      </c>
      <c r="H2448" t="s">
        <v>8246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8305</v>
      </c>
      <c r="O2448" s="6">
        <f t="shared" si="228"/>
        <v>0.16420000000000001</v>
      </c>
      <c r="P2448" s="8">
        <f t="shared" si="229"/>
        <v>68.416666666666671</v>
      </c>
      <c r="Q2448" s="9" t="str">
        <f t="shared" si="230"/>
        <v>theater</v>
      </c>
      <c r="R2448" s="9" t="str">
        <f t="shared" si="231"/>
        <v>musical</v>
      </c>
      <c r="S2448" s="14">
        <f t="shared" si="232"/>
        <v>42409.241747685184</v>
      </c>
      <c r="T2448" s="14">
        <f t="shared" si="233"/>
        <v>42437.207638888889</v>
      </c>
    </row>
    <row r="2449" spans="1:20" ht="45" x14ac:dyDescent="0.25">
      <c r="A2449">
        <v>2100</v>
      </c>
      <c r="B2449" s="3" t="s">
        <v>2101</v>
      </c>
      <c r="C2449" s="3" t="s">
        <v>6210</v>
      </c>
      <c r="D2449">
        <v>600</v>
      </c>
      <c r="E2449">
        <v>820</v>
      </c>
      <c r="F2449" t="s">
        <v>8219</v>
      </c>
      <c r="G2449" t="s">
        <v>8224</v>
      </c>
      <c r="H2449" t="s">
        <v>8246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8279</v>
      </c>
      <c r="O2449" s="6">
        <f t="shared" si="228"/>
        <v>1.3666666666666667</v>
      </c>
      <c r="P2449" s="8">
        <f t="shared" si="229"/>
        <v>30.37037037037037</v>
      </c>
      <c r="Q2449" s="9" t="str">
        <f t="shared" si="230"/>
        <v>music</v>
      </c>
      <c r="R2449" s="9" t="str">
        <f t="shared" si="231"/>
        <v>indie rock</v>
      </c>
      <c r="S2449" s="14">
        <f t="shared" si="232"/>
        <v>41074.834965277776</v>
      </c>
      <c r="T2449" s="14">
        <f t="shared" si="233"/>
        <v>41090.165972222225</v>
      </c>
    </row>
    <row r="2450" spans="1:20" ht="45" x14ac:dyDescent="0.25">
      <c r="A2450">
        <v>1853</v>
      </c>
      <c r="B2450" s="3" t="s">
        <v>1854</v>
      </c>
      <c r="C2450" s="3" t="s">
        <v>5963</v>
      </c>
      <c r="D2450">
        <v>800</v>
      </c>
      <c r="E2450">
        <v>815</v>
      </c>
      <c r="F2450" t="s">
        <v>8219</v>
      </c>
      <c r="G2450" t="s">
        <v>8224</v>
      </c>
      <c r="H2450" t="s">
        <v>8246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8276</v>
      </c>
      <c r="O2450" s="6">
        <f t="shared" si="228"/>
        <v>1.01875</v>
      </c>
      <c r="P2450" s="8">
        <f t="shared" si="229"/>
        <v>58.214285714285715</v>
      </c>
      <c r="Q2450" s="9" t="str">
        <f t="shared" si="230"/>
        <v>music</v>
      </c>
      <c r="R2450" s="9" t="str">
        <f t="shared" si="231"/>
        <v>rock</v>
      </c>
      <c r="S2450" s="14">
        <f t="shared" si="232"/>
        <v>41177.060381944444</v>
      </c>
      <c r="T2450" s="14">
        <f t="shared" si="233"/>
        <v>41227.102048611108</v>
      </c>
    </row>
    <row r="2451" spans="1:20" ht="45" x14ac:dyDescent="0.25">
      <c r="A2451">
        <v>743</v>
      </c>
      <c r="B2451" s="3" t="s">
        <v>744</v>
      </c>
      <c r="C2451" s="3" t="s">
        <v>4853</v>
      </c>
      <c r="D2451">
        <v>550</v>
      </c>
      <c r="E2451">
        <v>814</v>
      </c>
      <c r="F2451" t="s">
        <v>8219</v>
      </c>
      <c r="G2451" t="s">
        <v>8224</v>
      </c>
      <c r="H2451" t="s">
        <v>8246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8274</v>
      </c>
      <c r="O2451" s="6">
        <f t="shared" si="228"/>
        <v>1.48</v>
      </c>
      <c r="P2451" s="8">
        <f t="shared" si="229"/>
        <v>54.266666666666666</v>
      </c>
      <c r="Q2451" s="9" t="str">
        <f t="shared" si="230"/>
        <v>publishing</v>
      </c>
      <c r="R2451" s="9" t="str">
        <f t="shared" si="231"/>
        <v>nonfiction</v>
      </c>
      <c r="S2451" s="14">
        <f t="shared" si="232"/>
        <v>40990.709317129629</v>
      </c>
      <c r="T2451" s="14">
        <f t="shared" si="233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>
        <v>2500</v>
      </c>
      <c r="E2452">
        <v>814</v>
      </c>
      <c r="F2452" t="s">
        <v>8221</v>
      </c>
      <c r="G2452" t="s">
        <v>8225</v>
      </c>
      <c r="H2452" t="s">
        <v>8247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8271</v>
      </c>
      <c r="O2452" s="6">
        <f t="shared" si="228"/>
        <v>0.3256</v>
      </c>
      <c r="P2452" s="8">
        <f t="shared" si="229"/>
        <v>50.875</v>
      </c>
      <c r="Q2452" s="9" t="str">
        <f t="shared" si="230"/>
        <v>theater</v>
      </c>
      <c r="R2452" s="9" t="str">
        <f t="shared" si="231"/>
        <v>plays</v>
      </c>
      <c r="S2452" s="14">
        <f t="shared" si="232"/>
        <v>42193.482291666667</v>
      </c>
      <c r="T2452" s="14">
        <f t="shared" si="233"/>
        <v>42233.666666666672</v>
      </c>
    </row>
    <row r="2453" spans="1:20" ht="45" x14ac:dyDescent="0.25">
      <c r="A2453">
        <v>2222</v>
      </c>
      <c r="B2453" s="3" t="s">
        <v>2223</v>
      </c>
      <c r="C2453" s="3" t="s">
        <v>6332</v>
      </c>
      <c r="D2453">
        <v>500</v>
      </c>
      <c r="E2453">
        <v>813</v>
      </c>
      <c r="F2453" t="s">
        <v>8219</v>
      </c>
      <c r="G2453" t="s">
        <v>8224</v>
      </c>
      <c r="H2453" t="s">
        <v>8246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8297</v>
      </c>
      <c r="O2453" s="6">
        <f t="shared" si="228"/>
        <v>1.6259999999999999</v>
      </c>
      <c r="P2453" s="8">
        <f t="shared" si="229"/>
        <v>27.1</v>
      </c>
      <c r="Q2453" s="9" t="str">
        <f t="shared" si="230"/>
        <v>games</v>
      </c>
      <c r="R2453" s="9" t="str">
        <f t="shared" si="231"/>
        <v>tabletop games</v>
      </c>
      <c r="S2453" s="14">
        <f t="shared" si="232"/>
        <v>40906.787581018521</v>
      </c>
      <c r="T2453" s="14">
        <f t="shared" si="233"/>
        <v>40936.787581018521</v>
      </c>
    </row>
    <row r="2454" spans="1:20" ht="45" x14ac:dyDescent="0.25">
      <c r="A2454">
        <v>1823</v>
      </c>
      <c r="B2454" s="3" t="s">
        <v>1824</v>
      </c>
      <c r="C2454" s="3" t="s">
        <v>5933</v>
      </c>
      <c r="D2454">
        <v>700</v>
      </c>
      <c r="E2454">
        <v>811</v>
      </c>
      <c r="F2454" t="s">
        <v>8219</v>
      </c>
      <c r="G2454" t="s">
        <v>8224</v>
      </c>
      <c r="H2454" t="s">
        <v>8246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8276</v>
      </c>
      <c r="O2454" s="6">
        <f t="shared" si="228"/>
        <v>1.1585714285714286</v>
      </c>
      <c r="P2454" s="8">
        <f t="shared" si="229"/>
        <v>24.575757575757574</v>
      </c>
      <c r="Q2454" s="9" t="str">
        <f t="shared" si="230"/>
        <v>music</v>
      </c>
      <c r="R2454" s="9" t="str">
        <f t="shared" si="231"/>
        <v>rock</v>
      </c>
      <c r="S2454" s="14">
        <f t="shared" si="232"/>
        <v>41176.684907407405</v>
      </c>
      <c r="T2454" s="14">
        <f t="shared" si="233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>
        <v>800</v>
      </c>
      <c r="E2455">
        <v>810</v>
      </c>
      <c r="F2455" t="s">
        <v>8219</v>
      </c>
      <c r="G2455" t="s">
        <v>8224</v>
      </c>
      <c r="H2455" t="s">
        <v>8246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8276</v>
      </c>
      <c r="O2455" s="6">
        <f t="shared" si="228"/>
        <v>1.0125</v>
      </c>
      <c r="P2455" s="8">
        <f t="shared" si="229"/>
        <v>115.71428571428571</v>
      </c>
      <c r="Q2455" s="9" t="str">
        <f t="shared" si="230"/>
        <v>music</v>
      </c>
      <c r="R2455" s="9" t="str">
        <f t="shared" si="231"/>
        <v>rock</v>
      </c>
      <c r="S2455" s="14">
        <f t="shared" si="232"/>
        <v>41074.727037037039</v>
      </c>
      <c r="T2455" s="14">
        <f t="shared" si="233"/>
        <v>41088.727037037039</v>
      </c>
    </row>
    <row r="2456" spans="1:20" ht="45" x14ac:dyDescent="0.25">
      <c r="A2456">
        <v>3327</v>
      </c>
      <c r="B2456" s="3" t="s">
        <v>3327</v>
      </c>
      <c r="C2456" s="3" t="s">
        <v>7437</v>
      </c>
      <c r="D2456">
        <v>800</v>
      </c>
      <c r="E2456">
        <v>810</v>
      </c>
      <c r="F2456" t="s">
        <v>8219</v>
      </c>
      <c r="G2456" t="s">
        <v>8225</v>
      </c>
      <c r="H2456" t="s">
        <v>8247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8271</v>
      </c>
      <c r="O2456" s="6">
        <f t="shared" si="228"/>
        <v>1.0125</v>
      </c>
      <c r="P2456" s="8">
        <f t="shared" si="229"/>
        <v>24.545454545454547</v>
      </c>
      <c r="Q2456" s="9" t="str">
        <f t="shared" si="230"/>
        <v>theater</v>
      </c>
      <c r="R2456" s="9" t="str">
        <f t="shared" si="231"/>
        <v>plays</v>
      </c>
      <c r="S2456" s="14">
        <f t="shared" si="232"/>
        <v>42468.374606481477</v>
      </c>
      <c r="T2456" s="14">
        <f t="shared" si="233"/>
        <v>42498.374606481477</v>
      </c>
    </row>
    <row r="2457" spans="1:20" ht="45" x14ac:dyDescent="0.25">
      <c r="A2457">
        <v>1437</v>
      </c>
      <c r="B2457" s="3" t="s">
        <v>1438</v>
      </c>
      <c r="C2457" s="3" t="s">
        <v>5547</v>
      </c>
      <c r="D2457">
        <v>3000</v>
      </c>
      <c r="E2457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8287</v>
      </c>
      <c r="O2457" s="6">
        <f t="shared" si="228"/>
        <v>0.26900000000000002</v>
      </c>
      <c r="P2457" s="8">
        <f t="shared" si="229"/>
        <v>36.68181818181818</v>
      </c>
      <c r="Q2457" s="9" t="str">
        <f t="shared" si="230"/>
        <v>publishing</v>
      </c>
      <c r="R2457" s="9" t="str">
        <f t="shared" si="231"/>
        <v>translations</v>
      </c>
      <c r="S2457" s="14">
        <f t="shared" si="232"/>
        <v>41796.531701388885</v>
      </c>
      <c r="T2457" s="14">
        <f t="shared" si="233"/>
        <v>41833.207638888889</v>
      </c>
    </row>
    <row r="2458" spans="1:20" ht="45" x14ac:dyDescent="0.25">
      <c r="A2458">
        <v>1947</v>
      </c>
      <c r="B2458" s="3" t="s">
        <v>1948</v>
      </c>
      <c r="C2458" s="3" t="s">
        <v>6057</v>
      </c>
      <c r="D2458">
        <v>800</v>
      </c>
      <c r="E2458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8295</v>
      </c>
      <c r="O2458" s="6">
        <f t="shared" si="228"/>
        <v>1.0063375000000001</v>
      </c>
      <c r="P2458" s="8">
        <f t="shared" si="229"/>
        <v>35.003043478260871</v>
      </c>
      <c r="Q2458" s="9" t="str">
        <f t="shared" si="230"/>
        <v>technology</v>
      </c>
      <c r="R2458" s="9" t="str">
        <f t="shared" si="231"/>
        <v>hardware</v>
      </c>
      <c r="S2458" s="14">
        <f t="shared" si="232"/>
        <v>40102.918055555558</v>
      </c>
      <c r="T2458" s="14">
        <f t="shared" si="233"/>
        <v>40140.249305555553</v>
      </c>
    </row>
    <row r="2459" spans="1:20" ht="45" x14ac:dyDescent="0.25">
      <c r="A2459">
        <v>1433</v>
      </c>
      <c r="B2459" s="3" t="s">
        <v>1434</v>
      </c>
      <c r="C2459" s="3" t="s">
        <v>5543</v>
      </c>
      <c r="D2459">
        <v>12000</v>
      </c>
      <c r="E2459">
        <v>805</v>
      </c>
      <c r="F2459" t="s">
        <v>8221</v>
      </c>
      <c r="G2459" t="s">
        <v>8237</v>
      </c>
      <c r="H2459" t="s">
        <v>8249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8287</v>
      </c>
      <c r="O2459" s="6">
        <f t="shared" si="228"/>
        <v>6.7083333333333328E-2</v>
      </c>
      <c r="P2459" s="8">
        <f t="shared" si="229"/>
        <v>80.5</v>
      </c>
      <c r="Q2459" s="9" t="str">
        <f t="shared" si="230"/>
        <v>publishing</v>
      </c>
      <c r="R2459" s="9" t="str">
        <f t="shared" si="231"/>
        <v>translations</v>
      </c>
      <c r="S2459" s="14">
        <f t="shared" si="232"/>
        <v>42673.625868055555</v>
      </c>
      <c r="T2459" s="14">
        <f t="shared" si="233"/>
        <v>42714.458333333328</v>
      </c>
    </row>
    <row r="2460" spans="1:20" ht="45" x14ac:dyDescent="0.25">
      <c r="A2460">
        <v>3739</v>
      </c>
      <c r="B2460" s="3" t="s">
        <v>3736</v>
      </c>
      <c r="C2460" s="3" t="s">
        <v>7849</v>
      </c>
      <c r="D2460">
        <v>4000</v>
      </c>
      <c r="E2460">
        <v>805</v>
      </c>
      <c r="F2460" t="s">
        <v>8221</v>
      </c>
      <c r="G2460" t="s">
        <v>8225</v>
      </c>
      <c r="H2460" t="s">
        <v>8247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228"/>
        <v>0.20125000000000001</v>
      </c>
      <c r="P2460" s="8">
        <f t="shared" si="229"/>
        <v>100.625</v>
      </c>
      <c r="Q2460" s="9" t="str">
        <f t="shared" si="230"/>
        <v>theater</v>
      </c>
      <c r="R2460" s="9" t="str">
        <f t="shared" si="231"/>
        <v>plays</v>
      </c>
      <c r="S2460" s="14">
        <f t="shared" si="232"/>
        <v>42548.449861111112</v>
      </c>
      <c r="T2460" s="14">
        <f t="shared" si="233"/>
        <v>42568.449861111112</v>
      </c>
    </row>
    <row r="2461" spans="1:20" ht="45" x14ac:dyDescent="0.25">
      <c r="A2461">
        <v>2452</v>
      </c>
      <c r="B2461" s="3" t="s">
        <v>2453</v>
      </c>
      <c r="C2461" s="3" t="s">
        <v>6562</v>
      </c>
      <c r="D2461">
        <v>600</v>
      </c>
      <c r="E2461">
        <v>801</v>
      </c>
      <c r="F2461" t="s">
        <v>8219</v>
      </c>
      <c r="G2461" t="s">
        <v>8224</v>
      </c>
      <c r="H2461" t="s">
        <v>8246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8298</v>
      </c>
      <c r="O2461" s="6">
        <f t="shared" si="228"/>
        <v>1.335</v>
      </c>
      <c r="P2461" s="8">
        <f t="shared" si="229"/>
        <v>53.4</v>
      </c>
      <c r="Q2461" s="9" t="str">
        <f t="shared" si="230"/>
        <v>food</v>
      </c>
      <c r="R2461" s="9" t="str">
        <f t="shared" si="231"/>
        <v>small batch</v>
      </c>
      <c r="S2461" s="14">
        <f t="shared" si="232"/>
        <v>42338.84375</v>
      </c>
      <c r="T2461" s="14">
        <f t="shared" si="233"/>
        <v>42367.958333333328</v>
      </c>
    </row>
    <row r="2462" spans="1:20" ht="45" x14ac:dyDescent="0.25">
      <c r="A2462">
        <v>2746</v>
      </c>
      <c r="B2462" s="3" t="s">
        <v>2746</v>
      </c>
      <c r="C2462" s="3" t="s">
        <v>6856</v>
      </c>
      <c r="D2462">
        <v>3000</v>
      </c>
      <c r="E2462">
        <v>801</v>
      </c>
      <c r="F2462" t="s">
        <v>8221</v>
      </c>
      <c r="G2462" t="s">
        <v>8224</v>
      </c>
      <c r="H2462" t="s">
        <v>8246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8304</v>
      </c>
      <c r="O2462" s="6">
        <f t="shared" si="228"/>
        <v>0.26700000000000002</v>
      </c>
      <c r="P2462" s="8">
        <f t="shared" si="229"/>
        <v>42.157894736842103</v>
      </c>
      <c r="Q2462" s="9" t="str">
        <f t="shared" si="230"/>
        <v>publishing</v>
      </c>
      <c r="R2462" s="9" t="str">
        <f t="shared" si="231"/>
        <v>children's books</v>
      </c>
      <c r="S2462" s="14">
        <f t="shared" si="232"/>
        <v>41850.781377314815</v>
      </c>
      <c r="T2462" s="14">
        <f t="shared" si="233"/>
        <v>41880.781377314815</v>
      </c>
    </row>
    <row r="2463" spans="1:20" ht="45" x14ac:dyDescent="0.25">
      <c r="A2463">
        <v>25</v>
      </c>
      <c r="B2463" s="3" t="s">
        <v>27</v>
      </c>
      <c r="C2463" s="3" t="s">
        <v>4136</v>
      </c>
      <c r="D2463">
        <v>600</v>
      </c>
      <c r="E2463">
        <v>800</v>
      </c>
      <c r="F2463" t="s">
        <v>8219</v>
      </c>
      <c r="G2463" t="s">
        <v>8224</v>
      </c>
      <c r="H2463" t="s">
        <v>8246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8265</v>
      </c>
      <c r="O2463" s="6">
        <f t="shared" si="228"/>
        <v>1.3333333333333333</v>
      </c>
      <c r="P2463" s="8">
        <f t="shared" si="229"/>
        <v>57.142857142857146</v>
      </c>
      <c r="Q2463" s="9" t="str">
        <f t="shared" si="230"/>
        <v>film &amp; video</v>
      </c>
      <c r="R2463" s="9" t="str">
        <f t="shared" si="231"/>
        <v>television</v>
      </c>
      <c r="S2463" s="14">
        <f t="shared" si="232"/>
        <v>42318.025011574078</v>
      </c>
      <c r="T2463" s="14">
        <f t="shared" si="233"/>
        <v>42378.025011574078</v>
      </c>
    </row>
    <row r="2464" spans="1:20" ht="30" x14ac:dyDescent="0.25">
      <c r="A2464">
        <v>187</v>
      </c>
      <c r="B2464" s="3" t="s">
        <v>189</v>
      </c>
      <c r="C2464" s="3" t="s">
        <v>4297</v>
      </c>
      <c r="D2464">
        <v>5000</v>
      </c>
      <c r="E2464">
        <v>800</v>
      </c>
      <c r="F2464" t="s">
        <v>8221</v>
      </c>
      <c r="G2464" t="s">
        <v>8224</v>
      </c>
      <c r="H2464" t="s">
        <v>8246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8268</v>
      </c>
      <c r="O2464" s="6">
        <f t="shared" si="228"/>
        <v>0.16</v>
      </c>
      <c r="P2464" s="8">
        <f t="shared" si="229"/>
        <v>160</v>
      </c>
      <c r="Q2464" s="9" t="str">
        <f t="shared" si="230"/>
        <v>film &amp; video</v>
      </c>
      <c r="R2464" s="9" t="str">
        <f t="shared" si="231"/>
        <v>drama</v>
      </c>
      <c r="S2464" s="14">
        <f t="shared" si="232"/>
        <v>42182.234456018516</v>
      </c>
      <c r="T2464" s="14">
        <f t="shared" si="233"/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>
        <v>4400</v>
      </c>
      <c r="E2465">
        <v>800</v>
      </c>
      <c r="F2465" t="s">
        <v>8221</v>
      </c>
      <c r="G2465" t="s">
        <v>8224</v>
      </c>
      <c r="H2465" t="s">
        <v>8246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8287</v>
      </c>
      <c r="O2465" s="6">
        <f t="shared" si="228"/>
        <v>0.18181818181818182</v>
      </c>
      <c r="P2465" s="8">
        <f t="shared" si="229"/>
        <v>88.888888888888886</v>
      </c>
      <c r="Q2465" s="9" t="str">
        <f t="shared" si="230"/>
        <v>publishing</v>
      </c>
      <c r="R2465" s="9" t="str">
        <f t="shared" si="231"/>
        <v>translations</v>
      </c>
      <c r="S2465" s="14">
        <f t="shared" si="232"/>
        <v>42192.675821759258</v>
      </c>
      <c r="T2465" s="14">
        <f t="shared" si="233"/>
        <v>42232.675821759258</v>
      </c>
    </row>
    <row r="2466" spans="1:20" ht="45" x14ac:dyDescent="0.25">
      <c r="A2466">
        <v>2684</v>
      </c>
      <c r="B2466" s="3" t="s">
        <v>2684</v>
      </c>
      <c r="C2466" s="3" t="s">
        <v>6794</v>
      </c>
      <c r="D2466">
        <v>70000</v>
      </c>
      <c r="E2466">
        <v>800</v>
      </c>
      <c r="F2466" t="s">
        <v>8221</v>
      </c>
      <c r="G2466" t="s">
        <v>8224</v>
      </c>
      <c r="H2466" t="s">
        <v>8246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8284</v>
      </c>
      <c r="O2466" s="6">
        <f t="shared" si="228"/>
        <v>1.1428571428571429E-2</v>
      </c>
      <c r="P2466" s="8">
        <f t="shared" si="229"/>
        <v>200</v>
      </c>
      <c r="Q2466" s="9" t="str">
        <f t="shared" si="230"/>
        <v>food</v>
      </c>
      <c r="R2466" s="9" t="str">
        <f t="shared" si="231"/>
        <v>food trucks</v>
      </c>
      <c r="S2466" s="14">
        <f t="shared" si="232"/>
        <v>41820.914641203701</v>
      </c>
      <c r="T2466" s="14">
        <f t="shared" si="233"/>
        <v>41860.914641203701</v>
      </c>
    </row>
    <row r="2467" spans="1:20" ht="45" x14ac:dyDescent="0.25">
      <c r="A2467">
        <v>3608</v>
      </c>
      <c r="B2467" s="3" t="s">
        <v>3607</v>
      </c>
      <c r="C2467" s="3" t="s">
        <v>7718</v>
      </c>
      <c r="D2467">
        <v>800</v>
      </c>
      <c r="E2467">
        <v>800</v>
      </c>
      <c r="F2467" t="s">
        <v>8219</v>
      </c>
      <c r="G2467" t="s">
        <v>8225</v>
      </c>
      <c r="H2467" t="s">
        <v>8247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8271</v>
      </c>
      <c r="O2467" s="6">
        <f t="shared" si="228"/>
        <v>1</v>
      </c>
      <c r="P2467" s="8">
        <f t="shared" si="229"/>
        <v>29.62962962962963</v>
      </c>
      <c r="Q2467" s="9" t="str">
        <f t="shared" si="230"/>
        <v>theater</v>
      </c>
      <c r="R2467" s="9" t="str">
        <f t="shared" si="231"/>
        <v>plays</v>
      </c>
      <c r="S2467" s="14">
        <f t="shared" si="232"/>
        <v>42506.709375000006</v>
      </c>
      <c r="T2467" s="14">
        <f t="shared" si="233"/>
        <v>42538.583333333328</v>
      </c>
    </row>
    <row r="2468" spans="1:20" ht="30" x14ac:dyDescent="0.25">
      <c r="A2468">
        <v>4095</v>
      </c>
      <c r="B2468" s="3" t="s">
        <v>4091</v>
      </c>
      <c r="C2468" s="3" t="s">
        <v>8198</v>
      </c>
      <c r="D2468">
        <v>30000</v>
      </c>
      <c r="E2468">
        <v>800</v>
      </c>
      <c r="F2468" t="s">
        <v>8221</v>
      </c>
      <c r="G2468" t="s">
        <v>8238</v>
      </c>
      <c r="H2468" t="s">
        <v>8256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8271</v>
      </c>
      <c r="O2468" s="6">
        <f t="shared" si="228"/>
        <v>2.6666666666666668E-2</v>
      </c>
      <c r="P2468" s="8">
        <f t="shared" si="229"/>
        <v>800</v>
      </c>
      <c r="Q2468" s="9" t="str">
        <f t="shared" si="230"/>
        <v>theater</v>
      </c>
      <c r="R2468" s="9" t="str">
        <f t="shared" si="231"/>
        <v>plays</v>
      </c>
      <c r="S2468" s="14">
        <f t="shared" si="232"/>
        <v>42693.031828703708</v>
      </c>
      <c r="T2468" s="14">
        <f t="shared" si="233"/>
        <v>42723.031828703708</v>
      </c>
    </row>
    <row r="2469" spans="1:20" ht="45" x14ac:dyDescent="0.25">
      <c r="A2469">
        <v>2486</v>
      </c>
      <c r="B2469" s="3" t="s">
        <v>2486</v>
      </c>
      <c r="C2469" s="3" t="s">
        <v>6596</v>
      </c>
      <c r="D2469">
        <v>300</v>
      </c>
      <c r="E2469">
        <v>797</v>
      </c>
      <c r="F2469" t="s">
        <v>8219</v>
      </c>
      <c r="G2469" t="s">
        <v>8224</v>
      </c>
      <c r="H2469" t="s">
        <v>8246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8279</v>
      </c>
      <c r="O2469" s="6">
        <f t="shared" si="228"/>
        <v>2.6566666666666667</v>
      </c>
      <c r="P2469" s="8">
        <f t="shared" si="229"/>
        <v>26.566666666666666</v>
      </c>
      <c r="Q2469" s="9" t="str">
        <f t="shared" si="230"/>
        <v>music</v>
      </c>
      <c r="R2469" s="9" t="str">
        <f t="shared" si="231"/>
        <v>indie rock</v>
      </c>
      <c r="S2469" s="14">
        <f t="shared" si="232"/>
        <v>40991.708055555559</v>
      </c>
      <c r="T2469" s="14">
        <f t="shared" si="233"/>
        <v>41021.708055555559</v>
      </c>
    </row>
    <row r="2470" spans="1:20" ht="45" x14ac:dyDescent="0.25">
      <c r="A2470">
        <v>3091</v>
      </c>
      <c r="B2470" s="3" t="s">
        <v>3091</v>
      </c>
      <c r="C2470" s="3" t="s">
        <v>7201</v>
      </c>
      <c r="D2470">
        <v>5000</v>
      </c>
      <c r="E2470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8303</v>
      </c>
      <c r="O2470" s="6">
        <f t="shared" si="228"/>
        <v>0.15920000000000001</v>
      </c>
      <c r="P2470" s="8">
        <f t="shared" si="229"/>
        <v>88.444444444444443</v>
      </c>
      <c r="Q2470" s="9" t="str">
        <f t="shared" si="230"/>
        <v>theater</v>
      </c>
      <c r="R2470" s="9" t="str">
        <f t="shared" si="231"/>
        <v>spaces</v>
      </c>
      <c r="S2470" s="14">
        <f t="shared" si="232"/>
        <v>42566.948414351849</v>
      </c>
      <c r="T2470" s="14">
        <f t="shared" si="233"/>
        <v>42596.948414351849</v>
      </c>
    </row>
    <row r="2471" spans="1:20" ht="45" x14ac:dyDescent="0.25">
      <c r="A2471">
        <v>2931</v>
      </c>
      <c r="B2471" s="3" t="s">
        <v>2931</v>
      </c>
      <c r="C2471" s="3" t="s">
        <v>7041</v>
      </c>
      <c r="D2471">
        <v>750</v>
      </c>
      <c r="E2471">
        <v>795</v>
      </c>
      <c r="F2471" t="s">
        <v>8219</v>
      </c>
      <c r="G2471" t="s">
        <v>8229</v>
      </c>
      <c r="H2471" t="s">
        <v>8251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8305</v>
      </c>
      <c r="O2471" s="6">
        <f t="shared" si="228"/>
        <v>1.06</v>
      </c>
      <c r="P2471" s="8">
        <f t="shared" si="229"/>
        <v>88.333333333333329</v>
      </c>
      <c r="Q2471" s="9" t="str">
        <f t="shared" si="230"/>
        <v>theater</v>
      </c>
      <c r="R2471" s="9" t="str">
        <f t="shared" si="231"/>
        <v>musical</v>
      </c>
      <c r="S2471" s="14">
        <f t="shared" si="232"/>
        <v>41872.291238425925</v>
      </c>
      <c r="T2471" s="14">
        <f t="shared" si="233"/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>
        <v>20000</v>
      </c>
      <c r="E2472">
        <v>795</v>
      </c>
      <c r="F2472" t="s">
        <v>8221</v>
      </c>
      <c r="G2472" t="s">
        <v>8224</v>
      </c>
      <c r="H2472" t="s">
        <v>8246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8303</v>
      </c>
      <c r="O2472" s="6">
        <f t="shared" si="228"/>
        <v>3.9750000000000001E-2</v>
      </c>
      <c r="P2472" s="8">
        <f t="shared" si="229"/>
        <v>56.785714285714285</v>
      </c>
      <c r="Q2472" s="9" t="str">
        <f t="shared" si="230"/>
        <v>theater</v>
      </c>
      <c r="R2472" s="9" t="str">
        <f t="shared" si="231"/>
        <v>spaces</v>
      </c>
      <c r="S2472" s="14">
        <f t="shared" si="232"/>
        <v>42114.825532407413</v>
      </c>
      <c r="T2472" s="14">
        <f t="shared" si="233"/>
        <v>42144.825532407413</v>
      </c>
    </row>
    <row r="2473" spans="1:20" ht="45" x14ac:dyDescent="0.25">
      <c r="A2473">
        <v>4056</v>
      </c>
      <c r="B2473" s="3" t="s">
        <v>4052</v>
      </c>
      <c r="C2473" s="3" t="s">
        <v>8160</v>
      </c>
      <c r="D2473">
        <v>1500</v>
      </c>
      <c r="E2473">
        <v>795</v>
      </c>
      <c r="F2473" t="s">
        <v>8221</v>
      </c>
      <c r="G2473" t="s">
        <v>8224</v>
      </c>
      <c r="H2473" t="s">
        <v>8246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8271</v>
      </c>
      <c r="O2473" s="6">
        <f t="shared" si="228"/>
        <v>0.53</v>
      </c>
      <c r="P2473" s="8">
        <f t="shared" si="229"/>
        <v>88.333333333333329</v>
      </c>
      <c r="Q2473" s="9" t="str">
        <f t="shared" si="230"/>
        <v>theater</v>
      </c>
      <c r="R2473" s="9" t="str">
        <f t="shared" si="231"/>
        <v>plays</v>
      </c>
      <c r="S2473" s="14">
        <f t="shared" si="232"/>
        <v>42534.933321759265</v>
      </c>
      <c r="T2473" s="14">
        <f t="shared" si="233"/>
        <v>42554.832638888889</v>
      </c>
    </row>
    <row r="2474" spans="1:20" ht="45" x14ac:dyDescent="0.25">
      <c r="A2474">
        <v>3491</v>
      </c>
      <c r="B2474" s="3" t="s">
        <v>3490</v>
      </c>
      <c r="C2474" s="3" t="s">
        <v>7601</v>
      </c>
      <c r="D2474">
        <v>500</v>
      </c>
      <c r="E2474">
        <v>791</v>
      </c>
      <c r="F2474" t="s">
        <v>8219</v>
      </c>
      <c r="G2474" t="s">
        <v>8224</v>
      </c>
      <c r="H2474" t="s">
        <v>8246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8271</v>
      </c>
      <c r="O2474" s="6">
        <f t="shared" si="228"/>
        <v>1.5820000000000001</v>
      </c>
      <c r="P2474" s="8">
        <f t="shared" si="229"/>
        <v>79.099999999999994</v>
      </c>
      <c r="Q2474" s="9" t="str">
        <f t="shared" si="230"/>
        <v>theater</v>
      </c>
      <c r="R2474" s="9" t="str">
        <f t="shared" si="231"/>
        <v>plays</v>
      </c>
      <c r="S2474" s="14">
        <f t="shared" si="232"/>
        <v>42121.249814814815</v>
      </c>
      <c r="T2474" s="14">
        <f t="shared" si="233"/>
        <v>42142.249814814815</v>
      </c>
    </row>
    <row r="2475" spans="1:20" ht="45" x14ac:dyDescent="0.25">
      <c r="A2475">
        <v>2385</v>
      </c>
      <c r="B2475" s="3" t="s">
        <v>2386</v>
      </c>
      <c r="C2475" s="3" t="s">
        <v>6495</v>
      </c>
      <c r="D2475">
        <v>65000</v>
      </c>
      <c r="E2475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s="6">
        <f t="shared" si="228"/>
        <v>1.2123076923076924E-2</v>
      </c>
      <c r="P2475" s="8">
        <f t="shared" si="229"/>
        <v>112.57142857142857</v>
      </c>
      <c r="Q2475" s="9" t="str">
        <f t="shared" si="230"/>
        <v>technology</v>
      </c>
      <c r="R2475" s="9" t="str">
        <f t="shared" si="231"/>
        <v>web</v>
      </c>
      <c r="S2475" s="14">
        <f t="shared" si="232"/>
        <v>42191.70175925926</v>
      </c>
      <c r="T2475" s="14">
        <f t="shared" si="233"/>
        <v>42221.70175925926</v>
      </c>
    </row>
    <row r="2476" spans="1:20" ht="45" x14ac:dyDescent="0.25">
      <c r="A2476">
        <v>2556</v>
      </c>
      <c r="B2476" s="3" t="s">
        <v>2556</v>
      </c>
      <c r="C2476" s="3" t="s">
        <v>6666</v>
      </c>
      <c r="D2476">
        <v>745</v>
      </c>
      <c r="E2476">
        <v>786</v>
      </c>
      <c r="F2476" t="s">
        <v>8219</v>
      </c>
      <c r="G2476" t="s">
        <v>8224</v>
      </c>
      <c r="H2476" t="s">
        <v>8246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8300</v>
      </c>
      <c r="O2476" s="6">
        <f t="shared" si="228"/>
        <v>1.0550335570469798</v>
      </c>
      <c r="P2476" s="8">
        <f t="shared" si="229"/>
        <v>23.117647058823529</v>
      </c>
      <c r="Q2476" s="9" t="str">
        <f t="shared" si="230"/>
        <v>music</v>
      </c>
      <c r="R2476" s="9" t="str">
        <f t="shared" si="231"/>
        <v>classical music</v>
      </c>
      <c r="S2476" s="14">
        <f t="shared" si="232"/>
        <v>41222.991400462961</v>
      </c>
      <c r="T2476" s="14">
        <f t="shared" si="233"/>
        <v>41267.991400462961</v>
      </c>
    </row>
    <row r="2477" spans="1:20" ht="45" x14ac:dyDescent="0.25">
      <c r="A2477">
        <v>3394</v>
      </c>
      <c r="B2477" s="3" t="s">
        <v>3393</v>
      </c>
      <c r="C2477" s="3" t="s">
        <v>7504</v>
      </c>
      <c r="D2477">
        <v>550</v>
      </c>
      <c r="E2477">
        <v>783</v>
      </c>
      <c r="F2477" t="s">
        <v>8219</v>
      </c>
      <c r="G2477" t="s">
        <v>8225</v>
      </c>
      <c r="H2477" t="s">
        <v>8247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8271</v>
      </c>
      <c r="O2477" s="6">
        <f t="shared" si="228"/>
        <v>1.4236363636363636</v>
      </c>
      <c r="P2477" s="8">
        <f t="shared" si="229"/>
        <v>29</v>
      </c>
      <c r="Q2477" s="9" t="str">
        <f t="shared" si="230"/>
        <v>theater</v>
      </c>
      <c r="R2477" s="9" t="str">
        <f t="shared" si="231"/>
        <v>plays</v>
      </c>
      <c r="S2477" s="14">
        <f t="shared" si="232"/>
        <v>41817.59542824074</v>
      </c>
      <c r="T2477" s="14">
        <f t="shared" si="233"/>
        <v>41847.59542824074</v>
      </c>
    </row>
    <row r="2478" spans="1:20" ht="45" x14ac:dyDescent="0.25">
      <c r="A2478">
        <v>2817</v>
      </c>
      <c r="B2478" s="3" t="s">
        <v>2817</v>
      </c>
      <c r="C2478" s="3" t="s">
        <v>6927</v>
      </c>
      <c r="D2478">
        <v>600</v>
      </c>
      <c r="E2478">
        <v>780</v>
      </c>
      <c r="F2478" t="s">
        <v>8219</v>
      </c>
      <c r="G2478" t="s">
        <v>8225</v>
      </c>
      <c r="H2478" t="s">
        <v>8247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8271</v>
      </c>
      <c r="O2478" s="6">
        <f t="shared" si="228"/>
        <v>1.3</v>
      </c>
      <c r="P2478" s="8">
        <f t="shared" si="229"/>
        <v>23.636363636363637</v>
      </c>
      <c r="Q2478" s="9" t="str">
        <f t="shared" si="230"/>
        <v>theater</v>
      </c>
      <c r="R2478" s="9" t="str">
        <f t="shared" si="231"/>
        <v>plays</v>
      </c>
      <c r="S2478" s="14">
        <f t="shared" si="232"/>
        <v>42023.634976851856</v>
      </c>
      <c r="T2478" s="14">
        <f t="shared" si="233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>
        <v>600</v>
      </c>
      <c r="E2479">
        <v>780</v>
      </c>
      <c r="F2479" t="s">
        <v>8219</v>
      </c>
      <c r="G2479" t="s">
        <v>8224</v>
      </c>
      <c r="H2479" t="s">
        <v>8246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8271</v>
      </c>
      <c r="O2479" s="6">
        <f t="shared" si="228"/>
        <v>1.3</v>
      </c>
      <c r="P2479" s="8">
        <f t="shared" si="229"/>
        <v>28.888888888888889</v>
      </c>
      <c r="Q2479" s="9" t="str">
        <f t="shared" si="230"/>
        <v>theater</v>
      </c>
      <c r="R2479" s="9" t="str">
        <f t="shared" si="231"/>
        <v>plays</v>
      </c>
      <c r="S2479" s="14">
        <f t="shared" si="232"/>
        <v>42093.786840277782</v>
      </c>
      <c r="T2479" s="14">
        <f t="shared" si="233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>
        <v>750</v>
      </c>
      <c r="E2480">
        <v>780</v>
      </c>
      <c r="F2480" t="s">
        <v>8219</v>
      </c>
      <c r="G2480" t="s">
        <v>8229</v>
      </c>
      <c r="H2480" t="s">
        <v>8251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8271</v>
      </c>
      <c r="O2480" s="6">
        <f t="shared" si="228"/>
        <v>1.04</v>
      </c>
      <c r="P2480" s="8">
        <f t="shared" si="229"/>
        <v>97.5</v>
      </c>
      <c r="Q2480" s="9" t="str">
        <f t="shared" si="230"/>
        <v>theater</v>
      </c>
      <c r="R2480" s="9" t="str">
        <f t="shared" si="231"/>
        <v>plays</v>
      </c>
      <c r="S2480" s="14">
        <f t="shared" si="232"/>
        <v>41780.712893518517</v>
      </c>
      <c r="T2480" s="14">
        <f t="shared" si="233"/>
        <v>41806.712893518517</v>
      </c>
    </row>
    <row r="2481" spans="1:20" ht="45" x14ac:dyDescent="0.25">
      <c r="A2481">
        <v>4057</v>
      </c>
      <c r="B2481" s="3" t="s">
        <v>4053</v>
      </c>
      <c r="C2481" s="3" t="s">
        <v>8161</v>
      </c>
      <c r="D2481">
        <v>3500</v>
      </c>
      <c r="E2481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8271</v>
      </c>
      <c r="O2481" s="6">
        <f t="shared" si="228"/>
        <v>0.22142857142857142</v>
      </c>
      <c r="P2481" s="8">
        <f t="shared" si="229"/>
        <v>129.16666666666666</v>
      </c>
      <c r="Q2481" s="9" t="str">
        <f t="shared" si="230"/>
        <v>theater</v>
      </c>
      <c r="R2481" s="9" t="str">
        <f t="shared" si="231"/>
        <v>plays</v>
      </c>
      <c r="S2481" s="14">
        <f t="shared" si="232"/>
        <v>42310.968518518523</v>
      </c>
      <c r="T2481" s="14">
        <f t="shared" si="233"/>
        <v>42333.958333333328</v>
      </c>
    </row>
    <row r="2482" spans="1:20" ht="45" x14ac:dyDescent="0.25">
      <c r="A2482">
        <v>3552</v>
      </c>
      <c r="B2482" s="3" t="s">
        <v>3551</v>
      </c>
      <c r="C2482" s="3" t="s">
        <v>7662</v>
      </c>
      <c r="D2482">
        <v>773</v>
      </c>
      <c r="E2482">
        <v>773</v>
      </c>
      <c r="F2482" t="s">
        <v>8219</v>
      </c>
      <c r="G2482" t="s">
        <v>8225</v>
      </c>
      <c r="H2482" t="s">
        <v>8247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8271</v>
      </c>
      <c r="O2482" s="6">
        <f t="shared" si="228"/>
        <v>1</v>
      </c>
      <c r="P2482" s="8">
        <f t="shared" si="229"/>
        <v>38.65</v>
      </c>
      <c r="Q2482" s="9" t="str">
        <f t="shared" si="230"/>
        <v>theater</v>
      </c>
      <c r="R2482" s="9" t="str">
        <f t="shared" si="231"/>
        <v>plays</v>
      </c>
      <c r="S2482" s="14">
        <f t="shared" si="232"/>
        <v>41788.587083333332</v>
      </c>
      <c r="T2482" s="14">
        <f t="shared" si="233"/>
        <v>41818.587083333332</v>
      </c>
    </row>
    <row r="2483" spans="1:20" ht="45" x14ac:dyDescent="0.25">
      <c r="A2483">
        <v>446</v>
      </c>
      <c r="B2483" s="3" t="s">
        <v>447</v>
      </c>
      <c r="C2483" s="3" t="s">
        <v>4556</v>
      </c>
      <c r="D2483">
        <v>10500</v>
      </c>
      <c r="E2483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8270</v>
      </c>
      <c r="O2483" s="6">
        <f t="shared" si="228"/>
        <v>7.2952380952380949E-2</v>
      </c>
      <c r="P2483" s="8">
        <f t="shared" si="229"/>
        <v>47.875</v>
      </c>
      <c r="Q2483" s="9" t="str">
        <f t="shared" si="230"/>
        <v>film &amp; video</v>
      </c>
      <c r="R2483" s="9" t="str">
        <f t="shared" si="231"/>
        <v>animation</v>
      </c>
      <c r="S2483" s="14">
        <f t="shared" si="232"/>
        <v>42037.083564814813</v>
      </c>
      <c r="T2483" s="14">
        <f t="shared" si="233"/>
        <v>42067.083564814813</v>
      </c>
    </row>
    <row r="2484" spans="1:20" ht="45" x14ac:dyDescent="0.25">
      <c r="A2484">
        <v>1359</v>
      </c>
      <c r="B2484" s="3" t="s">
        <v>1360</v>
      </c>
      <c r="C2484" s="3" t="s">
        <v>5469</v>
      </c>
      <c r="D2484">
        <v>660</v>
      </c>
      <c r="E2484">
        <v>764</v>
      </c>
      <c r="F2484" t="s">
        <v>8219</v>
      </c>
      <c r="G2484" t="s">
        <v>8224</v>
      </c>
      <c r="H2484" t="s">
        <v>8246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8274</v>
      </c>
      <c r="O2484" s="6">
        <f t="shared" si="228"/>
        <v>1.1575757575757575</v>
      </c>
      <c r="P2484" s="8">
        <f t="shared" si="229"/>
        <v>40.210526315789473</v>
      </c>
      <c r="Q2484" s="9" t="str">
        <f t="shared" si="230"/>
        <v>publishing</v>
      </c>
      <c r="R2484" s="9" t="str">
        <f t="shared" si="231"/>
        <v>nonfiction</v>
      </c>
      <c r="S2484" s="14">
        <f t="shared" si="232"/>
        <v>40668.814699074072</v>
      </c>
      <c r="T2484" s="14">
        <f t="shared" si="233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>
        <v>600</v>
      </c>
      <c r="E2485">
        <v>763</v>
      </c>
      <c r="F2485" t="s">
        <v>8219</v>
      </c>
      <c r="G2485" t="s">
        <v>8225</v>
      </c>
      <c r="H2485" t="s">
        <v>8247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8266</v>
      </c>
      <c r="O2485" s="6">
        <f t="shared" si="228"/>
        <v>1.2716666666666667</v>
      </c>
      <c r="P2485" s="8">
        <f t="shared" si="229"/>
        <v>21.194444444444443</v>
      </c>
      <c r="Q2485" s="9" t="str">
        <f t="shared" si="230"/>
        <v>film &amp; video</v>
      </c>
      <c r="R2485" s="9" t="str">
        <f t="shared" si="231"/>
        <v>shorts</v>
      </c>
      <c r="S2485" s="14">
        <f t="shared" si="232"/>
        <v>41663.569340277776</v>
      </c>
      <c r="T2485" s="14">
        <f t="shared" si="233"/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>
        <v>3500</v>
      </c>
      <c r="E2486">
        <v>760</v>
      </c>
      <c r="F2486" t="s">
        <v>8222</v>
      </c>
      <c r="G2486" t="s">
        <v>8230</v>
      </c>
      <c r="H2486" t="s">
        <v>8249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8293</v>
      </c>
      <c r="O2486" s="6">
        <f t="shared" si="228"/>
        <v>0.21714285714285714</v>
      </c>
      <c r="P2486" s="8">
        <f t="shared" si="229"/>
        <v>76</v>
      </c>
      <c r="Q2486" s="9" t="str">
        <f t="shared" si="230"/>
        <v>music</v>
      </c>
      <c r="R2486" s="9" t="str">
        <f t="shared" si="231"/>
        <v>faith</v>
      </c>
      <c r="S2486" s="14">
        <f t="shared" si="232"/>
        <v>42808.781689814816</v>
      </c>
      <c r="T2486" s="14">
        <f t="shared" si="233"/>
        <v>42832.781689814816</v>
      </c>
    </row>
    <row r="2487" spans="1:20" ht="30" x14ac:dyDescent="0.25">
      <c r="A2487">
        <v>2824</v>
      </c>
      <c r="B2487" s="3" t="s">
        <v>2824</v>
      </c>
      <c r="C2487" s="3" t="s">
        <v>6934</v>
      </c>
      <c r="D2487">
        <v>650</v>
      </c>
      <c r="E2487">
        <v>760</v>
      </c>
      <c r="F2487" t="s">
        <v>8219</v>
      </c>
      <c r="G2487" t="s">
        <v>8224</v>
      </c>
      <c r="H2487" t="s">
        <v>8246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8271</v>
      </c>
      <c r="O2487" s="6">
        <f t="shared" si="228"/>
        <v>1.1692307692307693</v>
      </c>
      <c r="P2487" s="8">
        <f t="shared" si="229"/>
        <v>50.666666666666664</v>
      </c>
      <c r="Q2487" s="9" t="str">
        <f t="shared" si="230"/>
        <v>theater</v>
      </c>
      <c r="R2487" s="9" t="str">
        <f t="shared" si="231"/>
        <v>plays</v>
      </c>
      <c r="S2487" s="14">
        <f t="shared" si="232"/>
        <v>42136.270787037036</v>
      </c>
      <c r="T2487" s="14">
        <f t="shared" si="233"/>
        <v>42168.071527777778</v>
      </c>
    </row>
    <row r="2488" spans="1:20" ht="45" x14ac:dyDescent="0.25">
      <c r="A2488">
        <v>3450</v>
      </c>
      <c r="B2488" s="3" t="s">
        <v>3449</v>
      </c>
      <c r="C2488" s="3" t="s">
        <v>7560</v>
      </c>
      <c r="D2488">
        <v>500</v>
      </c>
      <c r="E2488">
        <v>760</v>
      </c>
      <c r="F2488" t="s">
        <v>8219</v>
      </c>
      <c r="G2488" t="s">
        <v>8225</v>
      </c>
      <c r="H2488" t="s">
        <v>8247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8271</v>
      </c>
      <c r="O2488" s="6">
        <f t="shared" si="228"/>
        <v>1.52</v>
      </c>
      <c r="P2488" s="8">
        <f t="shared" si="229"/>
        <v>19.487179487179485</v>
      </c>
      <c r="Q2488" s="9" t="str">
        <f t="shared" si="230"/>
        <v>theater</v>
      </c>
      <c r="R2488" s="9" t="str">
        <f t="shared" si="231"/>
        <v>plays</v>
      </c>
      <c r="S2488" s="14">
        <f t="shared" si="232"/>
        <v>42036.704525462963</v>
      </c>
      <c r="T2488" s="14">
        <f t="shared" si="233"/>
        <v>42096.662858796291</v>
      </c>
    </row>
    <row r="2489" spans="1:20" ht="45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228"/>
        <v>0.21685714285714286</v>
      </c>
      <c r="P2489" s="8">
        <f t="shared" si="229"/>
        <v>126.5</v>
      </c>
      <c r="Q2489" s="9" t="str">
        <f t="shared" si="230"/>
        <v>theater</v>
      </c>
      <c r="R2489" s="9" t="str">
        <f t="shared" si="231"/>
        <v>plays</v>
      </c>
      <c r="S2489" s="14">
        <f t="shared" si="232"/>
        <v>42353.761759259258</v>
      </c>
      <c r="T2489" s="14">
        <f t="shared" si="233"/>
        <v>42383.761759259258</v>
      </c>
    </row>
    <row r="2490" spans="1:20" ht="45" x14ac:dyDescent="0.25">
      <c r="A2490">
        <v>1623</v>
      </c>
      <c r="B2490" s="3" t="s">
        <v>1624</v>
      </c>
      <c r="C2490" s="3" t="s">
        <v>5733</v>
      </c>
      <c r="D2490">
        <v>750</v>
      </c>
      <c r="E2490">
        <v>758</v>
      </c>
      <c r="F2490" t="s">
        <v>8219</v>
      </c>
      <c r="G2490" t="s">
        <v>8225</v>
      </c>
      <c r="H2490" t="s">
        <v>8247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8276</v>
      </c>
      <c r="O2490" s="6">
        <f t="shared" si="228"/>
        <v>1.0106666666666666</v>
      </c>
      <c r="P2490" s="8">
        <f t="shared" si="229"/>
        <v>42.111111111111114</v>
      </c>
      <c r="Q2490" s="9" t="str">
        <f t="shared" si="230"/>
        <v>music</v>
      </c>
      <c r="R2490" s="9" t="str">
        <f t="shared" si="231"/>
        <v>rock</v>
      </c>
      <c r="S2490" s="14">
        <f t="shared" si="232"/>
        <v>41453.688530092593</v>
      </c>
      <c r="T2490" s="14">
        <f t="shared" si="233"/>
        <v>41513.688530092593</v>
      </c>
    </row>
    <row r="2491" spans="1:20" ht="30" x14ac:dyDescent="0.25">
      <c r="A2491">
        <v>2209</v>
      </c>
      <c r="B2491" s="3" t="s">
        <v>2210</v>
      </c>
      <c r="C2491" s="3" t="s">
        <v>6319</v>
      </c>
      <c r="D2491">
        <v>500</v>
      </c>
      <c r="E2491">
        <v>754</v>
      </c>
      <c r="F2491" t="s">
        <v>8219</v>
      </c>
      <c r="G2491" t="s">
        <v>8225</v>
      </c>
      <c r="H2491" t="s">
        <v>8247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8280</v>
      </c>
      <c r="O2491" s="6">
        <f t="shared" si="228"/>
        <v>1.508</v>
      </c>
      <c r="P2491" s="8">
        <f t="shared" si="229"/>
        <v>50.266666666666666</v>
      </c>
      <c r="Q2491" s="9" t="str">
        <f t="shared" si="230"/>
        <v>music</v>
      </c>
      <c r="R2491" s="9" t="str">
        <f t="shared" si="231"/>
        <v>electronic music</v>
      </c>
      <c r="S2491" s="14">
        <f t="shared" si="232"/>
        <v>41732.479675925926</v>
      </c>
      <c r="T2491" s="14">
        <f t="shared" si="233"/>
        <v>41743.958333333336</v>
      </c>
    </row>
    <row r="2492" spans="1:20" ht="45" x14ac:dyDescent="0.25">
      <c r="A2492">
        <v>3652</v>
      </c>
      <c r="B2492" s="3" t="s">
        <v>2867</v>
      </c>
      <c r="C2492" s="3" t="s">
        <v>7762</v>
      </c>
      <c r="D2492">
        <v>300</v>
      </c>
      <c r="E2492">
        <v>752</v>
      </c>
      <c r="F2492" t="s">
        <v>8219</v>
      </c>
      <c r="G2492" t="s">
        <v>8229</v>
      </c>
      <c r="H2492" t="s">
        <v>8251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8271</v>
      </c>
      <c r="O2492" s="6">
        <f t="shared" si="228"/>
        <v>2.5066666666666668</v>
      </c>
      <c r="P2492" s="8">
        <f t="shared" si="229"/>
        <v>44.235294117647058</v>
      </c>
      <c r="Q2492" s="9" t="str">
        <f t="shared" si="230"/>
        <v>theater</v>
      </c>
      <c r="R2492" s="9" t="str">
        <f t="shared" si="231"/>
        <v>plays</v>
      </c>
      <c r="S2492" s="14">
        <f t="shared" si="232"/>
        <v>42596.644699074073</v>
      </c>
      <c r="T2492" s="14">
        <f t="shared" si="233"/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>
        <v>1000</v>
      </c>
      <c r="E2493">
        <v>750</v>
      </c>
      <c r="F2493" t="s">
        <v>8221</v>
      </c>
      <c r="G2493" t="s">
        <v>8224</v>
      </c>
      <c r="H2493" t="s">
        <v>8246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8279</v>
      </c>
      <c r="O2493" s="6">
        <f t="shared" si="228"/>
        <v>0.75</v>
      </c>
      <c r="P2493" s="8">
        <f t="shared" si="229"/>
        <v>35.714285714285715</v>
      </c>
      <c r="Q2493" s="9" t="str">
        <f t="shared" si="230"/>
        <v>music</v>
      </c>
      <c r="R2493" s="9" t="str">
        <f t="shared" si="231"/>
        <v>indie rock</v>
      </c>
      <c r="S2493" s="14">
        <f t="shared" si="232"/>
        <v>42713.941099537042</v>
      </c>
      <c r="T2493" s="14">
        <f t="shared" si="233"/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s="9" t="str">
        <f t="shared" si="230"/>
        <v>music</v>
      </c>
      <c r="R2494" s="9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5" x14ac:dyDescent="0.25">
      <c r="A2495">
        <v>2870</v>
      </c>
      <c r="B2495" s="3" t="s">
        <v>2870</v>
      </c>
      <c r="C2495" s="3" t="s">
        <v>6980</v>
      </c>
      <c r="D2495">
        <v>5000</v>
      </c>
      <c r="E2495">
        <v>750</v>
      </c>
      <c r="F2495" t="s">
        <v>8221</v>
      </c>
      <c r="G2495" t="s">
        <v>8224</v>
      </c>
      <c r="H2495" t="s">
        <v>8246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8271</v>
      </c>
      <c r="O2495" s="6">
        <f t="shared" si="228"/>
        <v>0.15</v>
      </c>
      <c r="P2495" s="8">
        <f t="shared" si="229"/>
        <v>83.333333333333329</v>
      </c>
      <c r="Q2495" s="9" t="str">
        <f t="shared" si="230"/>
        <v>theater</v>
      </c>
      <c r="R2495" s="9" t="str">
        <f t="shared" si="231"/>
        <v>plays</v>
      </c>
      <c r="S2495" s="14">
        <f t="shared" si="232"/>
        <v>41746.189409722225</v>
      </c>
      <c r="T2495" s="14">
        <f t="shared" si="233"/>
        <v>41776.189409722225</v>
      </c>
    </row>
    <row r="2496" spans="1:20" ht="45" x14ac:dyDescent="0.25">
      <c r="A2496">
        <v>203</v>
      </c>
      <c r="B2496" s="3" t="s">
        <v>205</v>
      </c>
      <c r="C2496" s="3" t="s">
        <v>4313</v>
      </c>
      <c r="D2496">
        <v>2500</v>
      </c>
      <c r="E2496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8268</v>
      </c>
      <c r="O2496" s="6">
        <f t="shared" si="228"/>
        <v>0.2984</v>
      </c>
      <c r="P2496" s="8">
        <f t="shared" si="229"/>
        <v>93.25</v>
      </c>
      <c r="Q2496" s="9" t="str">
        <f t="shared" si="230"/>
        <v>film &amp; video</v>
      </c>
      <c r="R2496" s="9" t="str">
        <f t="shared" si="231"/>
        <v>drama</v>
      </c>
      <c r="S2496" s="14">
        <f t="shared" si="232"/>
        <v>41973.847962962958</v>
      </c>
      <c r="T2496" s="14">
        <f t="shared" si="233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>
        <v>500</v>
      </c>
      <c r="E2497">
        <v>745</v>
      </c>
      <c r="F2497" t="s">
        <v>8219</v>
      </c>
      <c r="G2497" t="s">
        <v>8224</v>
      </c>
      <c r="H2497" t="s">
        <v>8246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8303</v>
      </c>
      <c r="O2497" s="6">
        <f t="shared" si="228"/>
        <v>1.49</v>
      </c>
      <c r="P2497" s="8">
        <f t="shared" si="229"/>
        <v>37.25</v>
      </c>
      <c r="Q2497" s="9" t="str">
        <f t="shared" si="230"/>
        <v>theater</v>
      </c>
      <c r="R2497" s="9" t="str">
        <f t="shared" si="231"/>
        <v>spaces</v>
      </c>
      <c r="S2497" s="14">
        <f t="shared" si="232"/>
        <v>42443.989050925928</v>
      </c>
      <c r="T2497" s="14">
        <f t="shared" si="233"/>
        <v>42487.552777777775</v>
      </c>
    </row>
    <row r="2498" spans="1:20" ht="45" x14ac:dyDescent="0.25">
      <c r="A2498">
        <v>4074</v>
      </c>
      <c r="B2498" s="3" t="s">
        <v>4070</v>
      </c>
      <c r="C2498" s="3" t="s">
        <v>8177</v>
      </c>
      <c r="D2498">
        <v>2750</v>
      </c>
      <c r="E2498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8271</v>
      </c>
      <c r="O2498" s="6">
        <f t="shared" ref="O2498:O2561" si="234">E2498/D2498</f>
        <v>0.26727272727272727</v>
      </c>
      <c r="P2498" s="8">
        <f t="shared" ref="P2498:P2561" si="235">E2498/L2498</f>
        <v>35</v>
      </c>
      <c r="Q2498" s="9" t="str">
        <f t="shared" si="230"/>
        <v>theater</v>
      </c>
      <c r="R2498" s="9" t="str">
        <f t="shared" si="231"/>
        <v>plays</v>
      </c>
      <c r="S2498" s="14">
        <f t="shared" si="232"/>
        <v>42283.552951388891</v>
      </c>
      <c r="T2498" s="14">
        <f t="shared" si="233"/>
        <v>42313.594618055555</v>
      </c>
    </row>
    <row r="2499" spans="1:20" ht="45" x14ac:dyDescent="0.25">
      <c r="A2499">
        <v>1108</v>
      </c>
      <c r="B2499" s="3" t="s">
        <v>1109</v>
      </c>
      <c r="C2499" s="3" t="s">
        <v>5218</v>
      </c>
      <c r="D2499">
        <v>25000</v>
      </c>
      <c r="E2499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8282</v>
      </c>
      <c r="O2499" s="6">
        <f t="shared" si="234"/>
        <v>2.93E-2</v>
      </c>
      <c r="P2499" s="8">
        <f t="shared" si="235"/>
        <v>34.88095238095238</v>
      </c>
      <c r="Q2499" s="9" t="str">
        <f t="shared" ref="Q2499:Q2562" si="236">LEFT(N2499, SEARCH("/",N2499,1)-1)</f>
        <v>games</v>
      </c>
      <c r="R2499" s="9" t="str">
        <f t="shared" ref="R2499:R2562" si="237">RIGHT(N2499,LEN(N2499) - SEARCH("/", N2499))</f>
        <v>video games</v>
      </c>
      <c r="S2499" s="14">
        <f t="shared" ref="S2499:S2562" si="238">(((J2499/60)/60)/24)+DATE(1970,1,1)</f>
        <v>40952.636979166666</v>
      </c>
      <c r="T2499" s="14">
        <f t="shared" ref="T2499:T2562" si="239">(((I2499/60)/60)/24)+DATE(1970,1,1)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>
        <v>2500</v>
      </c>
      <c r="E2500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 s="6">
        <f t="shared" si="234"/>
        <v>0.29239999999999999</v>
      </c>
      <c r="P2500" s="8">
        <f t="shared" si="235"/>
        <v>40.611111111111114</v>
      </c>
      <c r="Q2500" s="9" t="str">
        <f t="shared" si="236"/>
        <v>publishing</v>
      </c>
      <c r="R2500" s="9" t="str">
        <f t="shared" si="237"/>
        <v>children's books</v>
      </c>
      <c r="S2500" s="14">
        <f t="shared" si="238"/>
        <v>41030.719756944447</v>
      </c>
      <c r="T2500" s="14">
        <f t="shared" si="239"/>
        <v>41044.719756944447</v>
      </c>
    </row>
    <row r="2501" spans="1:20" ht="45" x14ac:dyDescent="0.25">
      <c r="A2501">
        <v>874</v>
      </c>
      <c r="B2501" s="3" t="s">
        <v>875</v>
      </c>
      <c r="C2501" s="3" t="s">
        <v>4984</v>
      </c>
      <c r="D2501">
        <v>3000</v>
      </c>
      <c r="E2501">
        <v>730</v>
      </c>
      <c r="F2501" t="s">
        <v>8221</v>
      </c>
      <c r="G2501" t="s">
        <v>8224</v>
      </c>
      <c r="H2501" t="s">
        <v>8246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8278</v>
      </c>
      <c r="O2501" s="6">
        <f t="shared" si="234"/>
        <v>0.24333333333333335</v>
      </c>
      <c r="P2501" s="8">
        <f t="shared" si="235"/>
        <v>34.761904761904759</v>
      </c>
      <c r="Q2501" s="9" t="str">
        <f t="shared" si="236"/>
        <v>music</v>
      </c>
      <c r="R2501" s="9" t="str">
        <f t="shared" si="237"/>
        <v>jazz</v>
      </c>
      <c r="S2501" s="14">
        <f t="shared" si="238"/>
        <v>41368.583726851852</v>
      </c>
      <c r="T2501" s="14">
        <f t="shared" si="239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>
        <v>700</v>
      </c>
      <c r="E2502">
        <v>730</v>
      </c>
      <c r="F2502" t="s">
        <v>8219</v>
      </c>
      <c r="G2502" t="s">
        <v>8224</v>
      </c>
      <c r="H2502" t="s">
        <v>8246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8271</v>
      </c>
      <c r="O2502" s="6">
        <f t="shared" si="234"/>
        <v>1.0428571428571429</v>
      </c>
      <c r="P2502" s="8">
        <f t="shared" si="235"/>
        <v>36.5</v>
      </c>
      <c r="Q2502" s="9" t="str">
        <f t="shared" si="236"/>
        <v>theater</v>
      </c>
      <c r="R2502" s="9" t="str">
        <f t="shared" si="237"/>
        <v>plays</v>
      </c>
      <c r="S2502" s="14">
        <f t="shared" si="238"/>
        <v>41780.525937500002</v>
      </c>
      <c r="T2502" s="14">
        <f t="shared" si="23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>
        <v>2000</v>
      </c>
      <c r="E2503">
        <v>730</v>
      </c>
      <c r="F2503" t="s">
        <v>8221</v>
      </c>
      <c r="G2503" t="s">
        <v>8224</v>
      </c>
      <c r="H2503" t="s">
        <v>8246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8271</v>
      </c>
      <c r="O2503" s="6">
        <f t="shared" si="234"/>
        <v>0.36499999999999999</v>
      </c>
      <c r="P2503" s="8">
        <f t="shared" si="235"/>
        <v>91.25</v>
      </c>
      <c r="Q2503" s="9" t="str">
        <f t="shared" si="236"/>
        <v>theater</v>
      </c>
      <c r="R2503" s="9" t="str">
        <f t="shared" si="237"/>
        <v>plays</v>
      </c>
      <c r="S2503" s="14">
        <f t="shared" si="238"/>
        <v>41890.086805555555</v>
      </c>
      <c r="T2503" s="14">
        <f t="shared" si="239"/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>
        <v>500</v>
      </c>
      <c r="E2504">
        <v>727</v>
      </c>
      <c r="F2504" t="s">
        <v>8219</v>
      </c>
      <c r="G2504" t="s">
        <v>8225</v>
      </c>
      <c r="H2504" t="s">
        <v>8247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8276</v>
      </c>
      <c r="O2504" s="6">
        <f t="shared" si="234"/>
        <v>1.454</v>
      </c>
      <c r="P2504" s="8">
        <f t="shared" si="235"/>
        <v>21.382352941176471</v>
      </c>
      <c r="Q2504" s="9" t="str">
        <f t="shared" si="236"/>
        <v>music</v>
      </c>
      <c r="R2504" s="9" t="str">
        <f t="shared" si="237"/>
        <v>rock</v>
      </c>
      <c r="S2504" s="14">
        <f t="shared" si="238"/>
        <v>42565.480983796297</v>
      </c>
      <c r="T2504" s="14">
        <f t="shared" si="239"/>
        <v>42595.480983796297</v>
      </c>
    </row>
    <row r="2505" spans="1:20" ht="45" x14ac:dyDescent="0.25">
      <c r="A2505">
        <v>995</v>
      </c>
      <c r="B2505" s="3" t="s">
        <v>996</v>
      </c>
      <c r="C2505" s="3" t="s">
        <v>5105</v>
      </c>
      <c r="D2505">
        <v>10000</v>
      </c>
      <c r="E2505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8273</v>
      </c>
      <c r="O2505" s="6">
        <f t="shared" si="234"/>
        <v>7.2599999999999998E-2</v>
      </c>
      <c r="P2505" s="8">
        <f t="shared" si="235"/>
        <v>80.666666666666671</v>
      </c>
      <c r="Q2505" s="9" t="str">
        <f t="shared" si="236"/>
        <v>technology</v>
      </c>
      <c r="R2505" s="9" t="str">
        <f t="shared" si="237"/>
        <v>wearables</v>
      </c>
      <c r="S2505" s="14">
        <f t="shared" si="238"/>
        <v>41947.940740740742</v>
      </c>
      <c r="T2505" s="14">
        <f t="shared" si="239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>
        <v>700</v>
      </c>
      <c r="E2506">
        <v>725</v>
      </c>
      <c r="F2506" t="s">
        <v>8219</v>
      </c>
      <c r="G2506" t="s">
        <v>8224</v>
      </c>
      <c r="H2506" t="s">
        <v>8246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8300</v>
      </c>
      <c r="O2506" s="6">
        <f t="shared" si="234"/>
        <v>1.0357142857142858</v>
      </c>
      <c r="P2506" s="8">
        <f t="shared" si="235"/>
        <v>55.769230769230766</v>
      </c>
      <c r="Q2506" s="9" t="str">
        <f t="shared" si="236"/>
        <v>music</v>
      </c>
      <c r="R2506" s="9" t="str">
        <f t="shared" si="237"/>
        <v>classical music</v>
      </c>
      <c r="S2506" s="14">
        <f t="shared" si="238"/>
        <v>41509.426585648151</v>
      </c>
      <c r="T2506" s="14">
        <f t="shared" si="239"/>
        <v>41548.165972222225</v>
      </c>
    </row>
    <row r="2507" spans="1:20" ht="45" x14ac:dyDescent="0.25">
      <c r="A2507">
        <v>181</v>
      </c>
      <c r="B2507" s="3" t="s">
        <v>183</v>
      </c>
      <c r="C2507" s="3" t="s">
        <v>4291</v>
      </c>
      <c r="D2507">
        <v>3423</v>
      </c>
      <c r="E2507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8268</v>
      </c>
      <c r="O2507" s="6">
        <f t="shared" si="234"/>
        <v>0.21092608822670172</v>
      </c>
      <c r="P2507" s="8">
        <f t="shared" si="235"/>
        <v>180.5</v>
      </c>
      <c r="Q2507" s="9" t="str">
        <f t="shared" si="236"/>
        <v>film &amp; video</v>
      </c>
      <c r="R2507" s="9" t="str">
        <f t="shared" si="237"/>
        <v>drama</v>
      </c>
      <c r="S2507" s="14">
        <f t="shared" si="238"/>
        <v>42147.741840277777</v>
      </c>
      <c r="T2507" s="14">
        <f t="shared" si="239"/>
        <v>42177.741840277777</v>
      </c>
    </row>
    <row r="2508" spans="1:20" ht="45" x14ac:dyDescent="0.25">
      <c r="A2508">
        <v>3023</v>
      </c>
      <c r="B2508" s="3" t="s">
        <v>3023</v>
      </c>
      <c r="C2508" s="3" t="s">
        <v>7133</v>
      </c>
      <c r="D2508">
        <v>700</v>
      </c>
      <c r="E2508">
        <v>721</v>
      </c>
      <c r="F2508" t="s">
        <v>8219</v>
      </c>
      <c r="G2508" t="s">
        <v>8225</v>
      </c>
      <c r="H2508" t="s">
        <v>8247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8303</v>
      </c>
      <c r="O2508" s="6">
        <f t="shared" si="234"/>
        <v>1.03</v>
      </c>
      <c r="P2508" s="8">
        <f t="shared" si="235"/>
        <v>120.16666666666667</v>
      </c>
      <c r="Q2508" s="9" t="str">
        <f t="shared" si="236"/>
        <v>theater</v>
      </c>
      <c r="R2508" s="9" t="str">
        <f t="shared" si="237"/>
        <v>spaces</v>
      </c>
      <c r="S2508" s="14">
        <f t="shared" si="238"/>
        <v>42121.675763888896</v>
      </c>
      <c r="T2508" s="14">
        <f t="shared" si="239"/>
        <v>42166.675763888896</v>
      </c>
    </row>
    <row r="2509" spans="1:20" ht="45" x14ac:dyDescent="0.25">
      <c r="A2509">
        <v>3295</v>
      </c>
      <c r="B2509" s="3" t="s">
        <v>3295</v>
      </c>
      <c r="C2509" s="3" t="s">
        <v>7405</v>
      </c>
      <c r="D2509">
        <v>700</v>
      </c>
      <c r="E2509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8271</v>
      </c>
      <c r="O2509" s="6">
        <f t="shared" si="234"/>
        <v>1.0285857142857142</v>
      </c>
      <c r="P2509" s="8">
        <f t="shared" si="235"/>
        <v>26.667037037037037</v>
      </c>
      <c r="Q2509" s="9" t="str">
        <f t="shared" si="236"/>
        <v>theater</v>
      </c>
      <c r="R2509" s="9" t="str">
        <f t="shared" si="237"/>
        <v>plays</v>
      </c>
      <c r="S2509" s="14">
        <f t="shared" si="238"/>
        <v>42609.442465277782</v>
      </c>
      <c r="T2509" s="14">
        <f t="shared" si="239"/>
        <v>42639.442465277782</v>
      </c>
    </row>
    <row r="2510" spans="1:20" ht="45" x14ac:dyDescent="0.25">
      <c r="A2510">
        <v>3539</v>
      </c>
      <c r="B2510" s="3" t="s">
        <v>3538</v>
      </c>
      <c r="C2510" s="3" t="s">
        <v>7649</v>
      </c>
      <c r="D2510">
        <v>600</v>
      </c>
      <c r="E2510">
        <v>718</v>
      </c>
      <c r="F2510" t="s">
        <v>8219</v>
      </c>
      <c r="G2510" t="s">
        <v>8224</v>
      </c>
      <c r="H2510" t="s">
        <v>8246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8271</v>
      </c>
      <c r="O2510" s="6">
        <f t="shared" si="234"/>
        <v>1.1966666666666668</v>
      </c>
      <c r="P2510" s="8">
        <f t="shared" si="235"/>
        <v>55.230769230769234</v>
      </c>
      <c r="Q2510" s="9" t="str">
        <f t="shared" si="236"/>
        <v>theater</v>
      </c>
      <c r="R2510" s="9" t="str">
        <f t="shared" si="237"/>
        <v>plays</v>
      </c>
      <c r="S2510" s="14">
        <f t="shared" si="238"/>
        <v>42600.756041666667</v>
      </c>
      <c r="T2510" s="14">
        <f t="shared" si="239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>
        <v>7000</v>
      </c>
      <c r="E2511">
        <v>715</v>
      </c>
      <c r="F2511" t="s">
        <v>8221</v>
      </c>
      <c r="G2511" t="s">
        <v>8224</v>
      </c>
      <c r="H2511" t="s">
        <v>8246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8273</v>
      </c>
      <c r="O2511" s="6">
        <f t="shared" si="234"/>
        <v>0.10214285714285715</v>
      </c>
      <c r="P2511" s="8">
        <f t="shared" si="235"/>
        <v>44.6875</v>
      </c>
      <c r="Q2511" s="9" t="str">
        <f t="shared" si="236"/>
        <v>technology</v>
      </c>
      <c r="R2511" s="9" t="str">
        <f t="shared" si="237"/>
        <v>wearables</v>
      </c>
      <c r="S2511" s="14">
        <f t="shared" si="238"/>
        <v>41940.658645833333</v>
      </c>
      <c r="T2511" s="14">
        <f t="shared" si="239"/>
        <v>41974</v>
      </c>
    </row>
    <row r="2512" spans="1:20" ht="30" x14ac:dyDescent="0.25">
      <c r="A2512">
        <v>2955</v>
      </c>
      <c r="B2512" s="3" t="s">
        <v>2955</v>
      </c>
      <c r="C2512" s="3" t="s">
        <v>7065</v>
      </c>
      <c r="D2512">
        <v>1200</v>
      </c>
      <c r="E2512">
        <v>715</v>
      </c>
      <c r="F2512" t="s">
        <v>8220</v>
      </c>
      <c r="G2512" t="s">
        <v>8224</v>
      </c>
      <c r="H2512" t="s">
        <v>8246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8303</v>
      </c>
      <c r="O2512" s="6">
        <f t="shared" si="234"/>
        <v>0.59583333333333333</v>
      </c>
      <c r="P2512" s="8">
        <f t="shared" si="235"/>
        <v>65</v>
      </c>
      <c r="Q2512" s="9" t="str">
        <f t="shared" si="236"/>
        <v>theater</v>
      </c>
      <c r="R2512" s="9" t="str">
        <f t="shared" si="237"/>
        <v>spaces</v>
      </c>
      <c r="S2512" s="14">
        <f t="shared" si="238"/>
        <v>42141.741307870368</v>
      </c>
      <c r="T2512" s="14">
        <f t="shared" si="239"/>
        <v>42171.741307870368</v>
      </c>
    </row>
    <row r="2513" spans="1:20" ht="30" x14ac:dyDescent="0.25">
      <c r="A2513">
        <v>3826</v>
      </c>
      <c r="B2513" s="3" t="s">
        <v>3823</v>
      </c>
      <c r="C2513" s="3" t="s">
        <v>7935</v>
      </c>
      <c r="D2513">
        <v>600</v>
      </c>
      <c r="E2513">
        <v>715</v>
      </c>
      <c r="F2513" t="s">
        <v>8219</v>
      </c>
      <c r="G2513" t="s">
        <v>8225</v>
      </c>
      <c r="H2513" t="s">
        <v>8247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8271</v>
      </c>
      <c r="O2513" s="6">
        <f t="shared" si="234"/>
        <v>1.1916666666666667</v>
      </c>
      <c r="P2513" s="8">
        <f t="shared" si="235"/>
        <v>27.5</v>
      </c>
      <c r="Q2513" s="9" t="str">
        <f t="shared" si="236"/>
        <v>theater</v>
      </c>
      <c r="R2513" s="9" t="str">
        <f t="shared" si="237"/>
        <v>plays</v>
      </c>
      <c r="S2513" s="14">
        <f t="shared" si="238"/>
        <v>42101.423541666663</v>
      </c>
      <c r="T2513" s="14">
        <f t="shared" si="23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>
        <v>1250</v>
      </c>
      <c r="E2514">
        <v>715</v>
      </c>
      <c r="F2514" t="s">
        <v>8221</v>
      </c>
      <c r="G2514" t="s">
        <v>8224</v>
      </c>
      <c r="H2514" t="s">
        <v>8246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8271</v>
      </c>
      <c r="O2514" s="6">
        <f t="shared" si="234"/>
        <v>0.57199999999999995</v>
      </c>
      <c r="P2514" s="8">
        <f t="shared" si="235"/>
        <v>59.583333333333336</v>
      </c>
      <c r="Q2514" s="9" t="str">
        <f t="shared" si="236"/>
        <v>theater</v>
      </c>
      <c r="R2514" s="9" t="str">
        <f t="shared" si="237"/>
        <v>plays</v>
      </c>
      <c r="S2514" s="14">
        <f t="shared" si="238"/>
        <v>42061.963263888887</v>
      </c>
      <c r="T2514" s="14">
        <f t="shared" si="239"/>
        <v>42091.921597222223</v>
      </c>
    </row>
    <row r="2515" spans="1:20" ht="45" x14ac:dyDescent="0.25">
      <c r="A2515">
        <v>3665</v>
      </c>
      <c r="B2515" s="3" t="s">
        <v>3662</v>
      </c>
      <c r="C2515" s="3" t="s">
        <v>7775</v>
      </c>
      <c r="D2515">
        <v>620</v>
      </c>
      <c r="E2515">
        <v>714</v>
      </c>
      <c r="F2515" t="s">
        <v>8219</v>
      </c>
      <c r="G2515" t="s">
        <v>8230</v>
      </c>
      <c r="H2515" t="s">
        <v>8249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8271</v>
      </c>
      <c r="O2515" s="6">
        <f t="shared" si="234"/>
        <v>1.1516129032258065</v>
      </c>
      <c r="P2515" s="8">
        <f t="shared" si="235"/>
        <v>51</v>
      </c>
      <c r="Q2515" s="9" t="str">
        <f t="shared" si="236"/>
        <v>theater</v>
      </c>
      <c r="R2515" s="9" t="str">
        <f t="shared" si="237"/>
        <v>plays</v>
      </c>
      <c r="S2515" s="14">
        <f t="shared" si="238"/>
        <v>42294.808124999996</v>
      </c>
      <c r="T2515" s="14">
        <f t="shared" si="239"/>
        <v>42305.829166666663</v>
      </c>
    </row>
    <row r="2516" spans="1:20" ht="45" x14ac:dyDescent="0.25">
      <c r="A2516">
        <v>3755</v>
      </c>
      <c r="B2516" s="3" t="s">
        <v>3752</v>
      </c>
      <c r="C2516" s="3" t="s">
        <v>7865</v>
      </c>
      <c r="D2516">
        <v>550</v>
      </c>
      <c r="E2516">
        <v>713</v>
      </c>
      <c r="F2516" t="s">
        <v>8219</v>
      </c>
      <c r="G2516" t="s">
        <v>8225</v>
      </c>
      <c r="H2516" t="s">
        <v>8247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8305</v>
      </c>
      <c r="O2516" s="6">
        <f t="shared" si="234"/>
        <v>1.2963636363636364</v>
      </c>
      <c r="P2516" s="8">
        <f t="shared" si="235"/>
        <v>25.464285714285715</v>
      </c>
      <c r="Q2516" s="9" t="str">
        <f t="shared" si="236"/>
        <v>theater</v>
      </c>
      <c r="R2516" s="9" t="str">
        <f t="shared" si="237"/>
        <v>musical</v>
      </c>
      <c r="S2516" s="14">
        <f t="shared" si="238"/>
        <v>42445.866979166662</v>
      </c>
      <c r="T2516" s="14">
        <f t="shared" si="239"/>
        <v>42475.866979166662</v>
      </c>
    </row>
    <row r="2517" spans="1:20" ht="45" x14ac:dyDescent="0.25">
      <c r="A2517">
        <v>962</v>
      </c>
      <c r="B2517" s="3" t="s">
        <v>963</v>
      </c>
      <c r="C2517" s="3" t="s">
        <v>5072</v>
      </c>
      <c r="D2517">
        <v>2500</v>
      </c>
      <c r="E2517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8273</v>
      </c>
      <c r="O2517" s="6">
        <f t="shared" si="234"/>
        <v>0.2848</v>
      </c>
      <c r="P2517" s="8">
        <f t="shared" si="235"/>
        <v>19.243243243243242</v>
      </c>
      <c r="Q2517" s="9" t="str">
        <f t="shared" si="236"/>
        <v>technology</v>
      </c>
      <c r="R2517" s="9" t="str">
        <f t="shared" si="237"/>
        <v>wearables</v>
      </c>
      <c r="S2517" s="14">
        <f t="shared" si="238"/>
        <v>42373.712418981479</v>
      </c>
      <c r="T2517" s="14">
        <f t="shared" si="239"/>
        <v>42411.712418981479</v>
      </c>
    </row>
    <row r="2518" spans="1:20" ht="45" x14ac:dyDescent="0.25">
      <c r="A2518">
        <v>3294</v>
      </c>
      <c r="B2518" s="3" t="s">
        <v>3294</v>
      </c>
      <c r="C2518" s="3" t="s">
        <v>7404</v>
      </c>
      <c r="D2518">
        <v>600</v>
      </c>
      <c r="E2518">
        <v>710</v>
      </c>
      <c r="F2518" t="s">
        <v>8219</v>
      </c>
      <c r="G2518" t="s">
        <v>8225</v>
      </c>
      <c r="H2518" t="s">
        <v>8247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8271</v>
      </c>
      <c r="O2518" s="6">
        <f t="shared" si="234"/>
        <v>1.1833333333333333</v>
      </c>
      <c r="P2518" s="8">
        <f t="shared" si="235"/>
        <v>29.583333333333332</v>
      </c>
      <c r="Q2518" s="9" t="str">
        <f t="shared" si="236"/>
        <v>theater</v>
      </c>
      <c r="R2518" s="9" t="str">
        <f t="shared" si="237"/>
        <v>plays</v>
      </c>
      <c r="S2518" s="14">
        <f t="shared" si="238"/>
        <v>42141.541134259256</v>
      </c>
      <c r="T2518" s="14">
        <f t="shared" si="239"/>
        <v>42171.541134259256</v>
      </c>
    </row>
    <row r="2519" spans="1:20" ht="45" x14ac:dyDescent="0.25">
      <c r="A2519">
        <v>3454</v>
      </c>
      <c r="B2519" s="3" t="s">
        <v>3453</v>
      </c>
      <c r="C2519" s="3" t="s">
        <v>7564</v>
      </c>
      <c r="D2519">
        <v>700</v>
      </c>
      <c r="E2519">
        <v>705</v>
      </c>
      <c r="F2519" t="s">
        <v>8219</v>
      </c>
      <c r="G2519" t="s">
        <v>8225</v>
      </c>
      <c r="H2519" t="s">
        <v>8247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8271</v>
      </c>
      <c r="O2519" s="6">
        <f t="shared" si="234"/>
        <v>1.0071428571428571</v>
      </c>
      <c r="P2519" s="8">
        <f t="shared" si="235"/>
        <v>33.571428571428569</v>
      </c>
      <c r="Q2519" s="9" t="str">
        <f t="shared" si="236"/>
        <v>theater</v>
      </c>
      <c r="R2519" s="9" t="str">
        <f t="shared" si="237"/>
        <v>plays</v>
      </c>
      <c r="S2519" s="14">
        <f t="shared" si="238"/>
        <v>41821.698599537034</v>
      </c>
      <c r="T2519" s="14">
        <f t="shared" si="239"/>
        <v>41851.698599537034</v>
      </c>
    </row>
    <row r="2520" spans="1:20" ht="45" x14ac:dyDescent="0.25">
      <c r="A2520">
        <v>1500</v>
      </c>
      <c r="B2520" s="3" t="s">
        <v>1501</v>
      </c>
      <c r="C2520" s="3" t="s">
        <v>5610</v>
      </c>
      <c r="D2520">
        <v>2800</v>
      </c>
      <c r="E2520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s="6">
        <f t="shared" si="234"/>
        <v>0.25035714285714283</v>
      </c>
      <c r="P2520" s="8">
        <f t="shared" si="235"/>
        <v>46.733333333333334</v>
      </c>
      <c r="Q2520" s="9" t="str">
        <f t="shared" si="236"/>
        <v>publishing</v>
      </c>
      <c r="R2520" s="9" t="str">
        <f t="shared" si="237"/>
        <v>fiction</v>
      </c>
      <c r="S2520" s="14">
        <f t="shared" si="238"/>
        <v>41365.904594907406</v>
      </c>
      <c r="T2520" s="14">
        <f t="shared" si="239"/>
        <v>41395.904594907406</v>
      </c>
    </row>
    <row r="2521" spans="1:20" ht="45" x14ac:dyDescent="0.25">
      <c r="A2521">
        <v>663</v>
      </c>
      <c r="B2521" s="3" t="s">
        <v>664</v>
      </c>
      <c r="C2521" s="3" t="s">
        <v>4773</v>
      </c>
      <c r="D2521">
        <v>200000</v>
      </c>
      <c r="E2521">
        <v>700</v>
      </c>
      <c r="F2521" t="s">
        <v>8221</v>
      </c>
      <c r="G2521" t="s">
        <v>8232</v>
      </c>
      <c r="H2521" t="s">
        <v>8253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8273</v>
      </c>
      <c r="O2521" s="6">
        <f t="shared" si="234"/>
        <v>3.5000000000000001E-3</v>
      </c>
      <c r="P2521" s="8">
        <f t="shared" si="235"/>
        <v>100</v>
      </c>
      <c r="Q2521" s="9" t="str">
        <f t="shared" si="236"/>
        <v>technology</v>
      </c>
      <c r="R2521" s="9" t="str">
        <f t="shared" si="237"/>
        <v>wearables</v>
      </c>
      <c r="S2521" s="14">
        <f t="shared" si="238"/>
        <v>42173.843240740738</v>
      </c>
      <c r="T2521" s="14">
        <f t="shared" si="239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>
        <v>700</v>
      </c>
      <c r="E2522">
        <v>700</v>
      </c>
      <c r="F2522" t="s">
        <v>8219</v>
      </c>
      <c r="G2522" t="s">
        <v>8224</v>
      </c>
      <c r="H2522" t="s">
        <v>8246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8276</v>
      </c>
      <c r="O2522" s="6">
        <f t="shared" si="234"/>
        <v>1</v>
      </c>
      <c r="P2522" s="8">
        <f t="shared" si="235"/>
        <v>50</v>
      </c>
      <c r="Q2522" s="9" t="str">
        <f t="shared" si="236"/>
        <v>music</v>
      </c>
      <c r="R2522" s="9" t="str">
        <f t="shared" si="237"/>
        <v>rock</v>
      </c>
      <c r="S2522" s="14">
        <f t="shared" si="238"/>
        <v>41116.758125</v>
      </c>
      <c r="T2522" s="14">
        <f t="shared" si="239"/>
        <v>41146.758125</v>
      </c>
    </row>
    <row r="2523" spans="1:20" ht="45" x14ac:dyDescent="0.25">
      <c r="A2523">
        <v>3461</v>
      </c>
      <c r="B2523" s="3" t="s">
        <v>3460</v>
      </c>
      <c r="C2523" s="3" t="s">
        <v>7571</v>
      </c>
      <c r="D2523">
        <v>500</v>
      </c>
      <c r="E2523">
        <v>695</v>
      </c>
      <c r="F2523" t="s">
        <v>8219</v>
      </c>
      <c r="G2523" t="s">
        <v>8224</v>
      </c>
      <c r="H2523" t="s">
        <v>8246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8271</v>
      </c>
      <c r="O2523" s="6">
        <f t="shared" si="234"/>
        <v>1.39</v>
      </c>
      <c r="P2523" s="8">
        <f t="shared" si="235"/>
        <v>57.916666666666664</v>
      </c>
      <c r="Q2523" s="9" t="str">
        <f t="shared" si="236"/>
        <v>theater</v>
      </c>
      <c r="R2523" s="9" t="str">
        <f t="shared" si="237"/>
        <v>plays</v>
      </c>
      <c r="S2523" s="14">
        <f t="shared" si="238"/>
        <v>42643.632858796293</v>
      </c>
      <c r="T2523" s="14">
        <f t="shared" si="239"/>
        <v>42672.125</v>
      </c>
    </row>
    <row r="2524" spans="1:20" ht="30" x14ac:dyDescent="0.25">
      <c r="A2524">
        <v>631</v>
      </c>
      <c r="B2524" s="3" t="s">
        <v>632</v>
      </c>
      <c r="C2524" s="3" t="s">
        <v>4741</v>
      </c>
      <c r="D2524">
        <v>50000</v>
      </c>
      <c r="E2524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s="6">
        <f t="shared" si="234"/>
        <v>1.38E-2</v>
      </c>
      <c r="P2524" s="8">
        <f t="shared" si="235"/>
        <v>76.666666666666671</v>
      </c>
      <c r="Q2524" s="9" t="str">
        <f t="shared" si="236"/>
        <v>technology</v>
      </c>
      <c r="R2524" s="9" t="str">
        <f t="shared" si="237"/>
        <v>web</v>
      </c>
      <c r="S2524" s="14">
        <f t="shared" si="238"/>
        <v>42489.772326388891</v>
      </c>
      <c r="T2524" s="14">
        <f t="shared" si="239"/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>
        <v>500</v>
      </c>
      <c r="E2525">
        <v>684</v>
      </c>
      <c r="F2525" t="s">
        <v>8219</v>
      </c>
      <c r="G2525" t="s">
        <v>8225</v>
      </c>
      <c r="H2525" t="s">
        <v>8247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8269</v>
      </c>
      <c r="O2525" s="6">
        <f t="shared" si="234"/>
        <v>1.3680000000000001</v>
      </c>
      <c r="P2525" s="8">
        <f t="shared" si="235"/>
        <v>45.6</v>
      </c>
      <c r="Q2525" s="9" t="str">
        <f t="shared" si="236"/>
        <v>film &amp; video</v>
      </c>
      <c r="R2525" s="9" t="str">
        <f t="shared" si="237"/>
        <v>documentary</v>
      </c>
      <c r="S2525" s="14">
        <f t="shared" si="238"/>
        <v>42543.862777777773</v>
      </c>
      <c r="T2525" s="14">
        <f t="shared" si="239"/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>
        <v>15000</v>
      </c>
      <c r="E2526">
        <v>684</v>
      </c>
      <c r="F2526" t="s">
        <v>8221</v>
      </c>
      <c r="G2526" t="s">
        <v>8224</v>
      </c>
      <c r="H2526" t="s">
        <v>8246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8273</v>
      </c>
      <c r="O2526" s="6">
        <f t="shared" si="234"/>
        <v>4.5600000000000002E-2</v>
      </c>
      <c r="P2526" s="8">
        <f t="shared" si="235"/>
        <v>27.36</v>
      </c>
      <c r="Q2526" s="9" t="str">
        <f t="shared" si="236"/>
        <v>technology</v>
      </c>
      <c r="R2526" s="9" t="str">
        <f t="shared" si="237"/>
        <v>wearables</v>
      </c>
      <c r="S2526" s="14">
        <f t="shared" si="238"/>
        <v>42090.831273148149</v>
      </c>
      <c r="T2526" s="14">
        <f t="shared" si="239"/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>
        <v>500</v>
      </c>
      <c r="E2527">
        <v>683</v>
      </c>
      <c r="F2527" t="s">
        <v>8219</v>
      </c>
      <c r="G2527" t="s">
        <v>8224</v>
      </c>
      <c r="H2527" t="s">
        <v>8246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8279</v>
      </c>
      <c r="O2527" s="6">
        <f t="shared" si="234"/>
        <v>1.3660000000000001</v>
      </c>
      <c r="P2527" s="8">
        <f t="shared" si="235"/>
        <v>26.26923076923077</v>
      </c>
      <c r="Q2527" s="9" t="str">
        <f t="shared" si="236"/>
        <v>music</v>
      </c>
      <c r="R2527" s="9" t="str">
        <f t="shared" si="237"/>
        <v>indie rock</v>
      </c>
      <c r="S2527" s="14">
        <f t="shared" si="238"/>
        <v>40671.637511574074</v>
      </c>
      <c r="T2527" s="14">
        <f t="shared" si="239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>
        <v>600</v>
      </c>
      <c r="E2528">
        <v>680</v>
      </c>
      <c r="F2528" t="s">
        <v>8219</v>
      </c>
      <c r="G2528" t="s">
        <v>8224</v>
      </c>
      <c r="H2528" t="s">
        <v>8246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8279</v>
      </c>
      <c r="O2528" s="6">
        <f t="shared" si="234"/>
        <v>1.1333333333333333</v>
      </c>
      <c r="P2528" s="8">
        <f t="shared" si="235"/>
        <v>23.448275862068964</v>
      </c>
      <c r="Q2528" s="9" t="str">
        <f t="shared" si="236"/>
        <v>music</v>
      </c>
      <c r="R2528" s="9" t="str">
        <f t="shared" si="237"/>
        <v>indie rock</v>
      </c>
      <c r="S2528" s="14">
        <f t="shared" si="238"/>
        <v>41053.772858796299</v>
      </c>
      <c r="T2528" s="14">
        <f t="shared" si="239"/>
        <v>41083.772858796299</v>
      </c>
    </row>
    <row r="2529" spans="1:20" ht="45" x14ac:dyDescent="0.25">
      <c r="A2529">
        <v>1640</v>
      </c>
      <c r="B2529" s="3" t="s">
        <v>1641</v>
      </c>
      <c r="C2529" s="3" t="s">
        <v>5750</v>
      </c>
      <c r="D2529">
        <v>400</v>
      </c>
      <c r="E2529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8276</v>
      </c>
      <c r="O2529" s="6">
        <f t="shared" si="234"/>
        <v>1.6986000000000001</v>
      </c>
      <c r="P2529" s="8">
        <f t="shared" si="235"/>
        <v>39.967058823529413</v>
      </c>
      <c r="Q2529" s="9" t="str">
        <f t="shared" si="236"/>
        <v>music</v>
      </c>
      <c r="R2529" s="9" t="str">
        <f t="shared" si="237"/>
        <v>rock</v>
      </c>
      <c r="S2529" s="14">
        <f t="shared" si="238"/>
        <v>40379.23096064815</v>
      </c>
      <c r="T2529" s="14">
        <f t="shared" si="239"/>
        <v>40393.082638888889</v>
      </c>
    </row>
    <row r="2530" spans="1:20" ht="45" x14ac:dyDescent="0.25">
      <c r="A2530">
        <v>1079</v>
      </c>
      <c r="B2530" s="3" t="s">
        <v>1080</v>
      </c>
      <c r="C2530" s="3" t="s">
        <v>5189</v>
      </c>
      <c r="D2530">
        <v>26000</v>
      </c>
      <c r="E2530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8282</v>
      </c>
      <c r="O2530" s="6">
        <f t="shared" si="234"/>
        <v>2.6076923076923077E-2</v>
      </c>
      <c r="P2530" s="8">
        <f t="shared" si="235"/>
        <v>37.666666666666664</v>
      </c>
      <c r="Q2530" s="9" t="str">
        <f t="shared" si="236"/>
        <v>games</v>
      </c>
      <c r="R2530" s="9" t="str">
        <f t="shared" si="237"/>
        <v>video games</v>
      </c>
      <c r="S2530" s="14">
        <f t="shared" si="238"/>
        <v>42479.566388888896</v>
      </c>
      <c r="T2530" s="14">
        <f t="shared" si="239"/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>
        <v>1500</v>
      </c>
      <c r="E2531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8289</v>
      </c>
      <c r="O2531" s="6">
        <f t="shared" si="234"/>
        <v>0.45133333333333331</v>
      </c>
      <c r="P2531" s="8">
        <f t="shared" si="235"/>
        <v>56.416666666666664</v>
      </c>
      <c r="Q2531" s="9" t="str">
        <f t="shared" si="236"/>
        <v>photography</v>
      </c>
      <c r="R2531" s="9" t="str">
        <f t="shared" si="237"/>
        <v>nature</v>
      </c>
      <c r="S2531" s="14">
        <f t="shared" si="238"/>
        <v>42525.153055555551</v>
      </c>
      <c r="T2531" s="14">
        <f t="shared" si="239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>
        <v>12000</v>
      </c>
      <c r="E2532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8270</v>
      </c>
      <c r="O2532" s="6">
        <f t="shared" si="234"/>
        <v>5.6333333333333332E-2</v>
      </c>
      <c r="P2532" s="8">
        <f t="shared" si="235"/>
        <v>52</v>
      </c>
      <c r="Q2532" s="9" t="str">
        <f t="shared" si="236"/>
        <v>film &amp; video</v>
      </c>
      <c r="R2532" s="9" t="str">
        <f t="shared" si="237"/>
        <v>animation</v>
      </c>
      <c r="S2532" s="14">
        <f t="shared" si="238"/>
        <v>41778.766724537039</v>
      </c>
      <c r="T2532" s="14">
        <f t="shared" si="239"/>
        <v>41806.916666666664</v>
      </c>
    </row>
    <row r="2533" spans="1:20" ht="30" x14ac:dyDescent="0.25">
      <c r="A2533">
        <v>1190</v>
      </c>
      <c r="B2533" s="3" t="s">
        <v>1191</v>
      </c>
      <c r="C2533" s="3" t="s">
        <v>5300</v>
      </c>
      <c r="D2533">
        <v>500</v>
      </c>
      <c r="E2533">
        <v>675</v>
      </c>
      <c r="F2533" t="s">
        <v>8219</v>
      </c>
      <c r="G2533" t="s">
        <v>8224</v>
      </c>
      <c r="H2533" t="s">
        <v>8246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8285</v>
      </c>
      <c r="O2533" s="6">
        <f t="shared" si="234"/>
        <v>1.35</v>
      </c>
      <c r="P2533" s="8">
        <f t="shared" si="235"/>
        <v>51.92307692307692</v>
      </c>
      <c r="Q2533" s="9" t="str">
        <f t="shared" si="236"/>
        <v>photography</v>
      </c>
      <c r="R2533" s="9" t="str">
        <f t="shared" si="237"/>
        <v>photobooks</v>
      </c>
      <c r="S2533" s="14">
        <f t="shared" si="238"/>
        <v>41852.665798611109</v>
      </c>
      <c r="T2533" s="14">
        <f t="shared" si="239"/>
        <v>41882.665798611109</v>
      </c>
    </row>
    <row r="2534" spans="1:20" ht="45" x14ac:dyDescent="0.25">
      <c r="A2534">
        <v>2920</v>
      </c>
      <c r="B2534" s="3" t="s">
        <v>2920</v>
      </c>
      <c r="C2534" s="3" t="s">
        <v>7030</v>
      </c>
      <c r="D2534">
        <v>2500</v>
      </c>
      <c r="E2534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8271</v>
      </c>
      <c r="O2534" s="6">
        <f t="shared" si="234"/>
        <v>0.26840000000000003</v>
      </c>
      <c r="P2534" s="8">
        <f t="shared" si="235"/>
        <v>51.615384615384613</v>
      </c>
      <c r="Q2534" s="9" t="str">
        <f t="shared" si="236"/>
        <v>theater</v>
      </c>
      <c r="R2534" s="9" t="str">
        <f t="shared" si="237"/>
        <v>plays</v>
      </c>
      <c r="S2534" s="14">
        <f t="shared" si="238"/>
        <v>42058.792476851857</v>
      </c>
      <c r="T2534" s="14">
        <f t="shared" si="239"/>
        <v>42088.750810185185</v>
      </c>
    </row>
    <row r="2535" spans="1:20" ht="45" x14ac:dyDescent="0.25">
      <c r="A2535">
        <v>2367</v>
      </c>
      <c r="B2535" s="3" t="s">
        <v>2368</v>
      </c>
      <c r="C2535" s="3" t="s">
        <v>6477</v>
      </c>
      <c r="D2535">
        <v>50000</v>
      </c>
      <c r="E2535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s="6">
        <f t="shared" si="234"/>
        <v>1.34E-2</v>
      </c>
      <c r="P2535" s="8">
        <f t="shared" si="235"/>
        <v>47.857142857142854</v>
      </c>
      <c r="Q2535" s="9" t="str">
        <f t="shared" si="236"/>
        <v>technology</v>
      </c>
      <c r="R2535" s="9" t="str">
        <f t="shared" si="237"/>
        <v>web</v>
      </c>
      <c r="S2535" s="14">
        <f t="shared" si="238"/>
        <v>42425.970092592594</v>
      </c>
      <c r="T2535" s="14">
        <f t="shared" si="239"/>
        <v>42485.928425925929</v>
      </c>
    </row>
    <row r="2536" spans="1:20" ht="45" x14ac:dyDescent="0.25">
      <c r="A2536">
        <v>942</v>
      </c>
      <c r="B2536" s="3" t="s">
        <v>943</v>
      </c>
      <c r="C2536" s="3" t="s">
        <v>5052</v>
      </c>
      <c r="D2536">
        <v>7500</v>
      </c>
      <c r="E2536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8273</v>
      </c>
      <c r="O2536" s="6">
        <f t="shared" si="234"/>
        <v>8.9066666666666669E-2</v>
      </c>
      <c r="P2536" s="8">
        <f t="shared" si="235"/>
        <v>41.75</v>
      </c>
      <c r="Q2536" s="9" t="str">
        <f t="shared" si="236"/>
        <v>technology</v>
      </c>
      <c r="R2536" s="9" t="str">
        <f t="shared" si="237"/>
        <v>wearables</v>
      </c>
      <c r="S2536" s="14">
        <f t="shared" si="238"/>
        <v>42382.843287037031</v>
      </c>
      <c r="T2536" s="14">
        <f t="shared" si="239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>
        <v>500</v>
      </c>
      <c r="E2537">
        <v>666</v>
      </c>
      <c r="F2537" t="s">
        <v>8219</v>
      </c>
      <c r="G2537" t="s">
        <v>8226</v>
      </c>
      <c r="H2537" t="s">
        <v>8248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8271</v>
      </c>
      <c r="O2537" s="6">
        <f t="shared" si="234"/>
        <v>1.3320000000000001</v>
      </c>
      <c r="P2537" s="8">
        <f t="shared" si="235"/>
        <v>51.230769230769234</v>
      </c>
      <c r="Q2537" s="9" t="str">
        <f t="shared" si="236"/>
        <v>theater</v>
      </c>
      <c r="R2537" s="9" t="str">
        <f t="shared" si="237"/>
        <v>plays</v>
      </c>
      <c r="S2537" s="14">
        <f t="shared" si="238"/>
        <v>41900.243159722224</v>
      </c>
      <c r="T2537" s="14">
        <f t="shared" si="239"/>
        <v>41922.458333333336</v>
      </c>
    </row>
    <row r="2538" spans="1:20" ht="45" x14ac:dyDescent="0.25">
      <c r="A2538">
        <v>3289</v>
      </c>
      <c r="B2538" s="3" t="s">
        <v>3289</v>
      </c>
      <c r="C2538" s="3" t="s">
        <v>7399</v>
      </c>
      <c r="D2538">
        <v>500</v>
      </c>
      <c r="E2538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8271</v>
      </c>
      <c r="O2538" s="6">
        <f t="shared" si="234"/>
        <v>1.3304200000000002</v>
      </c>
      <c r="P2538" s="8">
        <f t="shared" si="235"/>
        <v>26.608400000000003</v>
      </c>
      <c r="Q2538" s="9" t="str">
        <f t="shared" si="236"/>
        <v>theater</v>
      </c>
      <c r="R2538" s="9" t="str">
        <f t="shared" si="237"/>
        <v>plays</v>
      </c>
      <c r="S2538" s="14">
        <f t="shared" si="238"/>
        <v>42758.368078703701</v>
      </c>
      <c r="T2538" s="14">
        <f t="shared" si="239"/>
        <v>42786.368078703701</v>
      </c>
    </row>
    <row r="2539" spans="1:20" ht="45" x14ac:dyDescent="0.25">
      <c r="A2539">
        <v>3529</v>
      </c>
      <c r="B2539" s="3" t="s">
        <v>3528</v>
      </c>
      <c r="C2539" s="3" t="s">
        <v>7639</v>
      </c>
      <c r="D2539">
        <v>500</v>
      </c>
      <c r="E2539">
        <v>660</v>
      </c>
      <c r="F2539" t="s">
        <v>8219</v>
      </c>
      <c r="G2539" t="s">
        <v>8224</v>
      </c>
      <c r="H2539" t="s">
        <v>8246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8271</v>
      </c>
      <c r="O2539" s="6">
        <f t="shared" si="234"/>
        <v>1.32</v>
      </c>
      <c r="P2539" s="8">
        <f t="shared" si="235"/>
        <v>36.666666666666664</v>
      </c>
      <c r="Q2539" s="9" t="str">
        <f t="shared" si="236"/>
        <v>theater</v>
      </c>
      <c r="R2539" s="9" t="str">
        <f t="shared" si="237"/>
        <v>plays</v>
      </c>
      <c r="S2539" s="14">
        <f t="shared" si="238"/>
        <v>42177.761782407411</v>
      </c>
      <c r="T2539" s="14">
        <f t="shared" si="239"/>
        <v>42198.041666666672</v>
      </c>
    </row>
    <row r="2540" spans="1:20" ht="45" x14ac:dyDescent="0.25">
      <c r="A2540">
        <v>3451</v>
      </c>
      <c r="B2540" s="3" t="s">
        <v>3450</v>
      </c>
      <c r="C2540" s="3" t="s">
        <v>7561</v>
      </c>
      <c r="D2540">
        <v>650</v>
      </c>
      <c r="E2540">
        <v>658</v>
      </c>
      <c r="F2540" t="s">
        <v>8219</v>
      </c>
      <c r="G2540" t="s">
        <v>8224</v>
      </c>
      <c r="H2540" t="s">
        <v>8246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8271</v>
      </c>
      <c r="O2540" s="6">
        <f t="shared" si="234"/>
        <v>1.0123076923076924</v>
      </c>
      <c r="P2540" s="8">
        <f t="shared" si="235"/>
        <v>41.125</v>
      </c>
      <c r="Q2540" s="9" t="str">
        <f t="shared" si="236"/>
        <v>theater</v>
      </c>
      <c r="R2540" s="9" t="str">
        <f t="shared" si="237"/>
        <v>plays</v>
      </c>
      <c r="S2540" s="14">
        <f t="shared" si="238"/>
        <v>42088.723692129628</v>
      </c>
      <c r="T2540" s="14">
        <f t="shared" si="239"/>
        <v>42115.723692129628</v>
      </c>
    </row>
    <row r="2541" spans="1:20" ht="45" x14ac:dyDescent="0.25">
      <c r="A2541">
        <v>2911</v>
      </c>
      <c r="B2541" s="3" t="s">
        <v>2911</v>
      </c>
      <c r="C2541" s="3" t="s">
        <v>7021</v>
      </c>
      <c r="D2541">
        <v>1800</v>
      </c>
      <c r="E2541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8271</v>
      </c>
      <c r="O2541" s="6">
        <f t="shared" si="234"/>
        <v>0.36499999999999999</v>
      </c>
      <c r="P2541" s="8">
        <f t="shared" si="235"/>
        <v>46.928571428571431</v>
      </c>
      <c r="Q2541" s="9" t="str">
        <f t="shared" si="236"/>
        <v>theater</v>
      </c>
      <c r="R2541" s="9" t="str">
        <f t="shared" si="237"/>
        <v>plays</v>
      </c>
      <c r="S2541" s="14">
        <f t="shared" si="238"/>
        <v>42142.768819444449</v>
      </c>
      <c r="T2541" s="14">
        <f t="shared" si="239"/>
        <v>42182.768819444449</v>
      </c>
    </row>
    <row r="2542" spans="1:20" ht="45" x14ac:dyDescent="0.25">
      <c r="A2542">
        <v>1998</v>
      </c>
      <c r="B2542" s="3" t="s">
        <v>1999</v>
      </c>
      <c r="C2542" s="3" t="s">
        <v>6108</v>
      </c>
      <c r="D2542">
        <v>2500</v>
      </c>
      <c r="E2542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8296</v>
      </c>
      <c r="O2542" s="6">
        <f t="shared" si="234"/>
        <v>0.26200000000000001</v>
      </c>
      <c r="P2542" s="8">
        <f t="shared" si="235"/>
        <v>218.33333333333334</v>
      </c>
      <c r="Q2542" s="9" t="str">
        <f t="shared" si="236"/>
        <v>photography</v>
      </c>
      <c r="R2542" s="9" t="str">
        <f t="shared" si="237"/>
        <v>people</v>
      </c>
      <c r="S2542" s="14">
        <f t="shared" si="238"/>
        <v>41807.118495370371</v>
      </c>
      <c r="T2542" s="14">
        <f t="shared" si="239"/>
        <v>41852.118495370371</v>
      </c>
    </row>
    <row r="2543" spans="1:20" ht="45" x14ac:dyDescent="0.25">
      <c r="A2543">
        <v>1777</v>
      </c>
      <c r="B2543" s="3" t="s">
        <v>1778</v>
      </c>
      <c r="C2543" s="3" t="s">
        <v>5887</v>
      </c>
      <c r="D2543">
        <v>4800</v>
      </c>
      <c r="E2543">
        <v>651</v>
      </c>
      <c r="F2543" t="s">
        <v>8221</v>
      </c>
      <c r="G2543" t="s">
        <v>8233</v>
      </c>
      <c r="H2543" t="s">
        <v>8249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8285</v>
      </c>
      <c r="O2543" s="6">
        <f t="shared" si="234"/>
        <v>0.135625</v>
      </c>
      <c r="P2543" s="8">
        <f t="shared" si="235"/>
        <v>65.099999999999994</v>
      </c>
      <c r="Q2543" s="9" t="str">
        <f t="shared" si="236"/>
        <v>photography</v>
      </c>
      <c r="R2543" s="9" t="str">
        <f t="shared" si="237"/>
        <v>photobooks</v>
      </c>
      <c r="S2543" s="14">
        <f t="shared" si="238"/>
        <v>42025.357094907406</v>
      </c>
      <c r="T2543" s="14">
        <f t="shared" si="239"/>
        <v>42055.357094907406</v>
      </c>
    </row>
    <row r="2544" spans="1:20" ht="45" x14ac:dyDescent="0.25">
      <c r="A2544">
        <v>3928</v>
      </c>
      <c r="B2544" s="3" t="s">
        <v>3925</v>
      </c>
      <c r="C2544" s="3" t="s">
        <v>8036</v>
      </c>
      <c r="D2544">
        <v>5000</v>
      </c>
      <c r="E2544">
        <v>651</v>
      </c>
      <c r="F2544" t="s">
        <v>8221</v>
      </c>
      <c r="G2544" t="s">
        <v>8224</v>
      </c>
      <c r="H2544" t="s">
        <v>8246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8271</v>
      </c>
      <c r="O2544" s="6">
        <f t="shared" si="234"/>
        <v>0.13020000000000001</v>
      </c>
      <c r="P2544" s="8">
        <f t="shared" si="235"/>
        <v>93</v>
      </c>
      <c r="Q2544" s="9" t="str">
        <f t="shared" si="236"/>
        <v>theater</v>
      </c>
      <c r="R2544" s="9" t="str">
        <f t="shared" si="237"/>
        <v>plays</v>
      </c>
      <c r="S2544" s="14">
        <f t="shared" si="238"/>
        <v>42265.683182870373</v>
      </c>
      <c r="T2544" s="14">
        <f t="shared" si="239"/>
        <v>42293.207638888889</v>
      </c>
    </row>
    <row r="2545" spans="1:20" ht="30" x14ac:dyDescent="0.25">
      <c r="A2545">
        <v>1576</v>
      </c>
      <c r="B2545" s="3" t="s">
        <v>1577</v>
      </c>
      <c r="C2545" s="3" t="s">
        <v>5686</v>
      </c>
      <c r="D2545">
        <v>5000</v>
      </c>
      <c r="E2545">
        <v>650</v>
      </c>
      <c r="F2545" t="s">
        <v>8220</v>
      </c>
      <c r="G2545" t="s">
        <v>8224</v>
      </c>
      <c r="H2545" t="s">
        <v>8246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8290</v>
      </c>
      <c r="O2545" s="6">
        <f t="shared" si="234"/>
        <v>0.13</v>
      </c>
      <c r="P2545" s="8">
        <f t="shared" si="235"/>
        <v>65</v>
      </c>
      <c r="Q2545" s="9" t="str">
        <f t="shared" si="236"/>
        <v>publishing</v>
      </c>
      <c r="R2545" s="9" t="str">
        <f t="shared" si="237"/>
        <v>art books</v>
      </c>
      <c r="S2545" s="14">
        <f t="shared" si="238"/>
        <v>42140.879259259258</v>
      </c>
      <c r="T2545" s="14">
        <f t="shared" si="239"/>
        <v>42185.879259259258</v>
      </c>
    </row>
    <row r="2546" spans="1:20" ht="45" x14ac:dyDescent="0.25">
      <c r="A2546">
        <v>1723</v>
      </c>
      <c r="B2546" s="3" t="s">
        <v>1724</v>
      </c>
      <c r="C2546" s="3" t="s">
        <v>5833</v>
      </c>
      <c r="D2546">
        <v>10000</v>
      </c>
      <c r="E2546">
        <v>650</v>
      </c>
      <c r="F2546" t="s">
        <v>8221</v>
      </c>
      <c r="G2546" t="s">
        <v>8224</v>
      </c>
      <c r="H2546" t="s">
        <v>8246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8293</v>
      </c>
      <c r="O2546" s="6">
        <f t="shared" si="234"/>
        <v>6.5000000000000002E-2</v>
      </c>
      <c r="P2546" s="8">
        <f t="shared" si="235"/>
        <v>216.66666666666666</v>
      </c>
      <c r="Q2546" s="9" t="str">
        <f t="shared" si="236"/>
        <v>music</v>
      </c>
      <c r="R2546" s="9" t="str">
        <f t="shared" si="237"/>
        <v>faith</v>
      </c>
      <c r="S2546" s="14">
        <f t="shared" si="238"/>
        <v>42129.82540509259</v>
      </c>
      <c r="T2546" s="14">
        <f t="shared" si="239"/>
        <v>42186.25</v>
      </c>
    </row>
    <row r="2547" spans="1:20" ht="45" x14ac:dyDescent="0.25">
      <c r="A2547">
        <v>2877</v>
      </c>
      <c r="B2547" s="3" t="s">
        <v>2877</v>
      </c>
      <c r="C2547" s="3" t="s">
        <v>6987</v>
      </c>
      <c r="D2547">
        <v>6000</v>
      </c>
      <c r="E2547">
        <v>650</v>
      </c>
      <c r="F2547" t="s">
        <v>8221</v>
      </c>
      <c r="G2547" t="s">
        <v>8224</v>
      </c>
      <c r="H2547" t="s">
        <v>8246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8271</v>
      </c>
      <c r="O2547" s="6">
        <f t="shared" si="234"/>
        <v>0.10833333333333334</v>
      </c>
      <c r="P2547" s="8">
        <f t="shared" si="235"/>
        <v>108.33333333333333</v>
      </c>
      <c r="Q2547" s="9" t="str">
        <f t="shared" si="236"/>
        <v>theater</v>
      </c>
      <c r="R2547" s="9" t="str">
        <f t="shared" si="237"/>
        <v>plays</v>
      </c>
      <c r="S2547" s="14">
        <f t="shared" si="238"/>
        <v>42672.955138888887</v>
      </c>
      <c r="T2547" s="14">
        <f t="shared" si="239"/>
        <v>42704.708333333328</v>
      </c>
    </row>
    <row r="2548" spans="1:20" ht="45" x14ac:dyDescent="0.25">
      <c r="A2548">
        <v>3345</v>
      </c>
      <c r="B2548" s="3" t="s">
        <v>3345</v>
      </c>
      <c r="C2548" s="3" t="s">
        <v>7455</v>
      </c>
      <c r="D2548">
        <v>500</v>
      </c>
      <c r="E2548">
        <v>650</v>
      </c>
      <c r="F2548" t="s">
        <v>8219</v>
      </c>
      <c r="G2548" t="s">
        <v>8224</v>
      </c>
      <c r="H2548" t="s">
        <v>8246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8271</v>
      </c>
      <c r="O2548" s="6">
        <f t="shared" si="234"/>
        <v>1.3</v>
      </c>
      <c r="P2548" s="8">
        <f t="shared" si="235"/>
        <v>50</v>
      </c>
      <c r="Q2548" s="9" t="str">
        <f t="shared" si="236"/>
        <v>theater</v>
      </c>
      <c r="R2548" s="9" t="str">
        <f t="shared" si="237"/>
        <v>plays</v>
      </c>
      <c r="S2548" s="14">
        <f t="shared" si="238"/>
        <v>42053.106111111112</v>
      </c>
      <c r="T2548" s="14">
        <f t="shared" si="239"/>
        <v>42112.025694444441</v>
      </c>
    </row>
    <row r="2549" spans="1:20" ht="45" x14ac:dyDescent="0.25">
      <c r="A2549">
        <v>3413</v>
      </c>
      <c r="B2549" s="3" t="s">
        <v>3412</v>
      </c>
      <c r="C2549" s="3" t="s">
        <v>7523</v>
      </c>
      <c r="D2549">
        <v>500</v>
      </c>
      <c r="E2549">
        <v>650</v>
      </c>
      <c r="F2549" t="s">
        <v>8219</v>
      </c>
      <c r="G2549" t="s">
        <v>8224</v>
      </c>
      <c r="H2549" t="s">
        <v>8246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8271</v>
      </c>
      <c r="O2549" s="6">
        <f t="shared" si="234"/>
        <v>1.3</v>
      </c>
      <c r="P2549" s="8">
        <f t="shared" si="235"/>
        <v>46.428571428571431</v>
      </c>
      <c r="Q2549" s="9" t="str">
        <f t="shared" si="236"/>
        <v>theater</v>
      </c>
      <c r="R2549" s="9" t="str">
        <f t="shared" si="237"/>
        <v>plays</v>
      </c>
      <c r="S2549" s="14">
        <f t="shared" si="238"/>
        <v>42053.733078703706</v>
      </c>
      <c r="T2549" s="14">
        <f t="shared" si="239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>
        <v>2413</v>
      </c>
      <c r="E2550">
        <v>650</v>
      </c>
      <c r="F2550" t="s">
        <v>8221</v>
      </c>
      <c r="G2550" t="s">
        <v>8229</v>
      </c>
      <c r="H2550" t="s">
        <v>8251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8271</v>
      </c>
      <c r="O2550" s="6">
        <f t="shared" si="234"/>
        <v>0.26937422295897223</v>
      </c>
      <c r="P2550" s="8">
        <f t="shared" si="235"/>
        <v>46.428571428571431</v>
      </c>
      <c r="Q2550" s="9" t="str">
        <f t="shared" si="236"/>
        <v>theater</v>
      </c>
      <c r="R2550" s="9" t="str">
        <f t="shared" si="237"/>
        <v>plays</v>
      </c>
      <c r="S2550" s="14">
        <f t="shared" si="238"/>
        <v>41841.651597222226</v>
      </c>
      <c r="T2550" s="14">
        <f t="shared" si="239"/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>
        <v>2800000</v>
      </c>
      <c r="E2551">
        <v>645</v>
      </c>
      <c r="F2551" t="s">
        <v>8221</v>
      </c>
      <c r="G2551" t="s">
        <v>8224</v>
      </c>
      <c r="H2551" t="s">
        <v>8246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8303</v>
      </c>
      <c r="O2551" s="6">
        <f t="shared" si="234"/>
        <v>2.3035714285714285E-4</v>
      </c>
      <c r="P2551" s="8">
        <f t="shared" si="235"/>
        <v>92.142857142857139</v>
      </c>
      <c r="Q2551" s="9" t="str">
        <f t="shared" si="236"/>
        <v>theater</v>
      </c>
      <c r="R2551" s="9" t="str">
        <f t="shared" si="237"/>
        <v>spaces</v>
      </c>
      <c r="S2551" s="14">
        <f t="shared" si="238"/>
        <v>42111.684027777781</v>
      </c>
      <c r="T2551" s="14">
        <f t="shared" si="23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>
        <v>4100</v>
      </c>
      <c r="E2552">
        <v>645</v>
      </c>
      <c r="F2552" t="s">
        <v>8222</v>
      </c>
      <c r="G2552" t="s">
        <v>8224</v>
      </c>
      <c r="H2552" t="s">
        <v>8246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8271</v>
      </c>
      <c r="O2552" s="6">
        <f t="shared" si="234"/>
        <v>0.15731707317073171</v>
      </c>
      <c r="P2552" s="8">
        <f t="shared" si="235"/>
        <v>53.75</v>
      </c>
      <c r="Q2552" s="9" t="str">
        <f t="shared" si="236"/>
        <v>theater</v>
      </c>
      <c r="R2552" s="9" t="str">
        <f t="shared" si="237"/>
        <v>plays</v>
      </c>
      <c r="S2552" s="14">
        <f t="shared" si="238"/>
        <v>42803.579224537039</v>
      </c>
      <c r="T2552" s="14">
        <f t="shared" si="239"/>
        <v>42833.537557870368</v>
      </c>
    </row>
    <row r="2553" spans="1:20" ht="45" x14ac:dyDescent="0.25">
      <c r="A2553">
        <v>879</v>
      </c>
      <c r="B2553" s="3" t="s">
        <v>880</v>
      </c>
      <c r="C2553" s="3" t="s">
        <v>4989</v>
      </c>
      <c r="D2553">
        <v>2100</v>
      </c>
      <c r="E2553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s="6">
        <f t="shared" si="234"/>
        <v>0.30666666666666664</v>
      </c>
      <c r="P2553" s="8">
        <f t="shared" si="235"/>
        <v>21.466666666666665</v>
      </c>
      <c r="Q2553" s="9" t="str">
        <f t="shared" si="236"/>
        <v>music</v>
      </c>
      <c r="R2553" s="9" t="str">
        <f t="shared" si="237"/>
        <v>jazz</v>
      </c>
      <c r="S2553" s="14">
        <f t="shared" si="238"/>
        <v>41037.829918981479</v>
      </c>
      <c r="T2553" s="14">
        <f t="shared" si="239"/>
        <v>41058.829918981479</v>
      </c>
    </row>
    <row r="2554" spans="1:20" ht="45" x14ac:dyDescent="0.25">
      <c r="A2554">
        <v>1039</v>
      </c>
      <c r="B2554" s="3" t="s">
        <v>1040</v>
      </c>
      <c r="C2554" s="3" t="s">
        <v>5149</v>
      </c>
      <c r="D2554">
        <v>500</v>
      </c>
      <c r="E2554">
        <v>641</v>
      </c>
      <c r="F2554" t="s">
        <v>8219</v>
      </c>
      <c r="G2554" t="s">
        <v>8224</v>
      </c>
      <c r="H2554" t="s">
        <v>8246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8280</v>
      </c>
      <c r="O2554" s="6">
        <f t="shared" si="234"/>
        <v>1.282</v>
      </c>
      <c r="P2554" s="8">
        <f t="shared" si="235"/>
        <v>21.366666666666667</v>
      </c>
      <c r="Q2554" s="9" t="str">
        <f t="shared" si="236"/>
        <v>music</v>
      </c>
      <c r="R2554" s="9" t="str">
        <f t="shared" si="237"/>
        <v>electronic music</v>
      </c>
      <c r="S2554" s="14">
        <f t="shared" si="238"/>
        <v>42692.109328703707</v>
      </c>
      <c r="T2554" s="14">
        <f t="shared" si="239"/>
        <v>42717.332638888889</v>
      </c>
    </row>
    <row r="2555" spans="1:20" ht="45" x14ac:dyDescent="0.25">
      <c r="A2555">
        <v>3958</v>
      </c>
      <c r="B2555" s="3" t="s">
        <v>3955</v>
      </c>
      <c r="C2555" s="3" t="s">
        <v>8065</v>
      </c>
      <c r="D2555">
        <v>2000</v>
      </c>
      <c r="E2555">
        <v>641</v>
      </c>
      <c r="F2555" t="s">
        <v>8221</v>
      </c>
      <c r="G2555" t="s">
        <v>8224</v>
      </c>
      <c r="H2555" t="s">
        <v>8246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8271</v>
      </c>
      <c r="O2555" s="6">
        <f t="shared" si="234"/>
        <v>0.32050000000000001</v>
      </c>
      <c r="P2555" s="8">
        <f t="shared" si="235"/>
        <v>40.0625</v>
      </c>
      <c r="Q2555" s="9" t="str">
        <f t="shared" si="236"/>
        <v>theater</v>
      </c>
      <c r="R2555" s="9" t="str">
        <f t="shared" si="237"/>
        <v>plays</v>
      </c>
      <c r="S2555" s="14">
        <f t="shared" si="238"/>
        <v>41816.950370370374</v>
      </c>
      <c r="T2555" s="14">
        <f t="shared" si="239"/>
        <v>41853.583333333336</v>
      </c>
    </row>
    <row r="2556" spans="1:20" ht="45" x14ac:dyDescent="0.25">
      <c r="A2556">
        <v>3985</v>
      </c>
      <c r="B2556" s="3" t="s">
        <v>3981</v>
      </c>
      <c r="C2556" s="3" t="s">
        <v>8091</v>
      </c>
      <c r="D2556">
        <v>2000</v>
      </c>
      <c r="E2556">
        <v>641</v>
      </c>
      <c r="F2556" t="s">
        <v>8221</v>
      </c>
      <c r="G2556" t="s">
        <v>8224</v>
      </c>
      <c r="H2556" t="s">
        <v>8246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8271</v>
      </c>
      <c r="O2556" s="6">
        <f t="shared" si="234"/>
        <v>0.32050000000000001</v>
      </c>
      <c r="P2556" s="8">
        <f t="shared" si="235"/>
        <v>33.736842105263158</v>
      </c>
      <c r="Q2556" s="9" t="str">
        <f t="shared" si="236"/>
        <v>theater</v>
      </c>
      <c r="R2556" s="9" t="str">
        <f t="shared" si="237"/>
        <v>plays</v>
      </c>
      <c r="S2556" s="14">
        <f t="shared" si="238"/>
        <v>42399.707407407404</v>
      </c>
      <c r="T2556" s="14">
        <f t="shared" si="239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>
        <v>3000</v>
      </c>
      <c r="E2557">
        <v>641</v>
      </c>
      <c r="F2557" t="s">
        <v>8221</v>
      </c>
      <c r="G2557" t="s">
        <v>8226</v>
      </c>
      <c r="H2557" t="s">
        <v>8248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8271</v>
      </c>
      <c r="O2557" s="6">
        <f t="shared" si="234"/>
        <v>0.21366666666666667</v>
      </c>
      <c r="P2557" s="8">
        <f t="shared" si="235"/>
        <v>45.785714285714285</v>
      </c>
      <c r="Q2557" s="9" t="str">
        <f t="shared" si="236"/>
        <v>theater</v>
      </c>
      <c r="R2557" s="9" t="str">
        <f t="shared" si="237"/>
        <v>plays</v>
      </c>
      <c r="S2557" s="14">
        <f t="shared" si="238"/>
        <v>42640.278171296297</v>
      </c>
      <c r="T2557" s="14">
        <f t="shared" si="239"/>
        <v>42670.278171296297</v>
      </c>
    </row>
    <row r="2558" spans="1:20" ht="45" x14ac:dyDescent="0.25">
      <c r="A2558">
        <v>164</v>
      </c>
      <c r="B2558" s="3" t="s">
        <v>166</v>
      </c>
      <c r="C2558" s="3" t="s">
        <v>4274</v>
      </c>
      <c r="D2558">
        <v>120000</v>
      </c>
      <c r="E2558">
        <v>640</v>
      </c>
      <c r="F2558" t="s">
        <v>8221</v>
      </c>
      <c r="G2558" t="s">
        <v>8224</v>
      </c>
      <c r="H2558" t="s">
        <v>8246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8268</v>
      </c>
      <c r="O2558" s="6">
        <f t="shared" si="234"/>
        <v>5.3333333333333332E-3</v>
      </c>
      <c r="P2558" s="8">
        <f t="shared" si="235"/>
        <v>91.428571428571431</v>
      </c>
      <c r="Q2558" s="9" t="str">
        <f t="shared" si="236"/>
        <v>film &amp; video</v>
      </c>
      <c r="R2558" s="9" t="str">
        <f t="shared" si="237"/>
        <v>drama</v>
      </c>
      <c r="S2558" s="14">
        <f t="shared" si="238"/>
        <v>41841.762743055559</v>
      </c>
      <c r="T2558" s="14">
        <f t="shared" si="239"/>
        <v>41901.762743055559</v>
      </c>
    </row>
    <row r="2559" spans="1:20" ht="45" x14ac:dyDescent="0.25">
      <c r="A2559">
        <v>507</v>
      </c>
      <c r="B2559" s="3" t="s">
        <v>508</v>
      </c>
      <c r="C2559" s="3" t="s">
        <v>4617</v>
      </c>
      <c r="D2559">
        <v>20000</v>
      </c>
      <c r="E2559">
        <v>640</v>
      </c>
      <c r="F2559" t="s">
        <v>8221</v>
      </c>
      <c r="G2559" t="s">
        <v>8224</v>
      </c>
      <c r="H2559" t="s">
        <v>8246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8270</v>
      </c>
      <c r="O2559" s="6">
        <f t="shared" si="234"/>
        <v>3.2000000000000001E-2</v>
      </c>
      <c r="P2559" s="8">
        <f t="shared" si="235"/>
        <v>64</v>
      </c>
      <c r="Q2559" s="9" t="str">
        <f t="shared" si="236"/>
        <v>film &amp; video</v>
      </c>
      <c r="R2559" s="9" t="str">
        <f t="shared" si="237"/>
        <v>animation</v>
      </c>
      <c r="S2559" s="14">
        <f t="shared" si="238"/>
        <v>41156.958993055552</v>
      </c>
      <c r="T2559" s="14">
        <f t="shared" si="239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>
        <v>3500</v>
      </c>
      <c r="E2560">
        <v>640</v>
      </c>
      <c r="F2560" t="s">
        <v>8221</v>
      </c>
      <c r="G2560" t="s">
        <v>8224</v>
      </c>
      <c r="H2560" t="s">
        <v>8246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8278</v>
      </c>
      <c r="O2560" s="6">
        <f t="shared" si="234"/>
        <v>0.18285714285714286</v>
      </c>
      <c r="P2560" s="8">
        <f t="shared" si="235"/>
        <v>58.18181818181818</v>
      </c>
      <c r="Q2560" s="9" t="str">
        <f t="shared" si="236"/>
        <v>music</v>
      </c>
      <c r="R2560" s="9" t="str">
        <f t="shared" si="237"/>
        <v>jazz</v>
      </c>
      <c r="S2560" s="14">
        <f t="shared" si="238"/>
        <v>42025.637939814813</v>
      </c>
      <c r="T2560" s="14">
        <f t="shared" si="239"/>
        <v>42063.631944444445</v>
      </c>
    </row>
    <row r="2561" spans="1:20" ht="45" x14ac:dyDescent="0.25">
      <c r="A2561">
        <v>2471</v>
      </c>
      <c r="B2561" s="3" t="s">
        <v>2472</v>
      </c>
      <c r="C2561" s="3" t="s">
        <v>6581</v>
      </c>
      <c r="D2561">
        <v>500</v>
      </c>
      <c r="E2561">
        <v>640</v>
      </c>
      <c r="F2561" t="s">
        <v>8219</v>
      </c>
      <c r="G2561" t="s">
        <v>8224</v>
      </c>
      <c r="H2561" t="s">
        <v>8246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8279</v>
      </c>
      <c r="O2561" s="6">
        <f t="shared" si="234"/>
        <v>1.28</v>
      </c>
      <c r="P2561" s="8">
        <f t="shared" si="235"/>
        <v>37.647058823529413</v>
      </c>
      <c r="Q2561" s="9" t="str">
        <f t="shared" si="236"/>
        <v>music</v>
      </c>
      <c r="R2561" s="9" t="str">
        <f t="shared" si="237"/>
        <v>indie rock</v>
      </c>
      <c r="S2561" s="14">
        <f t="shared" si="238"/>
        <v>40893.992962962962</v>
      </c>
      <c r="T2561" s="14">
        <f t="shared" si="239"/>
        <v>40933.992962962962</v>
      </c>
    </row>
    <row r="2562" spans="1:20" ht="45" x14ac:dyDescent="0.25">
      <c r="A2562">
        <v>3136</v>
      </c>
      <c r="B2562" s="3" t="s">
        <v>3136</v>
      </c>
      <c r="C2562" s="3" t="s">
        <v>7246</v>
      </c>
      <c r="D2562">
        <v>500</v>
      </c>
      <c r="E2562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8271</v>
      </c>
      <c r="O2562" s="6">
        <f t="shared" ref="O2562:O2625" si="240">E2562/D2562</f>
        <v>1.278</v>
      </c>
      <c r="P2562" s="8">
        <f t="shared" ref="P2562:P2625" si="241">E2562/L2562</f>
        <v>29.045454545454547</v>
      </c>
      <c r="Q2562" s="9" t="str">
        <f t="shared" si="236"/>
        <v>theater</v>
      </c>
      <c r="R2562" s="9" t="str">
        <f t="shared" si="237"/>
        <v>plays</v>
      </c>
      <c r="S2562" s="14">
        <f t="shared" si="238"/>
        <v>42789.462430555555</v>
      </c>
      <c r="T2562" s="14">
        <f t="shared" si="239"/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>
        <v>48000</v>
      </c>
      <c r="E2563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8294</v>
      </c>
      <c r="O2563" s="6">
        <f t="shared" si="240"/>
        <v>1.3270833333333334E-2</v>
      </c>
      <c r="P2563" s="8">
        <f t="shared" si="241"/>
        <v>24.5</v>
      </c>
      <c r="Q2563" s="9" t="str">
        <f t="shared" ref="Q2563:Q2626" si="242">LEFT(N2563, SEARCH("/",N2563,1)-1)</f>
        <v>technology</v>
      </c>
      <c r="R2563" s="9" t="str">
        <f t="shared" ref="R2563:R2626" si="243">RIGHT(N2563,LEN(N2563) - SEARCH("/", N2563))</f>
        <v>gadgets</v>
      </c>
      <c r="S2563" s="14">
        <f t="shared" ref="S2563:S2626" si="244">(((J2563/60)/60)/24)+DATE(1970,1,1)</f>
        <v>41890.511319444442</v>
      </c>
      <c r="T2563" s="14">
        <f t="shared" ref="T2563:T2626" si="245">(((I2563/60)/60)/24)+DATE(1970,1,1)</f>
        <v>41920.511319444442</v>
      </c>
    </row>
    <row r="2564" spans="1:20" ht="45" x14ac:dyDescent="0.25">
      <c r="A2564">
        <v>70</v>
      </c>
      <c r="B2564" s="3" t="s">
        <v>72</v>
      </c>
      <c r="C2564" s="3" t="s">
        <v>4181</v>
      </c>
      <c r="D2564">
        <v>500</v>
      </c>
      <c r="E2564">
        <v>636</v>
      </c>
      <c r="F2564" t="s">
        <v>8219</v>
      </c>
      <c r="G2564" t="s">
        <v>8224</v>
      </c>
      <c r="H2564" t="s">
        <v>8246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8266</v>
      </c>
      <c r="O2564" s="6">
        <f t="shared" si="240"/>
        <v>1.272</v>
      </c>
      <c r="P2564" s="8">
        <f t="shared" si="241"/>
        <v>37.411764705882355</v>
      </c>
      <c r="Q2564" s="9" t="str">
        <f t="shared" si="242"/>
        <v>film &amp; video</v>
      </c>
      <c r="R2564" s="9" t="str">
        <f t="shared" si="243"/>
        <v>shorts</v>
      </c>
      <c r="S2564" s="14">
        <f t="shared" si="244"/>
        <v>40730.896354166667</v>
      </c>
      <c r="T2564" s="14">
        <f t="shared" si="245"/>
        <v>40790.896354166667</v>
      </c>
    </row>
    <row r="2565" spans="1:20" ht="45" x14ac:dyDescent="0.25">
      <c r="A2565">
        <v>695</v>
      </c>
      <c r="B2565" s="3" t="s">
        <v>696</v>
      </c>
      <c r="C2565" s="3" t="s">
        <v>4805</v>
      </c>
      <c r="D2565">
        <v>60000</v>
      </c>
      <c r="E2565">
        <v>636</v>
      </c>
      <c r="F2565" t="s">
        <v>8221</v>
      </c>
      <c r="G2565" t="s">
        <v>8224</v>
      </c>
      <c r="H2565" t="s">
        <v>8246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8273</v>
      </c>
      <c r="O2565" s="6">
        <f t="shared" si="240"/>
        <v>1.06E-2</v>
      </c>
      <c r="P2565" s="8">
        <f t="shared" si="241"/>
        <v>90.857142857142861</v>
      </c>
      <c r="Q2565" s="9" t="str">
        <f t="shared" si="242"/>
        <v>technology</v>
      </c>
      <c r="R2565" s="9" t="str">
        <f t="shared" si="243"/>
        <v>wearables</v>
      </c>
      <c r="S2565" s="14">
        <f t="shared" si="244"/>
        <v>41913.521064814813</v>
      </c>
      <c r="T2565" s="14">
        <f t="shared" si="245"/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>
        <v>600</v>
      </c>
      <c r="E2566">
        <v>636</v>
      </c>
      <c r="F2566" t="s">
        <v>8219</v>
      </c>
      <c r="G2566" t="s">
        <v>8224</v>
      </c>
      <c r="H2566" t="s">
        <v>8246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8303</v>
      </c>
      <c r="O2566" s="6">
        <f t="shared" si="240"/>
        <v>1.06</v>
      </c>
      <c r="P2566" s="8">
        <f t="shared" si="241"/>
        <v>70.666666666666671</v>
      </c>
      <c r="Q2566" s="9" t="str">
        <f t="shared" si="242"/>
        <v>theater</v>
      </c>
      <c r="R2566" s="9" t="str">
        <f t="shared" si="243"/>
        <v>spaces</v>
      </c>
      <c r="S2566" s="14">
        <f t="shared" si="244"/>
        <v>42465.16851851852</v>
      </c>
      <c r="T2566" s="14">
        <f t="shared" si="245"/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>
        <v>2500</v>
      </c>
      <c r="E2567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8293</v>
      </c>
      <c r="O2567" s="6">
        <f t="shared" si="240"/>
        <v>0.254</v>
      </c>
      <c r="P2567" s="8">
        <f t="shared" si="241"/>
        <v>57.727272727272727</v>
      </c>
      <c r="Q2567" s="9" t="str">
        <f t="shared" si="242"/>
        <v>music</v>
      </c>
      <c r="R2567" s="9" t="str">
        <f t="shared" si="243"/>
        <v>faith</v>
      </c>
      <c r="S2567" s="14">
        <f t="shared" si="244"/>
        <v>42801.43104166667</v>
      </c>
      <c r="T2567" s="14">
        <f t="shared" si="245"/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>
        <v>350</v>
      </c>
      <c r="E2568">
        <v>633</v>
      </c>
      <c r="F2568" t="s">
        <v>8219</v>
      </c>
      <c r="G2568" t="s">
        <v>8224</v>
      </c>
      <c r="H2568" t="s">
        <v>8246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8276</v>
      </c>
      <c r="O2568" s="6">
        <f t="shared" si="240"/>
        <v>1.8085714285714285</v>
      </c>
      <c r="P2568" s="8">
        <f t="shared" si="241"/>
        <v>33.315789473684212</v>
      </c>
      <c r="Q2568" s="9" t="str">
        <f t="shared" si="242"/>
        <v>music</v>
      </c>
      <c r="R2568" s="9" t="str">
        <f t="shared" si="243"/>
        <v>rock</v>
      </c>
      <c r="S2568" s="14">
        <f t="shared" si="244"/>
        <v>42198.750254629631</v>
      </c>
      <c r="T2568" s="14">
        <f t="shared" si="245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>
        <v>500</v>
      </c>
      <c r="E2569">
        <v>633</v>
      </c>
      <c r="F2569" t="s">
        <v>8219</v>
      </c>
      <c r="G2569" t="s">
        <v>8225</v>
      </c>
      <c r="H2569" t="s">
        <v>8247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8271</v>
      </c>
      <c r="O2569" s="6">
        <f t="shared" si="240"/>
        <v>1.266</v>
      </c>
      <c r="P2569" s="8">
        <f t="shared" si="241"/>
        <v>22.607142857142858</v>
      </c>
      <c r="Q2569" s="9" t="str">
        <f t="shared" si="242"/>
        <v>theater</v>
      </c>
      <c r="R2569" s="9" t="str">
        <f t="shared" si="243"/>
        <v>plays</v>
      </c>
      <c r="S2569" s="14">
        <f t="shared" si="244"/>
        <v>42503.539976851855</v>
      </c>
      <c r="T2569" s="14">
        <f t="shared" si="245"/>
        <v>42548.791666666672</v>
      </c>
    </row>
    <row r="2570" spans="1:20" ht="15.75" x14ac:dyDescent="0.25">
      <c r="A2570">
        <v>115</v>
      </c>
      <c r="B2570" s="3" t="s">
        <v>117</v>
      </c>
      <c r="C2570" s="3" t="s">
        <v>4226</v>
      </c>
      <c r="D2570">
        <v>450</v>
      </c>
      <c r="E2570">
        <v>632</v>
      </c>
      <c r="F2570" t="s">
        <v>8219</v>
      </c>
      <c r="G2570" t="s">
        <v>8224</v>
      </c>
      <c r="H2570" t="s">
        <v>8246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8266</v>
      </c>
      <c r="O2570" s="6">
        <f t="shared" si="240"/>
        <v>1.4044444444444444</v>
      </c>
      <c r="P2570" s="8">
        <f t="shared" si="241"/>
        <v>28.727272727272727</v>
      </c>
      <c r="Q2570" s="9" t="str">
        <f t="shared" si="242"/>
        <v>film &amp; video</v>
      </c>
      <c r="R2570" s="9" t="str">
        <f t="shared" si="243"/>
        <v>shorts</v>
      </c>
      <c r="S2570" s="14">
        <f t="shared" si="244"/>
        <v>40918.738935185182</v>
      </c>
      <c r="T2570" s="14">
        <f t="shared" si="245"/>
        <v>40943.738935185182</v>
      </c>
    </row>
    <row r="2571" spans="1:20" ht="45" x14ac:dyDescent="0.25">
      <c r="A2571">
        <v>3459</v>
      </c>
      <c r="B2571" s="3" t="s">
        <v>3458</v>
      </c>
      <c r="C2571" s="3" t="s">
        <v>7569</v>
      </c>
      <c r="D2571">
        <v>500</v>
      </c>
      <c r="E2571">
        <v>631</v>
      </c>
      <c r="F2571" t="s">
        <v>8219</v>
      </c>
      <c r="G2571" t="s">
        <v>8225</v>
      </c>
      <c r="H2571" t="s">
        <v>8247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8271</v>
      </c>
      <c r="O2571" s="6">
        <f t="shared" si="240"/>
        <v>1.262</v>
      </c>
      <c r="P2571" s="8">
        <f t="shared" si="241"/>
        <v>17.527777777777779</v>
      </c>
      <c r="Q2571" s="9" t="str">
        <f t="shared" si="242"/>
        <v>theater</v>
      </c>
      <c r="R2571" s="9" t="str">
        <f t="shared" si="243"/>
        <v>plays</v>
      </c>
      <c r="S2571" s="14">
        <f t="shared" si="244"/>
        <v>42480.479861111111</v>
      </c>
      <c r="T2571" s="14">
        <f t="shared" si="245"/>
        <v>42510.479861111111</v>
      </c>
    </row>
    <row r="2572" spans="1:20" ht="45" x14ac:dyDescent="0.25">
      <c r="A2572">
        <v>3533</v>
      </c>
      <c r="B2572" s="3" t="s">
        <v>3532</v>
      </c>
      <c r="C2572" s="3" t="s">
        <v>7643</v>
      </c>
      <c r="D2572">
        <v>500</v>
      </c>
      <c r="E2572">
        <v>631</v>
      </c>
      <c r="F2572" t="s">
        <v>8219</v>
      </c>
      <c r="G2572" t="s">
        <v>8224</v>
      </c>
      <c r="H2572" t="s">
        <v>8246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8271</v>
      </c>
      <c r="O2572" s="6">
        <f t="shared" si="240"/>
        <v>1.262</v>
      </c>
      <c r="P2572" s="8">
        <f t="shared" si="241"/>
        <v>78.875</v>
      </c>
      <c r="Q2572" s="9" t="str">
        <f t="shared" si="242"/>
        <v>theater</v>
      </c>
      <c r="R2572" s="9" t="str">
        <f t="shared" si="243"/>
        <v>plays</v>
      </c>
      <c r="S2572" s="14">
        <f t="shared" si="244"/>
        <v>42289.761192129634</v>
      </c>
      <c r="T2572" s="14">
        <f t="shared" si="245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>
        <v>500</v>
      </c>
      <c r="E2573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8265</v>
      </c>
      <c r="O2573" s="6">
        <f t="shared" si="240"/>
        <v>1.2599800000000001</v>
      </c>
      <c r="P2573" s="8">
        <f t="shared" si="241"/>
        <v>31.499500000000001</v>
      </c>
      <c r="Q2573" s="9" t="str">
        <f t="shared" si="242"/>
        <v>film &amp; video</v>
      </c>
      <c r="R2573" s="9" t="str">
        <f t="shared" si="243"/>
        <v>television</v>
      </c>
      <c r="S2573" s="14">
        <f t="shared" si="244"/>
        <v>42447.103518518517</v>
      </c>
      <c r="T2573" s="14">
        <f t="shared" si="245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>
        <v>495</v>
      </c>
      <c r="E2574">
        <v>628</v>
      </c>
      <c r="F2574" t="s">
        <v>8219</v>
      </c>
      <c r="G2574" t="s">
        <v>8225</v>
      </c>
      <c r="H2574" t="s">
        <v>8247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8295</v>
      </c>
      <c r="O2574" s="6">
        <f t="shared" si="240"/>
        <v>1.2686868686868686</v>
      </c>
      <c r="P2574" s="8">
        <f t="shared" si="241"/>
        <v>62.8</v>
      </c>
      <c r="Q2574" s="9" t="str">
        <f t="shared" si="242"/>
        <v>technology</v>
      </c>
      <c r="R2574" s="9" t="str">
        <f t="shared" si="243"/>
        <v>hardware</v>
      </c>
      <c r="S2574" s="14">
        <f t="shared" si="244"/>
        <v>42115.853888888887</v>
      </c>
      <c r="T2574" s="14">
        <f t="shared" si="245"/>
        <v>42148.853888888887</v>
      </c>
    </row>
    <row r="2575" spans="1:20" ht="45" x14ac:dyDescent="0.25">
      <c r="A2575">
        <v>2000</v>
      </c>
      <c r="B2575" s="3" t="s">
        <v>2001</v>
      </c>
      <c r="C2575" s="3" t="s">
        <v>6110</v>
      </c>
      <c r="D2575">
        <v>5000</v>
      </c>
      <c r="E2575">
        <v>625</v>
      </c>
      <c r="F2575" t="s">
        <v>8221</v>
      </c>
      <c r="G2575" t="s">
        <v>8229</v>
      </c>
      <c r="H2575" t="s">
        <v>8251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8296</v>
      </c>
      <c r="O2575" s="6">
        <f t="shared" si="240"/>
        <v>0.125</v>
      </c>
      <c r="P2575" s="8">
        <f t="shared" si="241"/>
        <v>25</v>
      </c>
      <c r="Q2575" s="9" t="str">
        <f t="shared" si="242"/>
        <v>photography</v>
      </c>
      <c r="R2575" s="9" t="str">
        <f t="shared" si="243"/>
        <v>people</v>
      </c>
      <c r="S2575" s="14">
        <f t="shared" si="244"/>
        <v>42345.951539351852</v>
      </c>
      <c r="T2575" s="14">
        <f t="shared" si="245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>
        <v>3000</v>
      </c>
      <c r="E2576">
        <v>625</v>
      </c>
      <c r="F2576" t="s">
        <v>8221</v>
      </c>
      <c r="G2576" t="s">
        <v>8224</v>
      </c>
      <c r="H2576" t="s">
        <v>8246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8271</v>
      </c>
      <c r="O2576" s="6">
        <f t="shared" si="240"/>
        <v>0.20833333333333334</v>
      </c>
      <c r="P2576" s="8">
        <f t="shared" si="241"/>
        <v>52.083333333333336</v>
      </c>
      <c r="Q2576" s="9" t="str">
        <f t="shared" si="242"/>
        <v>theater</v>
      </c>
      <c r="R2576" s="9" t="str">
        <f t="shared" si="243"/>
        <v>plays</v>
      </c>
      <c r="S2576" s="14">
        <f t="shared" si="244"/>
        <v>42701.908807870372</v>
      </c>
      <c r="T2576" s="14">
        <f t="shared" si="245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>
        <v>3500</v>
      </c>
      <c r="E2577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8271</v>
      </c>
      <c r="O2577" s="6">
        <f t="shared" si="240"/>
        <v>0.17771428571428571</v>
      </c>
      <c r="P2577" s="8">
        <f t="shared" si="241"/>
        <v>36.588235294117645</v>
      </c>
      <c r="Q2577" s="9" t="str">
        <f t="shared" si="242"/>
        <v>theater</v>
      </c>
      <c r="R2577" s="9" t="str">
        <f t="shared" si="243"/>
        <v>plays</v>
      </c>
      <c r="S2577" s="14">
        <f t="shared" si="244"/>
        <v>42606.056863425925</v>
      </c>
      <c r="T2577" s="14">
        <f t="shared" si="245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>
        <v>20000</v>
      </c>
      <c r="E2578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8273</v>
      </c>
      <c r="O2578" s="6">
        <f t="shared" si="240"/>
        <v>3.1050000000000001E-2</v>
      </c>
      <c r="P2578" s="8">
        <f t="shared" si="241"/>
        <v>88.714285714285708</v>
      </c>
      <c r="Q2578" s="9" t="str">
        <f t="shared" si="242"/>
        <v>technology</v>
      </c>
      <c r="R2578" s="9" t="str">
        <f t="shared" si="243"/>
        <v>wearables</v>
      </c>
      <c r="S2578" s="14">
        <f t="shared" si="244"/>
        <v>42535.492280092592</v>
      </c>
      <c r="T2578" s="14">
        <f t="shared" si="245"/>
        <v>42565.492280092592</v>
      </c>
    </row>
    <row r="2579" spans="1:20" ht="15.75" x14ac:dyDescent="0.25">
      <c r="A2579">
        <v>1372</v>
      </c>
      <c r="B2579" s="3" t="s">
        <v>1373</v>
      </c>
      <c r="C2579" s="3" t="s">
        <v>5482</v>
      </c>
      <c r="D2579">
        <v>500</v>
      </c>
      <c r="E2579">
        <v>620</v>
      </c>
      <c r="F2579" t="s">
        <v>8219</v>
      </c>
      <c r="G2579" t="s">
        <v>8224</v>
      </c>
      <c r="H2579" t="s">
        <v>8246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8276</v>
      </c>
      <c r="O2579" s="6">
        <f t="shared" si="240"/>
        <v>1.24</v>
      </c>
      <c r="P2579" s="8">
        <f t="shared" si="241"/>
        <v>38.75</v>
      </c>
      <c r="Q2579" s="9" t="str">
        <f t="shared" si="242"/>
        <v>music</v>
      </c>
      <c r="R2579" s="9" t="str">
        <f t="shared" si="243"/>
        <v>rock</v>
      </c>
      <c r="S2579" s="14">
        <f t="shared" si="244"/>
        <v>41072.739953703705</v>
      </c>
      <c r="T2579" s="14">
        <f t="shared" si="245"/>
        <v>41102.739953703705</v>
      </c>
    </row>
    <row r="2580" spans="1:20" ht="15.75" x14ac:dyDescent="0.25">
      <c r="A2580">
        <v>1927</v>
      </c>
      <c r="B2580" s="3" t="s">
        <v>1928</v>
      </c>
      <c r="C2580" s="3" t="s">
        <v>6037</v>
      </c>
      <c r="D2580">
        <v>600</v>
      </c>
      <c r="E2580">
        <v>620</v>
      </c>
      <c r="F2580" t="s">
        <v>8219</v>
      </c>
      <c r="G2580" t="s">
        <v>8224</v>
      </c>
      <c r="H2580" t="s">
        <v>8246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8279</v>
      </c>
      <c r="O2580" s="6">
        <f t="shared" si="240"/>
        <v>1.0333333333333334</v>
      </c>
      <c r="P2580" s="8">
        <f t="shared" si="241"/>
        <v>56.363636363636367</v>
      </c>
      <c r="Q2580" s="9" t="str">
        <f t="shared" si="242"/>
        <v>music</v>
      </c>
      <c r="R2580" s="9" t="str">
        <f t="shared" si="243"/>
        <v>indie rock</v>
      </c>
      <c r="S2580" s="14">
        <f t="shared" si="244"/>
        <v>40960.861562500002</v>
      </c>
      <c r="T2580" s="14">
        <f t="shared" si="245"/>
        <v>40976.207638888889</v>
      </c>
    </row>
    <row r="2581" spans="1:20" ht="45" x14ac:dyDescent="0.25">
      <c r="A2581">
        <v>3731</v>
      </c>
      <c r="B2581" s="3" t="s">
        <v>3728</v>
      </c>
      <c r="C2581" s="3" t="s">
        <v>7841</v>
      </c>
      <c r="D2581">
        <v>5500</v>
      </c>
      <c r="E2581">
        <v>620</v>
      </c>
      <c r="F2581" t="s">
        <v>8221</v>
      </c>
      <c r="G2581" t="s">
        <v>8224</v>
      </c>
      <c r="H2581" t="s">
        <v>8246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8271</v>
      </c>
      <c r="O2581" s="6">
        <f t="shared" si="240"/>
        <v>0.11272727272727273</v>
      </c>
      <c r="P2581" s="8">
        <f t="shared" si="241"/>
        <v>51.666666666666664</v>
      </c>
      <c r="Q2581" s="9" t="str">
        <f t="shared" si="242"/>
        <v>theater</v>
      </c>
      <c r="R2581" s="9" t="str">
        <f t="shared" si="243"/>
        <v>plays</v>
      </c>
      <c r="S2581" s="14">
        <f t="shared" si="244"/>
        <v>41983.752847222218</v>
      </c>
      <c r="T2581" s="14">
        <f t="shared" si="245"/>
        <v>42014.140972222223</v>
      </c>
    </row>
    <row r="2582" spans="1:20" ht="45" x14ac:dyDescent="0.25">
      <c r="A2582">
        <v>3976</v>
      </c>
      <c r="B2582" s="3" t="s">
        <v>3973</v>
      </c>
      <c r="C2582" s="3" t="s">
        <v>8083</v>
      </c>
      <c r="D2582">
        <v>1300</v>
      </c>
      <c r="E2582">
        <v>620</v>
      </c>
      <c r="F2582" t="s">
        <v>8221</v>
      </c>
      <c r="G2582" t="s">
        <v>8224</v>
      </c>
      <c r="H2582" t="s">
        <v>8246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8271</v>
      </c>
      <c r="O2582" s="6">
        <f t="shared" si="240"/>
        <v>0.47692307692307695</v>
      </c>
      <c r="P2582" s="8">
        <f t="shared" si="241"/>
        <v>62</v>
      </c>
      <c r="Q2582" s="9" t="str">
        <f t="shared" si="242"/>
        <v>theater</v>
      </c>
      <c r="R2582" s="9" t="str">
        <f t="shared" si="243"/>
        <v>plays</v>
      </c>
      <c r="S2582" s="14">
        <f t="shared" si="244"/>
        <v>41830.858344907407</v>
      </c>
      <c r="T2582" s="14">
        <f t="shared" si="245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>
        <v>500</v>
      </c>
      <c r="E2583">
        <v>618</v>
      </c>
      <c r="F2583" t="s">
        <v>8219</v>
      </c>
      <c r="G2583" t="s">
        <v>8225</v>
      </c>
      <c r="H2583" t="s">
        <v>8247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8271</v>
      </c>
      <c r="O2583" s="6">
        <f t="shared" si="240"/>
        <v>1.236</v>
      </c>
      <c r="P2583" s="8">
        <f t="shared" si="241"/>
        <v>29.428571428571427</v>
      </c>
      <c r="Q2583" s="9" t="str">
        <f t="shared" si="242"/>
        <v>theater</v>
      </c>
      <c r="R2583" s="9" t="str">
        <f t="shared" si="243"/>
        <v>plays</v>
      </c>
      <c r="S2583" s="14">
        <f t="shared" si="244"/>
        <v>42544.814328703709</v>
      </c>
      <c r="T2583" s="14">
        <f t="shared" si="245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>
        <v>600</v>
      </c>
      <c r="E2584">
        <v>615</v>
      </c>
      <c r="F2584" t="s">
        <v>8219</v>
      </c>
      <c r="G2584" t="s">
        <v>8224</v>
      </c>
      <c r="H2584" t="s">
        <v>8246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8295</v>
      </c>
      <c r="O2584" s="6">
        <f t="shared" si="240"/>
        <v>1.0249999999999999</v>
      </c>
      <c r="P2584" s="8">
        <f t="shared" si="241"/>
        <v>205</v>
      </c>
      <c r="Q2584" s="9" t="str">
        <f t="shared" si="242"/>
        <v>technology</v>
      </c>
      <c r="R2584" s="9" t="str">
        <f t="shared" si="243"/>
        <v>hardware</v>
      </c>
      <c r="S2584" s="14">
        <f t="shared" si="244"/>
        <v>42466.826180555552</v>
      </c>
      <c r="T2584" s="14">
        <f t="shared" si="245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>
        <v>1000</v>
      </c>
      <c r="E2585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8271</v>
      </c>
      <c r="O2585" s="6">
        <f t="shared" si="240"/>
        <v>0.61099999999999999</v>
      </c>
      <c r="P2585" s="8">
        <f t="shared" si="241"/>
        <v>203.66666666666666</v>
      </c>
      <c r="Q2585" s="9" t="str">
        <f t="shared" si="242"/>
        <v>theater</v>
      </c>
      <c r="R2585" s="9" t="str">
        <f t="shared" si="243"/>
        <v>plays</v>
      </c>
      <c r="S2585" s="14">
        <f t="shared" si="244"/>
        <v>42415.398032407407</v>
      </c>
      <c r="T2585" s="14">
        <f t="shared" si="245"/>
        <v>42445.356365740736</v>
      </c>
    </row>
    <row r="2586" spans="1:20" ht="45" x14ac:dyDescent="0.25">
      <c r="A2586">
        <v>1294</v>
      </c>
      <c r="B2586" s="3" t="s">
        <v>1295</v>
      </c>
      <c r="C2586" s="3" t="s">
        <v>5404</v>
      </c>
      <c r="D2586">
        <v>500</v>
      </c>
      <c r="E2586">
        <v>610</v>
      </c>
      <c r="F2586" t="s">
        <v>8219</v>
      </c>
      <c r="G2586" t="s">
        <v>8225</v>
      </c>
      <c r="H2586" t="s">
        <v>8247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8271</v>
      </c>
      <c r="O2586" s="6">
        <f t="shared" si="240"/>
        <v>1.22</v>
      </c>
      <c r="P2586" s="8">
        <f t="shared" si="241"/>
        <v>27.727272727272727</v>
      </c>
      <c r="Q2586" s="9" t="str">
        <f t="shared" si="242"/>
        <v>theater</v>
      </c>
      <c r="R2586" s="9" t="str">
        <f t="shared" si="243"/>
        <v>plays</v>
      </c>
      <c r="S2586" s="14">
        <f t="shared" si="244"/>
        <v>42278.453668981485</v>
      </c>
      <c r="T2586" s="14">
        <f t="shared" si="245"/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>
        <v>600</v>
      </c>
      <c r="E2587">
        <v>610</v>
      </c>
      <c r="F2587" t="s">
        <v>8219</v>
      </c>
      <c r="G2587" t="s">
        <v>8224</v>
      </c>
      <c r="H2587" t="s">
        <v>8246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8279</v>
      </c>
      <c r="O2587" s="6">
        <f t="shared" si="240"/>
        <v>1.0166666666666666</v>
      </c>
      <c r="P2587" s="8">
        <f t="shared" si="241"/>
        <v>43.571428571428569</v>
      </c>
      <c r="Q2587" s="9" t="str">
        <f t="shared" si="242"/>
        <v>music</v>
      </c>
      <c r="R2587" s="9" t="str">
        <f t="shared" si="243"/>
        <v>indie rock</v>
      </c>
      <c r="S2587" s="14">
        <f t="shared" si="244"/>
        <v>41192.758506944447</v>
      </c>
      <c r="T2587" s="14">
        <f t="shared" si="245"/>
        <v>41208.165972222225</v>
      </c>
    </row>
    <row r="2588" spans="1:20" ht="45" x14ac:dyDescent="0.25">
      <c r="A2588">
        <v>3085</v>
      </c>
      <c r="B2588" s="3" t="s">
        <v>3085</v>
      </c>
      <c r="C2588" s="3" t="s">
        <v>7195</v>
      </c>
      <c r="D2588">
        <v>25000</v>
      </c>
      <c r="E2588">
        <v>610</v>
      </c>
      <c r="F2588" t="s">
        <v>8221</v>
      </c>
      <c r="G2588" t="s">
        <v>8224</v>
      </c>
      <c r="H2588" t="s">
        <v>8246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8303</v>
      </c>
      <c r="O2588" s="6">
        <f t="shared" si="240"/>
        <v>2.4400000000000002E-2</v>
      </c>
      <c r="P2588" s="8">
        <f t="shared" si="241"/>
        <v>67.777777777777771</v>
      </c>
      <c r="Q2588" s="9" t="str">
        <f t="shared" si="242"/>
        <v>theater</v>
      </c>
      <c r="R2588" s="9" t="str">
        <f t="shared" si="243"/>
        <v>spaces</v>
      </c>
      <c r="S2588" s="14">
        <f t="shared" si="244"/>
        <v>42246.883784722217</v>
      </c>
      <c r="T2588" s="14">
        <f t="shared" si="245"/>
        <v>42276.883784722217</v>
      </c>
    </row>
    <row r="2589" spans="1:20" ht="45" x14ac:dyDescent="0.25">
      <c r="A2589">
        <v>3404</v>
      </c>
      <c r="B2589" s="3" t="s">
        <v>3403</v>
      </c>
      <c r="C2589" s="3" t="s">
        <v>7514</v>
      </c>
      <c r="D2589">
        <v>500</v>
      </c>
      <c r="E2589">
        <v>610</v>
      </c>
      <c r="F2589" t="s">
        <v>8219</v>
      </c>
      <c r="G2589" t="s">
        <v>8224</v>
      </c>
      <c r="H2589" t="s">
        <v>8246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8271</v>
      </c>
      <c r="O2589" s="6">
        <f t="shared" si="240"/>
        <v>1.22</v>
      </c>
      <c r="P2589" s="8">
        <f t="shared" si="241"/>
        <v>203.33333333333334</v>
      </c>
      <c r="Q2589" s="9" t="str">
        <f t="shared" si="242"/>
        <v>theater</v>
      </c>
      <c r="R2589" s="9" t="str">
        <f t="shared" si="243"/>
        <v>plays</v>
      </c>
      <c r="S2589" s="14">
        <f t="shared" si="244"/>
        <v>42152.503495370373</v>
      </c>
      <c r="T2589" s="14">
        <f t="shared" si="245"/>
        <v>42172.503495370373</v>
      </c>
    </row>
    <row r="2590" spans="1:20" ht="30" x14ac:dyDescent="0.25">
      <c r="A2590">
        <v>2144</v>
      </c>
      <c r="B2590" s="3" t="s">
        <v>2145</v>
      </c>
      <c r="C2590" s="3" t="s">
        <v>6254</v>
      </c>
      <c r="D2590">
        <v>35500</v>
      </c>
      <c r="E2590">
        <v>607</v>
      </c>
      <c r="F2590" t="s">
        <v>8221</v>
      </c>
      <c r="G2590" t="s">
        <v>8224</v>
      </c>
      <c r="H2590" t="s">
        <v>8246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8282</v>
      </c>
      <c r="O2590" s="6">
        <f t="shared" si="240"/>
        <v>1.7098591549295775E-2</v>
      </c>
      <c r="P2590" s="8">
        <f t="shared" si="241"/>
        <v>25.291666666666668</v>
      </c>
      <c r="Q2590" s="9" t="str">
        <f t="shared" si="242"/>
        <v>games</v>
      </c>
      <c r="R2590" s="9" t="str">
        <f t="shared" si="243"/>
        <v>video games</v>
      </c>
      <c r="S2590" s="14">
        <f t="shared" si="244"/>
        <v>41499.546759259261</v>
      </c>
      <c r="T2590" s="14">
        <f t="shared" si="245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>
        <v>500</v>
      </c>
      <c r="E2591">
        <v>607</v>
      </c>
      <c r="F2591" t="s">
        <v>8219</v>
      </c>
      <c r="G2591" t="s">
        <v>8224</v>
      </c>
      <c r="H2591" t="s">
        <v>8246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8279</v>
      </c>
      <c r="O2591" s="6">
        <f t="shared" si="240"/>
        <v>1.214</v>
      </c>
      <c r="P2591" s="8">
        <f t="shared" si="241"/>
        <v>37.9375</v>
      </c>
      <c r="Q2591" s="9" t="str">
        <f t="shared" si="242"/>
        <v>music</v>
      </c>
      <c r="R2591" s="9" t="str">
        <f t="shared" si="243"/>
        <v>indie rock</v>
      </c>
      <c r="S2591" s="14">
        <f t="shared" si="244"/>
        <v>41023.227731481478</v>
      </c>
      <c r="T2591" s="14">
        <f t="shared" si="245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>
        <v>500</v>
      </c>
      <c r="E2592">
        <v>606</v>
      </c>
      <c r="F2592" t="s">
        <v>8219</v>
      </c>
      <c r="G2592" t="s">
        <v>8224</v>
      </c>
      <c r="H2592" t="s">
        <v>8246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8271</v>
      </c>
      <c r="O2592" s="6">
        <f t="shared" si="240"/>
        <v>1.212</v>
      </c>
      <c r="P2592" s="8">
        <f t="shared" si="241"/>
        <v>33.666666666666664</v>
      </c>
      <c r="Q2592" s="9" t="str">
        <f t="shared" si="242"/>
        <v>theater</v>
      </c>
      <c r="R2592" s="9" t="str">
        <f t="shared" si="243"/>
        <v>plays</v>
      </c>
      <c r="S2592" s="14">
        <f t="shared" si="244"/>
        <v>41882.585648148146</v>
      </c>
      <c r="T2592" s="14">
        <f t="shared" si="245"/>
        <v>41912.666666666664</v>
      </c>
    </row>
    <row r="2593" spans="1:20" ht="60" x14ac:dyDescent="0.25">
      <c r="A2593">
        <v>1287</v>
      </c>
      <c r="B2593" s="3" t="s">
        <v>1288</v>
      </c>
      <c r="C2593" s="3" t="s">
        <v>5397</v>
      </c>
      <c r="D2593">
        <v>250</v>
      </c>
      <c r="E2593">
        <v>605</v>
      </c>
      <c r="F2593" t="s">
        <v>8219</v>
      </c>
      <c r="G2593" t="s">
        <v>8225</v>
      </c>
      <c r="H2593" t="s">
        <v>8247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8271</v>
      </c>
      <c r="O2593" s="6">
        <f t="shared" si="240"/>
        <v>2.42</v>
      </c>
      <c r="P2593" s="8">
        <f t="shared" si="241"/>
        <v>24.2</v>
      </c>
      <c r="Q2593" s="9" t="str">
        <f t="shared" si="242"/>
        <v>theater</v>
      </c>
      <c r="R2593" s="9" t="str">
        <f t="shared" si="243"/>
        <v>plays</v>
      </c>
      <c r="S2593" s="14">
        <f t="shared" si="244"/>
        <v>42107.621018518519</v>
      </c>
      <c r="T2593" s="14">
        <f t="shared" si="245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>
        <v>250</v>
      </c>
      <c r="E2594">
        <v>605</v>
      </c>
      <c r="F2594" t="s">
        <v>8219</v>
      </c>
      <c r="G2594" t="s">
        <v>8229</v>
      </c>
      <c r="H2594" t="s">
        <v>8251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8271</v>
      </c>
      <c r="O2594" s="6">
        <f t="shared" si="240"/>
        <v>2.42</v>
      </c>
      <c r="P2594" s="8">
        <f t="shared" si="241"/>
        <v>43.214285714285715</v>
      </c>
      <c r="Q2594" s="9" t="str">
        <f t="shared" si="242"/>
        <v>theater</v>
      </c>
      <c r="R2594" s="9" t="str">
        <f t="shared" si="243"/>
        <v>plays</v>
      </c>
      <c r="S2594" s="14">
        <f t="shared" si="244"/>
        <v>42559.776724537034</v>
      </c>
      <c r="T2594" s="14">
        <f t="shared" si="245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>
        <v>400000</v>
      </c>
      <c r="E2595">
        <v>605</v>
      </c>
      <c r="F2595" t="s">
        <v>8220</v>
      </c>
      <c r="G2595" t="s">
        <v>8224</v>
      </c>
      <c r="H2595" t="s">
        <v>8246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8303</v>
      </c>
      <c r="O2595" s="6">
        <f t="shared" si="240"/>
        <v>1.5125E-3</v>
      </c>
      <c r="P2595" s="8">
        <f t="shared" si="241"/>
        <v>201.66666666666666</v>
      </c>
      <c r="Q2595" s="9" t="str">
        <f t="shared" si="242"/>
        <v>theater</v>
      </c>
      <c r="R2595" s="9" t="str">
        <f t="shared" si="243"/>
        <v>spaces</v>
      </c>
      <c r="S2595" s="14">
        <f t="shared" si="244"/>
        <v>42255.791909722218</v>
      </c>
      <c r="T2595" s="14">
        <f t="shared" si="245"/>
        <v>42285.791909722218</v>
      </c>
    </row>
    <row r="2596" spans="1:20" ht="45" x14ac:dyDescent="0.25">
      <c r="A2596">
        <v>386</v>
      </c>
      <c r="B2596" s="3" t="s">
        <v>387</v>
      </c>
      <c r="C2596" s="3" t="s">
        <v>4496</v>
      </c>
      <c r="D2596">
        <v>600</v>
      </c>
      <c r="E2596">
        <v>601</v>
      </c>
      <c r="F2596" t="s">
        <v>8219</v>
      </c>
      <c r="G2596" t="s">
        <v>8224</v>
      </c>
      <c r="H2596" t="s">
        <v>8246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8269</v>
      </c>
      <c r="O2596" s="6">
        <f t="shared" si="240"/>
        <v>1.0016666666666667</v>
      </c>
      <c r="P2596" s="8">
        <f t="shared" si="241"/>
        <v>46.230769230769234</v>
      </c>
      <c r="Q2596" s="9" t="str">
        <f t="shared" si="242"/>
        <v>film &amp; video</v>
      </c>
      <c r="R2596" s="9" t="str">
        <f t="shared" si="243"/>
        <v>documentary</v>
      </c>
      <c r="S2596" s="14">
        <f t="shared" si="244"/>
        <v>42211.951284722221</v>
      </c>
      <c r="T2596" s="14">
        <f t="shared" si="245"/>
        <v>42226.951284722221</v>
      </c>
    </row>
    <row r="2597" spans="1:20" ht="45" x14ac:dyDescent="0.25">
      <c r="A2597">
        <v>2142</v>
      </c>
      <c r="B2597" s="3" t="s">
        <v>2143</v>
      </c>
      <c r="C2597" s="3" t="s">
        <v>6252</v>
      </c>
      <c r="D2597">
        <v>10500</v>
      </c>
      <c r="E2597">
        <v>601</v>
      </c>
      <c r="F2597" t="s">
        <v>8221</v>
      </c>
      <c r="G2597" t="s">
        <v>8236</v>
      </c>
      <c r="H2597" t="s">
        <v>8249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8282</v>
      </c>
      <c r="O2597" s="6">
        <f t="shared" si="240"/>
        <v>5.7238095238095241E-2</v>
      </c>
      <c r="P2597" s="8">
        <f t="shared" si="241"/>
        <v>50.083333333333336</v>
      </c>
      <c r="Q2597" s="9" t="str">
        <f t="shared" si="242"/>
        <v>games</v>
      </c>
      <c r="R2597" s="9" t="str">
        <f t="shared" si="243"/>
        <v>video games</v>
      </c>
      <c r="S2597" s="14">
        <f t="shared" si="244"/>
        <v>42340.701504629629</v>
      </c>
      <c r="T2597" s="14">
        <f t="shared" si="245"/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>
        <v>600</v>
      </c>
      <c r="E2598">
        <v>600</v>
      </c>
      <c r="F2598" t="s">
        <v>8219</v>
      </c>
      <c r="G2598" t="s">
        <v>8225</v>
      </c>
      <c r="H2598" t="s">
        <v>8247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8265</v>
      </c>
      <c r="O2598" s="6">
        <f t="shared" si="240"/>
        <v>1</v>
      </c>
      <c r="P2598" s="8">
        <f t="shared" si="241"/>
        <v>27.272727272727273</v>
      </c>
      <c r="Q2598" s="9" t="str">
        <f t="shared" si="242"/>
        <v>film &amp; video</v>
      </c>
      <c r="R2598" s="9" t="str">
        <f t="shared" si="243"/>
        <v>television</v>
      </c>
      <c r="S2598" s="14">
        <f t="shared" si="244"/>
        <v>41995.752986111111</v>
      </c>
      <c r="T2598" s="14">
        <f t="shared" si="245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>
        <v>500</v>
      </c>
      <c r="E2599">
        <v>600</v>
      </c>
      <c r="F2599" t="s">
        <v>8219</v>
      </c>
      <c r="G2599" t="s">
        <v>8224</v>
      </c>
      <c r="H2599" t="s">
        <v>8246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8266</v>
      </c>
      <c r="O2599" s="6">
        <f t="shared" si="240"/>
        <v>1.2</v>
      </c>
      <c r="P2599" s="8">
        <f t="shared" si="241"/>
        <v>60</v>
      </c>
      <c r="Q2599" s="9" t="str">
        <f t="shared" si="242"/>
        <v>film &amp; video</v>
      </c>
      <c r="R2599" s="9" t="str">
        <f t="shared" si="243"/>
        <v>shorts</v>
      </c>
      <c r="S2599" s="14">
        <f t="shared" si="244"/>
        <v>40612.695208333331</v>
      </c>
      <c r="T2599" s="14">
        <f t="shared" si="245"/>
        <v>40636.041666666664</v>
      </c>
    </row>
    <row r="2600" spans="1:20" ht="45" x14ac:dyDescent="0.25">
      <c r="A2600">
        <v>375</v>
      </c>
      <c r="B2600" s="3" t="s">
        <v>376</v>
      </c>
      <c r="C2600" s="3" t="s">
        <v>4485</v>
      </c>
      <c r="D2600">
        <v>500</v>
      </c>
      <c r="E2600">
        <v>600</v>
      </c>
      <c r="F2600" t="s">
        <v>8219</v>
      </c>
      <c r="G2600" t="s">
        <v>8224</v>
      </c>
      <c r="H2600" t="s">
        <v>8246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8269</v>
      </c>
      <c r="O2600" s="6">
        <f t="shared" si="240"/>
        <v>1.2</v>
      </c>
      <c r="P2600" s="8">
        <f t="shared" si="241"/>
        <v>42.857142857142854</v>
      </c>
      <c r="Q2600" s="9" t="str">
        <f t="shared" si="242"/>
        <v>film &amp; video</v>
      </c>
      <c r="R2600" s="9" t="str">
        <f t="shared" si="243"/>
        <v>documentary</v>
      </c>
      <c r="S2600" s="14">
        <f t="shared" si="244"/>
        <v>41657.985081018516</v>
      </c>
      <c r="T2600" s="14">
        <f t="shared" si="245"/>
        <v>41699.720833333333</v>
      </c>
    </row>
    <row r="2601" spans="1:20" ht="45" x14ac:dyDescent="0.25">
      <c r="A2601">
        <v>1438</v>
      </c>
      <c r="B2601" s="3" t="s">
        <v>1439</v>
      </c>
      <c r="C2601" s="3" t="s">
        <v>5548</v>
      </c>
      <c r="D2601">
        <v>20000</v>
      </c>
      <c r="E2601">
        <v>600</v>
      </c>
      <c r="F2601" t="s">
        <v>8221</v>
      </c>
      <c r="G2601" t="s">
        <v>8232</v>
      </c>
      <c r="H2601" t="s">
        <v>8253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8287</v>
      </c>
      <c r="O2601" s="6">
        <f t="shared" si="240"/>
        <v>0.03</v>
      </c>
      <c r="P2601" s="8">
        <f t="shared" si="241"/>
        <v>75</v>
      </c>
      <c r="Q2601" s="9" t="str">
        <f t="shared" si="242"/>
        <v>publishing</v>
      </c>
      <c r="R2601" s="9" t="str">
        <f t="shared" si="243"/>
        <v>translations</v>
      </c>
      <c r="S2601" s="14">
        <f t="shared" si="244"/>
        <v>42457.871516203704</v>
      </c>
      <c r="T2601" s="14">
        <f t="shared" si="245"/>
        <v>42487.579861111109</v>
      </c>
    </row>
    <row r="2602" spans="1:20" ht="45" x14ac:dyDescent="0.25">
      <c r="A2602">
        <v>2265</v>
      </c>
      <c r="B2602" s="3" t="s">
        <v>2266</v>
      </c>
      <c r="C2602" s="3" t="s">
        <v>6375</v>
      </c>
      <c r="D2602">
        <v>200</v>
      </c>
      <c r="E2602">
        <v>597</v>
      </c>
      <c r="F2602" t="s">
        <v>8219</v>
      </c>
      <c r="G2602" t="s">
        <v>8225</v>
      </c>
      <c r="H2602" t="s">
        <v>8247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8297</v>
      </c>
      <c r="O2602" s="6">
        <f t="shared" si="240"/>
        <v>2.9849999999999999</v>
      </c>
      <c r="P2602" s="8">
        <f t="shared" si="241"/>
        <v>35.117647058823529</v>
      </c>
      <c r="Q2602" s="9" t="str">
        <f t="shared" si="242"/>
        <v>games</v>
      </c>
      <c r="R2602" s="9" t="str">
        <f t="shared" si="243"/>
        <v>tabletop games</v>
      </c>
      <c r="S2602" s="14">
        <f t="shared" si="244"/>
        <v>42689.853090277778</v>
      </c>
      <c r="T2602" s="14">
        <f t="shared" si="245"/>
        <v>42696.853090277778</v>
      </c>
    </row>
    <row r="2603" spans="1:20" ht="45" x14ac:dyDescent="0.25">
      <c r="A2603">
        <v>757</v>
      </c>
      <c r="B2603" s="3" t="s">
        <v>758</v>
      </c>
      <c r="C2603" s="3" t="s">
        <v>4867</v>
      </c>
      <c r="D2603">
        <v>250</v>
      </c>
      <c r="E2603">
        <v>595</v>
      </c>
      <c r="F2603" t="s">
        <v>8219</v>
      </c>
      <c r="G2603" t="s">
        <v>8224</v>
      </c>
      <c r="H2603" t="s">
        <v>8246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8274</v>
      </c>
      <c r="O2603" s="6">
        <f t="shared" si="240"/>
        <v>2.38</v>
      </c>
      <c r="P2603" s="8">
        <f t="shared" si="241"/>
        <v>33.055555555555557</v>
      </c>
      <c r="Q2603" s="9" t="str">
        <f t="shared" si="242"/>
        <v>publishing</v>
      </c>
      <c r="R2603" s="9" t="str">
        <f t="shared" si="243"/>
        <v>nonfiction</v>
      </c>
      <c r="S2603" s="14">
        <f t="shared" si="244"/>
        <v>41235.054560185185</v>
      </c>
      <c r="T2603" s="14">
        <f t="shared" si="245"/>
        <v>41249.054560185185</v>
      </c>
    </row>
    <row r="2604" spans="1:20" ht="45" x14ac:dyDescent="0.25">
      <c r="A2604">
        <v>3521</v>
      </c>
      <c r="B2604" s="3" t="s">
        <v>3520</v>
      </c>
      <c r="C2604" s="3" t="s">
        <v>7631</v>
      </c>
      <c r="D2604">
        <v>350</v>
      </c>
      <c r="E2604">
        <v>593</v>
      </c>
      <c r="F2604" t="s">
        <v>8219</v>
      </c>
      <c r="G2604" t="s">
        <v>8224</v>
      </c>
      <c r="H2604" t="s">
        <v>8246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8271</v>
      </c>
      <c r="O2604" s="6">
        <f t="shared" si="240"/>
        <v>1.6942857142857144</v>
      </c>
      <c r="P2604" s="8">
        <f t="shared" si="241"/>
        <v>45.615384615384613</v>
      </c>
      <c r="Q2604" s="9" t="str">
        <f t="shared" si="242"/>
        <v>theater</v>
      </c>
      <c r="R2604" s="9" t="str">
        <f t="shared" si="243"/>
        <v>plays</v>
      </c>
      <c r="S2604" s="14">
        <f t="shared" si="244"/>
        <v>41881.361342592594</v>
      </c>
      <c r="T2604" s="14">
        <f t="shared" si="245"/>
        <v>41911.361342592594</v>
      </c>
    </row>
    <row r="2605" spans="1:20" ht="45" x14ac:dyDescent="0.25">
      <c r="A2605">
        <v>3378</v>
      </c>
      <c r="B2605" s="3" t="s">
        <v>3377</v>
      </c>
      <c r="C2605" s="3" t="s">
        <v>7488</v>
      </c>
      <c r="D2605">
        <v>550</v>
      </c>
      <c r="E2605">
        <v>592</v>
      </c>
      <c r="F2605" t="s">
        <v>8219</v>
      </c>
      <c r="G2605" t="s">
        <v>8225</v>
      </c>
      <c r="H2605" t="s">
        <v>8247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8271</v>
      </c>
      <c r="O2605" s="6">
        <f t="shared" si="240"/>
        <v>1.0763636363636364</v>
      </c>
      <c r="P2605" s="8">
        <f t="shared" si="241"/>
        <v>28.19047619047619</v>
      </c>
      <c r="Q2605" s="9" t="str">
        <f t="shared" si="242"/>
        <v>theater</v>
      </c>
      <c r="R2605" s="9" t="str">
        <f t="shared" si="243"/>
        <v>plays</v>
      </c>
      <c r="S2605" s="14">
        <f t="shared" si="244"/>
        <v>41858.355393518519</v>
      </c>
      <c r="T2605" s="14">
        <f t="shared" si="245"/>
        <v>41882.547222222223</v>
      </c>
    </row>
    <row r="2606" spans="1:20" ht="45" x14ac:dyDescent="0.25">
      <c r="A2606">
        <v>1806</v>
      </c>
      <c r="B2606" s="3" t="s">
        <v>1807</v>
      </c>
      <c r="C2606" s="3" t="s">
        <v>5916</v>
      </c>
      <c r="D2606">
        <v>20000</v>
      </c>
      <c r="E2606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8285</v>
      </c>
      <c r="O2606" s="6">
        <f t="shared" si="240"/>
        <v>2.955E-2</v>
      </c>
      <c r="P2606" s="8">
        <f t="shared" si="241"/>
        <v>73.875</v>
      </c>
      <c r="Q2606" s="9" t="str">
        <f t="shared" si="242"/>
        <v>photography</v>
      </c>
      <c r="R2606" s="9" t="str">
        <f t="shared" si="243"/>
        <v>photobooks</v>
      </c>
      <c r="S2606" s="14">
        <f t="shared" si="244"/>
        <v>41877.638298611113</v>
      </c>
      <c r="T2606" s="14">
        <f t="shared" si="245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>
        <v>15000</v>
      </c>
      <c r="E2607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s="6">
        <f t="shared" si="240"/>
        <v>3.9334666666666664E-2</v>
      </c>
      <c r="P2607" s="8">
        <f t="shared" si="241"/>
        <v>45.386153846153846</v>
      </c>
      <c r="Q2607" s="9" t="str">
        <f t="shared" si="242"/>
        <v>technology</v>
      </c>
      <c r="R2607" s="9" t="str">
        <f t="shared" si="243"/>
        <v>web</v>
      </c>
      <c r="S2607" s="14">
        <f t="shared" si="244"/>
        <v>41835.639155092591</v>
      </c>
      <c r="T2607" s="14">
        <f t="shared" si="245"/>
        <v>41865.639155092591</v>
      </c>
    </row>
    <row r="2608" spans="1:20" ht="45" x14ac:dyDescent="0.25">
      <c r="A2608">
        <v>694</v>
      </c>
      <c r="B2608" s="3" t="s">
        <v>695</v>
      </c>
      <c r="C2608" s="3" t="s">
        <v>4804</v>
      </c>
      <c r="D2608">
        <v>150000</v>
      </c>
      <c r="E2608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8273</v>
      </c>
      <c r="O2608" s="6">
        <f t="shared" si="240"/>
        <v>3.933333333333333E-3</v>
      </c>
      <c r="P2608" s="8">
        <f t="shared" si="241"/>
        <v>84.285714285714292</v>
      </c>
      <c r="Q2608" s="9" t="str">
        <f t="shared" si="242"/>
        <v>technology</v>
      </c>
      <c r="R2608" s="9" t="str">
        <f t="shared" si="243"/>
        <v>wearables</v>
      </c>
      <c r="S2608" s="14">
        <f t="shared" si="244"/>
        <v>42737.663877314815</v>
      </c>
      <c r="T2608" s="14">
        <f t="shared" si="245"/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>
        <v>3000</v>
      </c>
      <c r="E2609">
        <v>587</v>
      </c>
      <c r="F2609" t="s">
        <v>8221</v>
      </c>
      <c r="G2609" t="s">
        <v>8224</v>
      </c>
      <c r="H2609" t="s">
        <v>8246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8303</v>
      </c>
      <c r="O2609" s="6">
        <f t="shared" si="240"/>
        <v>0.19566666666666666</v>
      </c>
      <c r="P2609" s="8">
        <f t="shared" si="241"/>
        <v>25.521739130434781</v>
      </c>
      <c r="Q2609" s="9" t="str">
        <f t="shared" si="242"/>
        <v>theater</v>
      </c>
      <c r="R2609" s="9" t="str">
        <f t="shared" si="243"/>
        <v>spaces</v>
      </c>
      <c r="S2609" s="14">
        <f t="shared" si="244"/>
        <v>42630.922893518517</v>
      </c>
      <c r="T2609" s="14">
        <f t="shared" si="245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>
        <v>5000</v>
      </c>
      <c r="E2610">
        <v>587</v>
      </c>
      <c r="F2610" t="s">
        <v>8221</v>
      </c>
      <c r="G2610" t="s">
        <v>8225</v>
      </c>
      <c r="H2610" t="s">
        <v>8247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8305</v>
      </c>
      <c r="O2610" s="6">
        <f t="shared" si="240"/>
        <v>0.1174</v>
      </c>
      <c r="P2610" s="8">
        <f t="shared" si="241"/>
        <v>24.458333333333332</v>
      </c>
      <c r="Q2610" s="9" t="str">
        <f t="shared" si="242"/>
        <v>theater</v>
      </c>
      <c r="R2610" s="9" t="str">
        <f t="shared" si="243"/>
        <v>musical</v>
      </c>
      <c r="S2610" s="14">
        <f t="shared" si="244"/>
        <v>42010.968240740738</v>
      </c>
      <c r="T2610" s="14">
        <f t="shared" si="245"/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>
        <v>350</v>
      </c>
      <c r="E2611">
        <v>586</v>
      </c>
      <c r="F2611" t="s">
        <v>8219</v>
      </c>
      <c r="G2611" t="s">
        <v>8225</v>
      </c>
      <c r="H2611" t="s">
        <v>8247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8276</v>
      </c>
      <c r="O2611" s="6">
        <f t="shared" si="240"/>
        <v>1.6742857142857144</v>
      </c>
      <c r="P2611" s="8">
        <f t="shared" si="241"/>
        <v>17.235294117647058</v>
      </c>
      <c r="Q2611" s="9" t="str">
        <f t="shared" si="242"/>
        <v>music</v>
      </c>
      <c r="R2611" s="9" t="str">
        <f t="shared" si="243"/>
        <v>rock</v>
      </c>
      <c r="S2611" s="14">
        <f t="shared" si="244"/>
        <v>42498.341122685189</v>
      </c>
      <c r="T2611" s="14">
        <f t="shared" si="245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>
        <v>35000</v>
      </c>
      <c r="E2612">
        <v>585</v>
      </c>
      <c r="F2612" t="s">
        <v>8221</v>
      </c>
      <c r="G2612" t="s">
        <v>8224</v>
      </c>
      <c r="H2612" t="s">
        <v>8246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8283</v>
      </c>
      <c r="O2612" s="6">
        <f t="shared" si="240"/>
        <v>1.6714285714285713E-2</v>
      </c>
      <c r="P2612" s="8">
        <f t="shared" si="241"/>
        <v>25.434782608695652</v>
      </c>
      <c r="Q2612" s="9" t="str">
        <f t="shared" si="242"/>
        <v>games</v>
      </c>
      <c r="R2612" s="9" t="str">
        <f t="shared" si="243"/>
        <v>mobile games</v>
      </c>
      <c r="S2612" s="14">
        <f t="shared" si="244"/>
        <v>41926.854166666664</v>
      </c>
      <c r="T2612" s="14">
        <f t="shared" si="245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>
        <v>20000</v>
      </c>
      <c r="E2613">
        <v>585</v>
      </c>
      <c r="F2613" t="s">
        <v>8221</v>
      </c>
      <c r="G2613" t="s">
        <v>8224</v>
      </c>
      <c r="H2613" t="s">
        <v>8246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8284</v>
      </c>
      <c r="O2613" s="6">
        <f t="shared" si="240"/>
        <v>2.9250000000000002E-2</v>
      </c>
      <c r="P2613" s="8">
        <f t="shared" si="241"/>
        <v>65</v>
      </c>
      <c r="Q2613" s="9" t="str">
        <f t="shared" si="242"/>
        <v>food</v>
      </c>
      <c r="R2613" s="9" t="str">
        <f t="shared" si="243"/>
        <v>food trucks</v>
      </c>
      <c r="S2613" s="14">
        <f t="shared" si="244"/>
        <v>42170.728460648148</v>
      </c>
      <c r="T2613" s="14">
        <f t="shared" si="245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>
        <v>550</v>
      </c>
      <c r="E2614">
        <v>580</v>
      </c>
      <c r="F2614" t="s">
        <v>8219</v>
      </c>
      <c r="G2614" t="s">
        <v>8225</v>
      </c>
      <c r="H2614" t="s">
        <v>8247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8271</v>
      </c>
      <c r="O2614" s="6">
        <f t="shared" si="240"/>
        <v>1.0545454545454545</v>
      </c>
      <c r="P2614" s="8">
        <f t="shared" si="241"/>
        <v>29</v>
      </c>
      <c r="Q2614" s="9" t="str">
        <f t="shared" si="242"/>
        <v>theater</v>
      </c>
      <c r="R2614" s="9" t="str">
        <f t="shared" si="243"/>
        <v>plays</v>
      </c>
      <c r="S2614" s="14">
        <f t="shared" si="244"/>
        <v>42338.963912037041</v>
      </c>
      <c r="T2614" s="14">
        <f t="shared" si="245"/>
        <v>42353</v>
      </c>
    </row>
    <row r="2615" spans="1:20" ht="45" x14ac:dyDescent="0.25">
      <c r="A2615">
        <v>4075</v>
      </c>
      <c r="B2615" s="3" t="s">
        <v>4071</v>
      </c>
      <c r="C2615" s="3" t="s">
        <v>8178</v>
      </c>
      <c r="D2615">
        <v>2000</v>
      </c>
      <c r="E2615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8271</v>
      </c>
      <c r="O2615" s="6">
        <f t="shared" si="240"/>
        <v>0.28799999999999998</v>
      </c>
      <c r="P2615" s="8">
        <f t="shared" si="241"/>
        <v>44.307692307692307</v>
      </c>
      <c r="Q2615" s="9" t="str">
        <f t="shared" si="242"/>
        <v>theater</v>
      </c>
      <c r="R2615" s="9" t="str">
        <f t="shared" si="243"/>
        <v>plays</v>
      </c>
      <c r="S2615" s="14">
        <f t="shared" si="244"/>
        <v>41779.045937499999</v>
      </c>
      <c r="T2615" s="14">
        <f t="shared" si="245"/>
        <v>41820.727777777778</v>
      </c>
    </row>
    <row r="2616" spans="1:20" ht="45" x14ac:dyDescent="0.25">
      <c r="A2616">
        <v>432</v>
      </c>
      <c r="B2616" s="3" t="s">
        <v>433</v>
      </c>
      <c r="C2616" s="3" t="s">
        <v>4542</v>
      </c>
      <c r="D2616">
        <v>6000</v>
      </c>
      <c r="E2616">
        <v>570</v>
      </c>
      <c r="F2616" t="s">
        <v>8221</v>
      </c>
      <c r="G2616" t="s">
        <v>8224</v>
      </c>
      <c r="H2616" t="s">
        <v>8246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8270</v>
      </c>
      <c r="O2616" s="6">
        <f t="shared" si="240"/>
        <v>9.5000000000000001E-2</v>
      </c>
      <c r="P2616" s="8">
        <f t="shared" si="241"/>
        <v>71.25</v>
      </c>
      <c r="Q2616" s="9" t="str">
        <f t="shared" si="242"/>
        <v>film &amp; video</v>
      </c>
      <c r="R2616" s="9" t="str">
        <f t="shared" si="243"/>
        <v>animation</v>
      </c>
      <c r="S2616" s="14">
        <f t="shared" si="244"/>
        <v>42238.726631944446</v>
      </c>
      <c r="T2616" s="14">
        <f t="shared" si="245"/>
        <v>42298.726631944446</v>
      </c>
    </row>
    <row r="2617" spans="1:20" ht="45" x14ac:dyDescent="0.25">
      <c r="A2617">
        <v>2774</v>
      </c>
      <c r="B2617" s="3" t="s">
        <v>2774</v>
      </c>
      <c r="C2617" s="3" t="s">
        <v>6884</v>
      </c>
      <c r="D2617">
        <v>4000</v>
      </c>
      <c r="E2617">
        <v>570</v>
      </c>
      <c r="F2617" t="s">
        <v>8221</v>
      </c>
      <c r="G2617" t="s">
        <v>8224</v>
      </c>
      <c r="H2617" t="s">
        <v>8246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8304</v>
      </c>
      <c r="O2617" s="6">
        <f t="shared" si="240"/>
        <v>0.14249999999999999</v>
      </c>
      <c r="P2617" s="8">
        <f t="shared" si="241"/>
        <v>43.846153846153847</v>
      </c>
      <c r="Q2617" s="9" t="str">
        <f t="shared" si="242"/>
        <v>publishing</v>
      </c>
      <c r="R2617" s="9" t="str">
        <f t="shared" si="243"/>
        <v>children's books</v>
      </c>
      <c r="S2617" s="14">
        <f t="shared" si="244"/>
        <v>41311.126481481479</v>
      </c>
      <c r="T2617" s="14">
        <f t="shared" si="245"/>
        <v>41341.126481481479</v>
      </c>
    </row>
    <row r="2618" spans="1:20" ht="45" x14ac:dyDescent="0.25">
      <c r="A2618">
        <v>3291</v>
      </c>
      <c r="B2618" s="3" t="s">
        <v>3291</v>
      </c>
      <c r="C2618" s="3" t="s">
        <v>7401</v>
      </c>
      <c r="D2618">
        <v>500</v>
      </c>
      <c r="E2618">
        <v>570</v>
      </c>
      <c r="F2618" t="s">
        <v>8219</v>
      </c>
      <c r="G2618" t="s">
        <v>8224</v>
      </c>
      <c r="H2618" t="s">
        <v>8246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8271</v>
      </c>
      <c r="O2618" s="6">
        <f t="shared" si="240"/>
        <v>1.1399999999999999</v>
      </c>
      <c r="P2618" s="8">
        <f t="shared" si="241"/>
        <v>40.714285714285715</v>
      </c>
      <c r="Q2618" s="9" t="str">
        <f t="shared" si="242"/>
        <v>theater</v>
      </c>
      <c r="R2618" s="9" t="str">
        <f t="shared" si="243"/>
        <v>plays</v>
      </c>
      <c r="S2618" s="14">
        <f t="shared" si="244"/>
        <v>42232.702546296292</v>
      </c>
      <c r="T2618" s="14">
        <f t="shared" si="245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>
        <v>500</v>
      </c>
      <c r="E2619">
        <v>570</v>
      </c>
      <c r="F2619" t="s">
        <v>8219</v>
      </c>
      <c r="G2619" t="s">
        <v>8224</v>
      </c>
      <c r="H2619" t="s">
        <v>8246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8271</v>
      </c>
      <c r="O2619" s="6">
        <f t="shared" si="240"/>
        <v>1.1399999999999999</v>
      </c>
      <c r="P2619" s="8">
        <f t="shared" si="241"/>
        <v>27.142857142857142</v>
      </c>
      <c r="Q2619" s="9" t="str">
        <f t="shared" si="242"/>
        <v>theater</v>
      </c>
      <c r="R2619" s="9" t="str">
        <f t="shared" si="243"/>
        <v>plays</v>
      </c>
      <c r="S2619" s="14">
        <f t="shared" si="244"/>
        <v>41779.724224537036</v>
      </c>
      <c r="T2619" s="14">
        <f t="shared" si="245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>
        <v>250</v>
      </c>
      <c r="E2620">
        <v>570</v>
      </c>
      <c r="F2620" t="s">
        <v>8219</v>
      </c>
      <c r="G2620" t="s">
        <v>8224</v>
      </c>
      <c r="H2620" t="s">
        <v>8246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8271</v>
      </c>
      <c r="O2620" s="6">
        <f t="shared" si="240"/>
        <v>2.2799999999999998</v>
      </c>
      <c r="P2620" s="8">
        <f t="shared" si="241"/>
        <v>57</v>
      </c>
      <c r="Q2620" s="9" t="str">
        <f t="shared" si="242"/>
        <v>theater</v>
      </c>
      <c r="R2620" s="9" t="str">
        <f t="shared" si="243"/>
        <v>plays</v>
      </c>
      <c r="S2620" s="14">
        <f t="shared" si="244"/>
        <v>42045.84238425926</v>
      </c>
      <c r="T2620" s="14">
        <f t="shared" si="245"/>
        <v>42075.800717592589</v>
      </c>
    </row>
    <row r="2621" spans="1:20" ht="45" x14ac:dyDescent="0.25">
      <c r="A2621">
        <v>2906</v>
      </c>
      <c r="B2621" s="3" t="s">
        <v>2906</v>
      </c>
      <c r="C2621" s="3" t="s">
        <v>7016</v>
      </c>
      <c r="D2621">
        <v>6000</v>
      </c>
      <c r="E2621">
        <v>565</v>
      </c>
      <c r="F2621" t="s">
        <v>8221</v>
      </c>
      <c r="G2621" t="s">
        <v>8224</v>
      </c>
      <c r="H2621" t="s">
        <v>8246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8271</v>
      </c>
      <c r="O2621" s="6">
        <f t="shared" si="240"/>
        <v>9.4166666666666662E-2</v>
      </c>
      <c r="P2621" s="8">
        <f t="shared" si="241"/>
        <v>80.714285714285708</v>
      </c>
      <c r="Q2621" s="9" t="str">
        <f t="shared" si="242"/>
        <v>theater</v>
      </c>
      <c r="R2621" s="9" t="str">
        <f t="shared" si="243"/>
        <v>plays</v>
      </c>
      <c r="S2621" s="14">
        <f t="shared" si="244"/>
        <v>42199.648912037039</v>
      </c>
      <c r="T2621" s="14">
        <f t="shared" si="245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>
        <v>500</v>
      </c>
      <c r="E2622">
        <v>565</v>
      </c>
      <c r="F2622" t="s">
        <v>8219</v>
      </c>
      <c r="G2622" t="s">
        <v>8225</v>
      </c>
      <c r="H2622" t="s">
        <v>8247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8305</v>
      </c>
      <c r="O2622" s="6">
        <f t="shared" si="240"/>
        <v>1.1299999999999999</v>
      </c>
      <c r="P2622" s="8">
        <f t="shared" si="241"/>
        <v>37.666666666666664</v>
      </c>
      <c r="Q2622" s="9" t="str">
        <f t="shared" si="242"/>
        <v>theater</v>
      </c>
      <c r="R2622" s="9" t="str">
        <f t="shared" si="243"/>
        <v>musical</v>
      </c>
      <c r="S2622" s="14">
        <f t="shared" si="244"/>
        <v>42619.802488425921</v>
      </c>
      <c r="T2622" s="14">
        <f t="shared" si="245"/>
        <v>42659.875</v>
      </c>
    </row>
    <row r="2623" spans="1:20" ht="45" x14ac:dyDescent="0.25">
      <c r="A2623">
        <v>74</v>
      </c>
      <c r="B2623" s="3" t="s">
        <v>76</v>
      </c>
      <c r="C2623" s="3" t="s">
        <v>4185</v>
      </c>
      <c r="D2623">
        <v>500</v>
      </c>
      <c r="E2623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8266</v>
      </c>
      <c r="O2623" s="6">
        <f t="shared" si="240"/>
        <v>1.1293199999999999</v>
      </c>
      <c r="P2623" s="8">
        <f t="shared" si="241"/>
        <v>19.471034482758618</v>
      </c>
      <c r="Q2623" s="9" t="str">
        <f t="shared" si="242"/>
        <v>film &amp; video</v>
      </c>
      <c r="R2623" s="9" t="str">
        <f t="shared" si="243"/>
        <v>shorts</v>
      </c>
      <c r="S2623" s="14">
        <f t="shared" si="244"/>
        <v>42360.487210648149</v>
      </c>
      <c r="T2623" s="14">
        <f t="shared" si="245"/>
        <v>42390.487210648149</v>
      </c>
    </row>
    <row r="2624" spans="1:20" ht="45" x14ac:dyDescent="0.25">
      <c r="A2624">
        <v>1659</v>
      </c>
      <c r="B2624" s="3" t="s">
        <v>1660</v>
      </c>
      <c r="C2624" s="3" t="s">
        <v>5769</v>
      </c>
      <c r="D2624">
        <v>500</v>
      </c>
      <c r="E2624">
        <v>564</v>
      </c>
      <c r="F2624" t="s">
        <v>8219</v>
      </c>
      <c r="G2624" t="s">
        <v>8225</v>
      </c>
      <c r="H2624" t="s">
        <v>8247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8292</v>
      </c>
      <c r="O2624" s="6">
        <f t="shared" si="240"/>
        <v>1.1279999999999999</v>
      </c>
      <c r="P2624" s="8">
        <f t="shared" si="241"/>
        <v>12.533333333333333</v>
      </c>
      <c r="Q2624" s="9" t="str">
        <f t="shared" si="242"/>
        <v>music</v>
      </c>
      <c r="R2624" s="9" t="str">
        <f t="shared" si="243"/>
        <v>pop</v>
      </c>
      <c r="S2624" s="14">
        <f t="shared" si="244"/>
        <v>41596.913437499999</v>
      </c>
      <c r="T2624" s="14">
        <f t="shared" si="245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>
        <v>2000</v>
      </c>
      <c r="E2625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8271</v>
      </c>
      <c r="O2625" s="6">
        <f t="shared" si="240"/>
        <v>0.28050000000000003</v>
      </c>
      <c r="P2625" s="8">
        <f t="shared" si="241"/>
        <v>51</v>
      </c>
      <c r="Q2625" s="9" t="str">
        <f t="shared" si="242"/>
        <v>theater</v>
      </c>
      <c r="R2625" s="9" t="str">
        <f t="shared" si="243"/>
        <v>plays</v>
      </c>
      <c r="S2625" s="14">
        <f t="shared" si="244"/>
        <v>41765.938657407409</v>
      </c>
      <c r="T2625" s="14">
        <f t="shared" si="245"/>
        <v>41795.938657407409</v>
      </c>
    </row>
    <row r="2626" spans="1:20" ht="45" x14ac:dyDescent="0.25">
      <c r="A2626">
        <v>169</v>
      </c>
      <c r="B2626" s="3" t="s">
        <v>171</v>
      </c>
      <c r="C2626" s="3" t="s">
        <v>4279</v>
      </c>
      <c r="D2626">
        <v>2500</v>
      </c>
      <c r="E2626">
        <v>560</v>
      </c>
      <c r="F2626" t="s">
        <v>8221</v>
      </c>
      <c r="G2626" t="s">
        <v>8225</v>
      </c>
      <c r="H2626" t="s">
        <v>8247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8268</v>
      </c>
      <c r="O2626" s="6">
        <f t="shared" ref="O2626:O2689" si="246">E2626/D2626</f>
        <v>0.224</v>
      </c>
      <c r="P2626" s="8">
        <f t="shared" ref="P2626:P2689" si="247">E2626/L2626</f>
        <v>56</v>
      </c>
      <c r="Q2626" s="9" t="str">
        <f t="shared" si="242"/>
        <v>film &amp; video</v>
      </c>
      <c r="R2626" s="9" t="str">
        <f t="shared" si="243"/>
        <v>drama</v>
      </c>
      <c r="S2626" s="14">
        <f t="shared" si="244"/>
        <v>41900.505312499998</v>
      </c>
      <c r="T2626" s="14">
        <f t="shared" si="245"/>
        <v>41930.505312499998</v>
      </c>
    </row>
    <row r="2627" spans="1:20" ht="45" x14ac:dyDescent="0.25">
      <c r="A2627">
        <v>1725</v>
      </c>
      <c r="B2627" s="3" t="s">
        <v>1726</v>
      </c>
      <c r="C2627" s="3" t="s">
        <v>5835</v>
      </c>
      <c r="D2627">
        <v>5500</v>
      </c>
      <c r="E2627">
        <v>560</v>
      </c>
      <c r="F2627" t="s">
        <v>8221</v>
      </c>
      <c r="G2627" t="s">
        <v>8224</v>
      </c>
      <c r="H2627" t="s">
        <v>8246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8293</v>
      </c>
      <c r="O2627" s="6">
        <f t="shared" si="246"/>
        <v>0.10181818181818182</v>
      </c>
      <c r="P2627" s="8">
        <f t="shared" si="247"/>
        <v>62.222222222222221</v>
      </c>
      <c r="Q2627" s="9" t="str">
        <f t="shared" ref="Q2627:Q2690" si="248">LEFT(N2627, SEARCH("/",N2627,1)-1)</f>
        <v>music</v>
      </c>
      <c r="R2627" s="9" t="str">
        <f t="shared" ref="R2627:R2690" si="249">RIGHT(N2627,LEN(N2627) - SEARCH("/", N2627))</f>
        <v>faith</v>
      </c>
      <c r="S2627" s="14">
        <f t="shared" ref="S2627:S2690" si="250">(((J2627/60)/60)/24)+DATE(1970,1,1)</f>
        <v>41845.968159722222</v>
      </c>
      <c r="T2627" s="14">
        <f t="shared" ref="T2627:T2690" si="251">(((I2627/60)/60)/24)+DATE(1970,1,1)</f>
        <v>41875.968159722222</v>
      </c>
    </row>
    <row r="2628" spans="1:20" ht="45" x14ac:dyDescent="0.25">
      <c r="A2628">
        <v>2140</v>
      </c>
      <c r="B2628" s="3" t="s">
        <v>2141</v>
      </c>
      <c r="C2628" s="3" t="s">
        <v>6250</v>
      </c>
      <c r="D2628">
        <v>500000</v>
      </c>
      <c r="E2628">
        <v>560</v>
      </c>
      <c r="F2628" t="s">
        <v>8221</v>
      </c>
      <c r="G2628" t="s">
        <v>8224</v>
      </c>
      <c r="H2628" t="s">
        <v>8246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8282</v>
      </c>
      <c r="O2628" s="6">
        <f t="shared" si="246"/>
        <v>1.1199999999999999E-3</v>
      </c>
      <c r="P2628" s="8">
        <f t="shared" si="247"/>
        <v>50.909090909090907</v>
      </c>
      <c r="Q2628" s="9" t="str">
        <f t="shared" si="248"/>
        <v>games</v>
      </c>
      <c r="R2628" s="9" t="str">
        <f t="shared" si="249"/>
        <v>video games</v>
      </c>
      <c r="S2628" s="14">
        <f t="shared" si="250"/>
        <v>41255.833611111113</v>
      </c>
      <c r="T2628" s="14">
        <f t="shared" si="251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>
        <v>451</v>
      </c>
      <c r="E2629">
        <v>559</v>
      </c>
      <c r="F2629" t="s">
        <v>8219</v>
      </c>
      <c r="G2629" t="s">
        <v>8224</v>
      </c>
      <c r="H2629" t="s">
        <v>8246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8279</v>
      </c>
      <c r="O2629" s="6">
        <f t="shared" si="246"/>
        <v>1.2394678492239468</v>
      </c>
      <c r="P2629" s="8">
        <f t="shared" si="247"/>
        <v>43</v>
      </c>
      <c r="Q2629" s="9" t="str">
        <f t="shared" si="248"/>
        <v>music</v>
      </c>
      <c r="R2629" s="9" t="str">
        <f t="shared" si="249"/>
        <v>indie rock</v>
      </c>
      <c r="S2629" s="14">
        <f t="shared" si="250"/>
        <v>40981.710243055553</v>
      </c>
      <c r="T2629" s="14">
        <f t="shared" si="251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>
        <v>350</v>
      </c>
      <c r="E2630">
        <v>558</v>
      </c>
      <c r="F2630" t="s">
        <v>8219</v>
      </c>
      <c r="G2630" t="s">
        <v>8225</v>
      </c>
      <c r="H2630" t="s">
        <v>8247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8271</v>
      </c>
      <c r="O2630" s="6">
        <f t="shared" si="246"/>
        <v>1.5942857142857143</v>
      </c>
      <c r="P2630" s="8">
        <f t="shared" si="247"/>
        <v>18</v>
      </c>
      <c r="Q2630" s="9" t="str">
        <f t="shared" si="248"/>
        <v>theater</v>
      </c>
      <c r="R2630" s="9" t="str">
        <f t="shared" si="249"/>
        <v>plays</v>
      </c>
      <c r="S2630" s="14">
        <f t="shared" si="250"/>
        <v>42628.650208333333</v>
      </c>
      <c r="T2630" s="14">
        <f t="shared" si="251"/>
        <v>42659.650208333333</v>
      </c>
    </row>
    <row r="2631" spans="1:20" ht="45" x14ac:dyDescent="0.25">
      <c r="A2631">
        <v>2281</v>
      </c>
      <c r="B2631" s="3" t="s">
        <v>2282</v>
      </c>
      <c r="C2631" s="3" t="s">
        <v>6391</v>
      </c>
      <c r="D2631">
        <v>300</v>
      </c>
      <c r="E2631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8276</v>
      </c>
      <c r="O2631" s="6">
        <f t="shared" si="246"/>
        <v>1.85</v>
      </c>
      <c r="P2631" s="8">
        <f t="shared" si="247"/>
        <v>50.454545454545453</v>
      </c>
      <c r="Q2631" s="9" t="str">
        <f t="shared" si="248"/>
        <v>music</v>
      </c>
      <c r="R2631" s="9" t="str">
        <f t="shared" si="249"/>
        <v>rock</v>
      </c>
      <c r="S2631" s="14">
        <f t="shared" si="250"/>
        <v>40687.285844907405</v>
      </c>
      <c r="T2631" s="14">
        <f t="shared" si="251"/>
        <v>40749.284722222219</v>
      </c>
    </row>
    <row r="2632" spans="1:20" ht="45" x14ac:dyDescent="0.25">
      <c r="A2632">
        <v>685</v>
      </c>
      <c r="B2632" s="3" t="s">
        <v>686</v>
      </c>
      <c r="C2632" s="3" t="s">
        <v>4795</v>
      </c>
      <c r="D2632">
        <v>2000</v>
      </c>
      <c r="E2632">
        <v>553</v>
      </c>
      <c r="F2632" t="s">
        <v>8221</v>
      </c>
      <c r="G2632" t="s">
        <v>8224</v>
      </c>
      <c r="H2632" t="s">
        <v>8246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8273</v>
      </c>
      <c r="O2632" s="6">
        <f t="shared" si="246"/>
        <v>0.27650000000000002</v>
      </c>
      <c r="P2632" s="8">
        <f t="shared" si="247"/>
        <v>55.3</v>
      </c>
      <c r="Q2632" s="9" t="str">
        <f t="shared" si="248"/>
        <v>technology</v>
      </c>
      <c r="R2632" s="9" t="str">
        <f t="shared" si="249"/>
        <v>wearables</v>
      </c>
      <c r="S2632" s="14">
        <f t="shared" si="250"/>
        <v>41971.866574074069</v>
      </c>
      <c r="T2632" s="14">
        <f t="shared" si="251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>
        <v>5000</v>
      </c>
      <c r="E2633">
        <v>553</v>
      </c>
      <c r="F2633" t="s">
        <v>8221</v>
      </c>
      <c r="G2633" t="s">
        <v>8224</v>
      </c>
      <c r="H2633" t="s">
        <v>8246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8285</v>
      </c>
      <c r="O2633" s="6">
        <f t="shared" si="246"/>
        <v>0.1106</v>
      </c>
      <c r="P2633" s="8">
        <f t="shared" si="247"/>
        <v>69.125</v>
      </c>
      <c r="Q2633" s="9" t="str">
        <f t="shared" si="248"/>
        <v>photography</v>
      </c>
      <c r="R2633" s="9" t="str">
        <f t="shared" si="249"/>
        <v>photobooks</v>
      </c>
      <c r="S2633" s="14">
        <f t="shared" si="250"/>
        <v>41880.068437499998</v>
      </c>
      <c r="T2633" s="14">
        <f t="shared" si="251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>
        <v>500</v>
      </c>
      <c r="E2634">
        <v>551</v>
      </c>
      <c r="F2634" t="s">
        <v>8219</v>
      </c>
      <c r="G2634" t="s">
        <v>8224</v>
      </c>
      <c r="H2634" t="s">
        <v>8246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8276</v>
      </c>
      <c r="O2634" s="6">
        <f t="shared" si="246"/>
        <v>1.1020000000000001</v>
      </c>
      <c r="P2634" s="8">
        <f t="shared" si="247"/>
        <v>42.384615384615387</v>
      </c>
      <c r="Q2634" s="9" t="str">
        <f t="shared" si="248"/>
        <v>music</v>
      </c>
      <c r="R2634" s="9" t="str">
        <f t="shared" si="249"/>
        <v>rock</v>
      </c>
      <c r="S2634" s="14">
        <f t="shared" si="250"/>
        <v>42193.650671296295</v>
      </c>
      <c r="T2634" s="14">
        <f t="shared" si="251"/>
        <v>42238.207638888889</v>
      </c>
    </row>
    <row r="2635" spans="1:20" ht="30" x14ac:dyDescent="0.25">
      <c r="A2635">
        <v>1612</v>
      </c>
      <c r="B2635" s="3" t="s">
        <v>1613</v>
      </c>
      <c r="C2635" s="3" t="s">
        <v>5722</v>
      </c>
      <c r="D2635">
        <v>500</v>
      </c>
      <c r="E2635">
        <v>550</v>
      </c>
      <c r="F2635" t="s">
        <v>8219</v>
      </c>
      <c r="G2635" t="s">
        <v>8224</v>
      </c>
      <c r="H2635" t="s">
        <v>8246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8276</v>
      </c>
      <c r="O2635" s="6">
        <f t="shared" si="246"/>
        <v>1.1000000000000001</v>
      </c>
      <c r="P2635" s="8">
        <f t="shared" si="247"/>
        <v>50</v>
      </c>
      <c r="Q2635" s="9" t="str">
        <f t="shared" si="248"/>
        <v>music</v>
      </c>
      <c r="R2635" s="9" t="str">
        <f t="shared" si="249"/>
        <v>rock</v>
      </c>
      <c r="S2635" s="14">
        <f t="shared" si="250"/>
        <v>41246.874814814815</v>
      </c>
      <c r="T2635" s="14">
        <f t="shared" si="251"/>
        <v>41276.874814814815</v>
      </c>
    </row>
    <row r="2636" spans="1:20" ht="45" x14ac:dyDescent="0.25">
      <c r="A2636">
        <v>2752</v>
      </c>
      <c r="B2636" s="3" t="s">
        <v>2752</v>
      </c>
      <c r="C2636" s="3" t="s">
        <v>6862</v>
      </c>
      <c r="D2636">
        <v>4800</v>
      </c>
      <c r="E2636">
        <v>550</v>
      </c>
      <c r="F2636" t="s">
        <v>8221</v>
      </c>
      <c r="G2636" t="s">
        <v>8224</v>
      </c>
      <c r="H2636" t="s">
        <v>8246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8304</v>
      </c>
      <c r="O2636" s="6">
        <f t="shared" si="246"/>
        <v>0.11458333333333333</v>
      </c>
      <c r="P2636" s="8">
        <f t="shared" si="247"/>
        <v>39.285714285714285</v>
      </c>
      <c r="Q2636" s="9" t="str">
        <f t="shared" si="248"/>
        <v>publishing</v>
      </c>
      <c r="R2636" s="9" t="str">
        <f t="shared" si="249"/>
        <v>children's books</v>
      </c>
      <c r="S2636" s="14">
        <f t="shared" si="250"/>
        <v>40855.765092592592</v>
      </c>
      <c r="T2636" s="14">
        <f t="shared" si="251"/>
        <v>40895.765092592592</v>
      </c>
    </row>
    <row r="2637" spans="1:20" ht="45" x14ac:dyDescent="0.25">
      <c r="A2637">
        <v>2897</v>
      </c>
      <c r="B2637" s="3" t="s">
        <v>2897</v>
      </c>
      <c r="C2637" s="3" t="s">
        <v>7007</v>
      </c>
      <c r="D2637">
        <v>12000</v>
      </c>
      <c r="E2637">
        <v>550</v>
      </c>
      <c r="F2637" t="s">
        <v>8221</v>
      </c>
      <c r="G2637" t="s">
        <v>8224</v>
      </c>
      <c r="H2637" t="s">
        <v>8246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8271</v>
      </c>
      <c r="O2637" s="6">
        <f t="shared" si="246"/>
        <v>4.583333333333333E-2</v>
      </c>
      <c r="P2637" s="8">
        <f t="shared" si="247"/>
        <v>183.33333333333334</v>
      </c>
      <c r="Q2637" s="9" t="str">
        <f t="shared" si="248"/>
        <v>theater</v>
      </c>
      <c r="R2637" s="9" t="str">
        <f t="shared" si="249"/>
        <v>plays</v>
      </c>
      <c r="S2637" s="14">
        <f t="shared" si="250"/>
        <v>42258.646504629629</v>
      </c>
      <c r="T2637" s="14">
        <f t="shared" si="251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>
        <v>500</v>
      </c>
      <c r="E2638">
        <v>550</v>
      </c>
      <c r="F2638" t="s">
        <v>8219</v>
      </c>
      <c r="G2638" t="s">
        <v>8224</v>
      </c>
      <c r="H2638" t="s">
        <v>8246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8271</v>
      </c>
      <c r="O2638" s="6">
        <f t="shared" si="246"/>
        <v>1.1000000000000001</v>
      </c>
      <c r="P2638" s="8">
        <f t="shared" si="247"/>
        <v>55</v>
      </c>
      <c r="Q2638" s="9" t="str">
        <f t="shared" si="248"/>
        <v>theater</v>
      </c>
      <c r="R2638" s="9" t="str">
        <f t="shared" si="249"/>
        <v>plays</v>
      </c>
      <c r="S2638" s="14">
        <f t="shared" si="250"/>
        <v>42020.846666666665</v>
      </c>
      <c r="T2638" s="14">
        <f t="shared" si="251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>
        <v>5000</v>
      </c>
      <c r="E2639">
        <v>550</v>
      </c>
      <c r="F2639" t="s">
        <v>8221</v>
      </c>
      <c r="G2639" t="s">
        <v>8224</v>
      </c>
      <c r="H2639" t="s">
        <v>8246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8271</v>
      </c>
      <c r="O2639" s="6">
        <f t="shared" si="246"/>
        <v>0.11</v>
      </c>
      <c r="P2639" s="8">
        <f t="shared" si="247"/>
        <v>45.833333333333336</v>
      </c>
      <c r="Q2639" s="9" t="str">
        <f t="shared" si="248"/>
        <v>theater</v>
      </c>
      <c r="R2639" s="9" t="str">
        <f t="shared" si="249"/>
        <v>plays</v>
      </c>
      <c r="S2639" s="14">
        <f t="shared" si="250"/>
        <v>42233.671747685185</v>
      </c>
      <c r="T2639" s="14">
        <f t="shared" si="251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>
        <v>300</v>
      </c>
      <c r="E2640">
        <v>546</v>
      </c>
      <c r="F2640" t="s">
        <v>8219</v>
      </c>
      <c r="G2640" t="s">
        <v>8224</v>
      </c>
      <c r="H2640" t="s">
        <v>8246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8298</v>
      </c>
      <c r="O2640" s="6">
        <f t="shared" si="246"/>
        <v>1.82</v>
      </c>
      <c r="P2640" s="8">
        <f t="shared" si="247"/>
        <v>34.125</v>
      </c>
      <c r="Q2640" s="9" t="str">
        <f t="shared" si="248"/>
        <v>food</v>
      </c>
      <c r="R2640" s="9" t="str">
        <f t="shared" si="249"/>
        <v>small batch</v>
      </c>
      <c r="S2640" s="14">
        <f t="shared" si="250"/>
        <v>42452.781828703708</v>
      </c>
      <c r="T2640" s="14">
        <f t="shared" si="251"/>
        <v>42480.781828703708</v>
      </c>
    </row>
    <row r="2641" spans="1:20" ht="45" x14ac:dyDescent="0.25">
      <c r="A2641">
        <v>818</v>
      </c>
      <c r="B2641" s="3" t="s">
        <v>819</v>
      </c>
      <c r="C2641" s="3" t="s">
        <v>4928</v>
      </c>
      <c r="D2641">
        <v>350</v>
      </c>
      <c r="E2641">
        <v>545</v>
      </c>
      <c r="F2641" t="s">
        <v>8219</v>
      </c>
      <c r="G2641" t="s">
        <v>8224</v>
      </c>
      <c r="H2641" t="s">
        <v>8246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8276</v>
      </c>
      <c r="O2641" s="6">
        <f t="shared" si="246"/>
        <v>1.5571428571428572</v>
      </c>
      <c r="P2641" s="8">
        <f t="shared" si="247"/>
        <v>28.684210526315791</v>
      </c>
      <c r="Q2641" s="9" t="str">
        <f t="shared" si="248"/>
        <v>music</v>
      </c>
      <c r="R2641" s="9" t="str">
        <f t="shared" si="249"/>
        <v>rock</v>
      </c>
      <c r="S2641" s="14">
        <f t="shared" si="250"/>
        <v>41120.882881944446</v>
      </c>
      <c r="T2641" s="14">
        <f t="shared" si="251"/>
        <v>41128.709027777775</v>
      </c>
    </row>
    <row r="2642" spans="1:20" ht="45" x14ac:dyDescent="0.25">
      <c r="A2642">
        <v>856</v>
      </c>
      <c r="B2642" s="3" t="s">
        <v>857</v>
      </c>
      <c r="C2642" s="3" t="s">
        <v>4966</v>
      </c>
      <c r="D2642">
        <v>250</v>
      </c>
      <c r="E2642">
        <v>545</v>
      </c>
      <c r="F2642" t="s">
        <v>8219</v>
      </c>
      <c r="G2642" t="s">
        <v>8236</v>
      </c>
      <c r="H2642" t="s">
        <v>8249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8277</v>
      </c>
      <c r="O2642" s="6">
        <f t="shared" si="246"/>
        <v>2.1800000000000002</v>
      </c>
      <c r="P2642" s="8">
        <f t="shared" si="247"/>
        <v>19.464285714285715</v>
      </c>
      <c r="Q2642" s="9" t="str">
        <f t="shared" si="248"/>
        <v>music</v>
      </c>
      <c r="R2642" s="9" t="str">
        <f t="shared" si="249"/>
        <v>metal</v>
      </c>
      <c r="S2642" s="14">
        <f t="shared" si="250"/>
        <v>42609.311990740738</v>
      </c>
      <c r="T2642" s="14">
        <f t="shared" si="251"/>
        <v>42668.791666666672</v>
      </c>
    </row>
    <row r="2643" spans="1:20" ht="45" x14ac:dyDescent="0.25">
      <c r="A2643">
        <v>3181</v>
      </c>
      <c r="B2643" s="3" t="s">
        <v>3181</v>
      </c>
      <c r="C2643" s="3" t="s">
        <v>7291</v>
      </c>
      <c r="D2643">
        <v>500</v>
      </c>
      <c r="E2643">
        <v>545</v>
      </c>
      <c r="F2643" t="s">
        <v>8219</v>
      </c>
      <c r="G2643" t="s">
        <v>8225</v>
      </c>
      <c r="H2643" t="s">
        <v>8247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8271</v>
      </c>
      <c r="O2643" s="6">
        <f t="shared" si="246"/>
        <v>1.0900000000000001</v>
      </c>
      <c r="P2643" s="8">
        <f t="shared" si="247"/>
        <v>36.333333333333336</v>
      </c>
      <c r="Q2643" s="9" t="str">
        <f t="shared" si="248"/>
        <v>theater</v>
      </c>
      <c r="R2643" s="9" t="str">
        <f t="shared" si="249"/>
        <v>plays</v>
      </c>
      <c r="S2643" s="14">
        <f t="shared" si="250"/>
        <v>41779.310034722221</v>
      </c>
      <c r="T2643" s="14">
        <f t="shared" si="251"/>
        <v>41805.666666666664</v>
      </c>
    </row>
    <row r="2644" spans="1:20" ht="45" x14ac:dyDescent="0.25">
      <c r="A2644">
        <v>3888</v>
      </c>
      <c r="B2644" s="3" t="s">
        <v>3885</v>
      </c>
      <c r="C2644" s="3" t="s">
        <v>7996</v>
      </c>
      <c r="D2644">
        <v>2000</v>
      </c>
      <c r="E2644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8271</v>
      </c>
      <c r="O2644" s="6">
        <f t="shared" si="246"/>
        <v>0.27100000000000002</v>
      </c>
      <c r="P2644" s="8">
        <f t="shared" si="247"/>
        <v>38.714285714285715</v>
      </c>
      <c r="Q2644" s="9" t="str">
        <f t="shared" si="248"/>
        <v>theater</v>
      </c>
      <c r="R2644" s="9" t="str">
        <f t="shared" si="249"/>
        <v>plays</v>
      </c>
      <c r="S2644" s="14">
        <f t="shared" si="250"/>
        <v>42762.545810185184</v>
      </c>
      <c r="T2644" s="14">
        <f t="shared" si="251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>
        <v>10000</v>
      </c>
      <c r="E2645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8271</v>
      </c>
      <c r="O2645" s="6">
        <f t="shared" si="246"/>
        <v>5.4100000000000002E-2</v>
      </c>
      <c r="P2645" s="8">
        <f t="shared" si="247"/>
        <v>60.111111111111114</v>
      </c>
      <c r="Q2645" s="9" t="str">
        <f t="shared" si="248"/>
        <v>theater</v>
      </c>
      <c r="R2645" s="9" t="str">
        <f t="shared" si="249"/>
        <v>plays</v>
      </c>
      <c r="S2645" s="14">
        <f t="shared" si="250"/>
        <v>42289.94049768518</v>
      </c>
      <c r="T2645" s="14">
        <f t="shared" si="251"/>
        <v>42349.982164351852</v>
      </c>
    </row>
    <row r="2646" spans="1:20" ht="45" x14ac:dyDescent="0.25">
      <c r="A2646">
        <v>3133</v>
      </c>
      <c r="B2646" s="3" t="s">
        <v>3133</v>
      </c>
      <c r="C2646" s="3" t="s">
        <v>7243</v>
      </c>
      <c r="D2646">
        <v>500</v>
      </c>
      <c r="E2646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8271</v>
      </c>
      <c r="O2646" s="6">
        <f t="shared" si="246"/>
        <v>1.08</v>
      </c>
      <c r="P2646" s="8">
        <f t="shared" si="247"/>
        <v>33.75</v>
      </c>
      <c r="Q2646" s="9" t="str">
        <f t="shared" si="248"/>
        <v>theater</v>
      </c>
      <c r="R2646" s="9" t="str">
        <f t="shared" si="249"/>
        <v>plays</v>
      </c>
      <c r="S2646" s="14">
        <f t="shared" si="250"/>
        <v>42788.565208333333</v>
      </c>
      <c r="T2646" s="14">
        <f t="shared" si="251"/>
        <v>42818.523541666669</v>
      </c>
    </row>
    <row r="2647" spans="1:20" ht="45" x14ac:dyDescent="0.25">
      <c r="A2647">
        <v>3319</v>
      </c>
      <c r="B2647" s="3" t="s">
        <v>3319</v>
      </c>
      <c r="C2647" s="3" t="s">
        <v>7429</v>
      </c>
      <c r="D2647">
        <v>500</v>
      </c>
      <c r="E2647">
        <v>540</v>
      </c>
      <c r="F2647" t="s">
        <v>8219</v>
      </c>
      <c r="G2647" t="s">
        <v>8225</v>
      </c>
      <c r="H2647" t="s">
        <v>8247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8271</v>
      </c>
      <c r="O2647" s="6">
        <f t="shared" si="246"/>
        <v>1.08</v>
      </c>
      <c r="P2647" s="8">
        <f t="shared" si="247"/>
        <v>33.75</v>
      </c>
      <c r="Q2647" s="9" t="str">
        <f t="shared" si="248"/>
        <v>theater</v>
      </c>
      <c r="R2647" s="9" t="str">
        <f t="shared" si="249"/>
        <v>plays</v>
      </c>
      <c r="S2647" s="14">
        <f t="shared" si="250"/>
        <v>41990.585486111115</v>
      </c>
      <c r="T2647" s="14">
        <f t="shared" si="251"/>
        <v>42035.585486111115</v>
      </c>
    </row>
    <row r="2648" spans="1:20" ht="45" x14ac:dyDescent="0.25">
      <c r="A2648">
        <v>3321</v>
      </c>
      <c r="B2648" s="3" t="s">
        <v>3321</v>
      </c>
      <c r="C2648" s="3" t="s">
        <v>7431</v>
      </c>
      <c r="D2648">
        <v>500</v>
      </c>
      <c r="E2648">
        <v>537</v>
      </c>
      <c r="F2648" t="s">
        <v>8219</v>
      </c>
      <c r="G2648" t="s">
        <v>8224</v>
      </c>
      <c r="H2648" t="s">
        <v>8246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8271</v>
      </c>
      <c r="O2648" s="6">
        <f t="shared" si="246"/>
        <v>1.0740000000000001</v>
      </c>
      <c r="P2648" s="8">
        <f t="shared" si="247"/>
        <v>35.799999999999997</v>
      </c>
      <c r="Q2648" s="9" t="str">
        <f t="shared" si="248"/>
        <v>theater</v>
      </c>
      <c r="R2648" s="9" t="str">
        <f t="shared" si="249"/>
        <v>plays</v>
      </c>
      <c r="S2648" s="14">
        <f t="shared" si="250"/>
        <v>41914.100289351853</v>
      </c>
      <c r="T2648" s="14">
        <f t="shared" si="251"/>
        <v>41928.165972222225</v>
      </c>
    </row>
    <row r="2649" spans="1:20" ht="45" x14ac:dyDescent="0.25">
      <c r="A2649">
        <v>3831</v>
      </c>
      <c r="B2649" s="3" t="s">
        <v>3828</v>
      </c>
      <c r="C2649" s="3" t="s">
        <v>7940</v>
      </c>
      <c r="D2649">
        <v>500</v>
      </c>
      <c r="E2649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8271</v>
      </c>
      <c r="O2649" s="6">
        <f t="shared" si="246"/>
        <v>1.0602199999999999</v>
      </c>
      <c r="P2649" s="8">
        <f t="shared" si="247"/>
        <v>58.901111111111113</v>
      </c>
      <c r="Q2649" s="9" t="str">
        <f t="shared" si="248"/>
        <v>theater</v>
      </c>
      <c r="R2649" s="9" t="str">
        <f t="shared" si="249"/>
        <v>plays</v>
      </c>
      <c r="S2649" s="14">
        <f t="shared" si="250"/>
        <v>41927.848900462966</v>
      </c>
      <c r="T2649" s="14">
        <f t="shared" si="251"/>
        <v>41948.890567129631</v>
      </c>
    </row>
    <row r="2650" spans="1:20" ht="30" x14ac:dyDescent="0.25">
      <c r="A2650">
        <v>1146</v>
      </c>
      <c r="B2650" s="3" t="s">
        <v>1147</v>
      </c>
      <c r="C2650" s="3" t="s">
        <v>5256</v>
      </c>
      <c r="D2650">
        <v>6000</v>
      </c>
      <c r="E2650">
        <v>530</v>
      </c>
      <c r="F2650" t="s">
        <v>8221</v>
      </c>
      <c r="G2650" t="s">
        <v>8224</v>
      </c>
      <c r="H2650" t="s">
        <v>8246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8284</v>
      </c>
      <c r="O2650" s="6">
        <f t="shared" si="246"/>
        <v>8.8333333333333333E-2</v>
      </c>
      <c r="P2650" s="8">
        <f t="shared" si="247"/>
        <v>44.166666666666664</v>
      </c>
      <c r="Q2650" s="9" t="str">
        <f t="shared" si="248"/>
        <v>food</v>
      </c>
      <c r="R2650" s="9" t="str">
        <f t="shared" si="249"/>
        <v>food trucks</v>
      </c>
      <c r="S2650" s="14">
        <f t="shared" si="250"/>
        <v>41723.9533912037</v>
      </c>
      <c r="T2650" s="14">
        <f t="shared" si="251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>
        <v>5000</v>
      </c>
      <c r="E2651">
        <v>530</v>
      </c>
      <c r="F2651" t="s">
        <v>8221</v>
      </c>
      <c r="G2651" t="s">
        <v>8224</v>
      </c>
      <c r="H2651" t="s">
        <v>8246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8284</v>
      </c>
      <c r="O2651" s="6">
        <f t="shared" si="246"/>
        <v>0.106</v>
      </c>
      <c r="P2651" s="8">
        <f t="shared" si="247"/>
        <v>48.18181818181818</v>
      </c>
      <c r="Q2651" s="9" t="str">
        <f t="shared" si="248"/>
        <v>food</v>
      </c>
      <c r="R2651" s="9" t="str">
        <f t="shared" si="249"/>
        <v>food trucks</v>
      </c>
      <c r="S2651" s="14">
        <f t="shared" si="250"/>
        <v>42294.628449074073</v>
      </c>
      <c r="T2651" s="14">
        <f t="shared" si="251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>
        <v>500</v>
      </c>
      <c r="E2652">
        <v>530</v>
      </c>
      <c r="F2652" t="s">
        <v>8219</v>
      </c>
      <c r="G2652" t="s">
        <v>8224</v>
      </c>
      <c r="H2652" t="s">
        <v>8246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8271</v>
      </c>
      <c r="O2652" s="6">
        <f t="shared" si="246"/>
        <v>1.06</v>
      </c>
      <c r="P2652" s="8">
        <f t="shared" si="247"/>
        <v>75.714285714285708</v>
      </c>
      <c r="Q2652" s="9" t="str">
        <f t="shared" si="248"/>
        <v>theater</v>
      </c>
      <c r="R2652" s="9" t="str">
        <f t="shared" si="249"/>
        <v>plays</v>
      </c>
      <c r="S2652" s="14">
        <f t="shared" si="250"/>
        <v>42214.6956712963</v>
      </c>
      <c r="T2652" s="14">
        <f t="shared" si="251"/>
        <v>42225.666666666672</v>
      </c>
    </row>
    <row r="2653" spans="1:20" ht="45" x14ac:dyDescent="0.25">
      <c r="A2653">
        <v>3563</v>
      </c>
      <c r="B2653" s="3" t="s">
        <v>3562</v>
      </c>
      <c r="C2653" s="3" t="s">
        <v>7673</v>
      </c>
      <c r="D2653">
        <v>500</v>
      </c>
      <c r="E2653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8271</v>
      </c>
      <c r="O2653" s="6">
        <f t="shared" si="246"/>
        <v>1.0549000000000002</v>
      </c>
      <c r="P2653" s="8">
        <f t="shared" si="247"/>
        <v>21.098000000000003</v>
      </c>
      <c r="Q2653" s="9" t="str">
        <f t="shared" si="248"/>
        <v>theater</v>
      </c>
      <c r="R2653" s="9" t="str">
        <f t="shared" si="249"/>
        <v>plays</v>
      </c>
      <c r="S2653" s="14">
        <f t="shared" si="250"/>
        <v>42555.671944444446</v>
      </c>
      <c r="T2653" s="14">
        <f t="shared" si="251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>
        <v>5000</v>
      </c>
      <c r="E2654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8271</v>
      </c>
      <c r="O2654" s="6">
        <f t="shared" si="246"/>
        <v>0.10539999999999999</v>
      </c>
      <c r="P2654" s="8">
        <f t="shared" si="247"/>
        <v>47.909090909090907</v>
      </c>
      <c r="Q2654" s="9" t="str">
        <f t="shared" si="248"/>
        <v>theater</v>
      </c>
      <c r="R2654" s="9" t="str">
        <f t="shared" si="249"/>
        <v>plays</v>
      </c>
      <c r="S2654" s="14">
        <f t="shared" si="250"/>
        <v>42452.815659722226</v>
      </c>
      <c r="T2654" s="14">
        <f t="shared" si="251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>
        <v>500</v>
      </c>
      <c r="E2655">
        <v>525</v>
      </c>
      <c r="F2655" t="s">
        <v>8219</v>
      </c>
      <c r="G2655" t="s">
        <v>8225</v>
      </c>
      <c r="H2655" t="s">
        <v>8247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8265</v>
      </c>
      <c r="O2655" s="6">
        <f t="shared" si="246"/>
        <v>1.05</v>
      </c>
      <c r="P2655" s="8">
        <f t="shared" si="247"/>
        <v>15</v>
      </c>
      <c r="Q2655" s="9" t="str">
        <f t="shared" si="248"/>
        <v>film &amp; video</v>
      </c>
      <c r="R2655" s="9" t="str">
        <f t="shared" si="249"/>
        <v>television</v>
      </c>
      <c r="S2655" s="14">
        <f t="shared" si="250"/>
        <v>42405.702349537038</v>
      </c>
      <c r="T2655" s="14">
        <f t="shared" si="251"/>
        <v>42415.702349537038</v>
      </c>
    </row>
    <row r="2656" spans="1:20" ht="45" x14ac:dyDescent="0.25">
      <c r="A2656">
        <v>3255</v>
      </c>
      <c r="B2656" s="3" t="s">
        <v>3255</v>
      </c>
      <c r="C2656" s="3" t="s">
        <v>7365</v>
      </c>
      <c r="D2656">
        <v>300</v>
      </c>
      <c r="E2656">
        <v>525</v>
      </c>
      <c r="F2656" t="s">
        <v>8219</v>
      </c>
      <c r="G2656" t="s">
        <v>8225</v>
      </c>
      <c r="H2656" t="s">
        <v>8247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8271</v>
      </c>
      <c r="O2656" s="6">
        <f t="shared" si="246"/>
        <v>1.75</v>
      </c>
      <c r="P2656" s="8">
        <f t="shared" si="247"/>
        <v>29.166666666666668</v>
      </c>
      <c r="Q2656" s="9" t="str">
        <f t="shared" si="248"/>
        <v>theater</v>
      </c>
      <c r="R2656" s="9" t="str">
        <f t="shared" si="249"/>
        <v>plays</v>
      </c>
      <c r="S2656" s="14">
        <f t="shared" si="250"/>
        <v>41889.768229166664</v>
      </c>
      <c r="T2656" s="14">
        <f t="shared" si="251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>
        <v>500</v>
      </c>
      <c r="E2657">
        <v>525</v>
      </c>
      <c r="F2657" t="s">
        <v>8219</v>
      </c>
      <c r="G2657" t="s">
        <v>8224</v>
      </c>
      <c r="H2657" t="s">
        <v>8246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8305</v>
      </c>
      <c r="O2657" s="6">
        <f t="shared" si="246"/>
        <v>1.05</v>
      </c>
      <c r="P2657" s="8">
        <f t="shared" si="247"/>
        <v>75</v>
      </c>
      <c r="Q2657" s="9" t="str">
        <f t="shared" si="248"/>
        <v>theater</v>
      </c>
      <c r="R2657" s="9" t="str">
        <f t="shared" si="249"/>
        <v>musical</v>
      </c>
      <c r="S2657" s="14">
        <f t="shared" si="250"/>
        <v>42458.127175925925</v>
      </c>
      <c r="T2657" s="14">
        <f t="shared" si="251"/>
        <v>42489.165972222225</v>
      </c>
    </row>
    <row r="2658" spans="1:20" ht="45" x14ac:dyDescent="0.25">
      <c r="A2658">
        <v>3112</v>
      </c>
      <c r="B2658" s="3" t="s">
        <v>3112</v>
      </c>
      <c r="C2658" s="3" t="s">
        <v>7222</v>
      </c>
      <c r="D2658">
        <v>11000</v>
      </c>
      <c r="E2658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8303</v>
      </c>
      <c r="O2658" s="6">
        <f t="shared" si="246"/>
        <v>4.7363636363636365E-2</v>
      </c>
      <c r="P2658" s="8">
        <f t="shared" si="247"/>
        <v>57.888888888888886</v>
      </c>
      <c r="Q2658" s="9" t="str">
        <f t="shared" si="248"/>
        <v>theater</v>
      </c>
      <c r="R2658" s="9" t="str">
        <f t="shared" si="249"/>
        <v>spaces</v>
      </c>
      <c r="S2658" s="14">
        <f t="shared" si="250"/>
        <v>42615.121921296297</v>
      </c>
      <c r="T2658" s="14">
        <f t="shared" si="251"/>
        <v>42675.121921296297</v>
      </c>
    </row>
    <row r="2659" spans="1:20" ht="45" x14ac:dyDescent="0.25">
      <c r="A2659">
        <v>829</v>
      </c>
      <c r="B2659" s="3" t="s">
        <v>830</v>
      </c>
      <c r="C2659" s="3" t="s">
        <v>4939</v>
      </c>
      <c r="D2659">
        <v>500</v>
      </c>
      <c r="E2659">
        <v>520</v>
      </c>
      <c r="F2659" t="s">
        <v>8219</v>
      </c>
      <c r="G2659" t="s">
        <v>8225</v>
      </c>
      <c r="H2659" t="s">
        <v>8247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8276</v>
      </c>
      <c r="O2659" s="6">
        <f t="shared" si="246"/>
        <v>1.04</v>
      </c>
      <c r="P2659" s="8">
        <f t="shared" si="247"/>
        <v>32.5</v>
      </c>
      <c r="Q2659" s="9" t="str">
        <f t="shared" si="248"/>
        <v>music</v>
      </c>
      <c r="R2659" s="9" t="str">
        <f t="shared" si="249"/>
        <v>rock</v>
      </c>
      <c r="S2659" s="14">
        <f t="shared" si="250"/>
        <v>42504.801388888889</v>
      </c>
      <c r="T2659" s="14">
        <f t="shared" si="251"/>
        <v>42564.801388888889</v>
      </c>
    </row>
    <row r="2660" spans="1:20" ht="45" x14ac:dyDescent="0.25">
      <c r="A2660">
        <v>909</v>
      </c>
      <c r="B2660" s="3" t="s">
        <v>910</v>
      </c>
      <c r="C2660" s="3" t="s">
        <v>5019</v>
      </c>
      <c r="D2660">
        <v>16000</v>
      </c>
      <c r="E2660">
        <v>520</v>
      </c>
      <c r="F2660" t="s">
        <v>8221</v>
      </c>
      <c r="G2660" t="s">
        <v>8224</v>
      </c>
      <c r="H2660" t="s">
        <v>8246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8278</v>
      </c>
      <c r="O2660" s="6">
        <f t="shared" si="246"/>
        <v>3.2500000000000001E-2</v>
      </c>
      <c r="P2660" s="8">
        <f t="shared" si="247"/>
        <v>65</v>
      </c>
      <c r="Q2660" s="9" t="str">
        <f t="shared" si="248"/>
        <v>music</v>
      </c>
      <c r="R2660" s="9" t="str">
        <f t="shared" si="249"/>
        <v>jazz</v>
      </c>
      <c r="S2660" s="14">
        <f t="shared" si="250"/>
        <v>41081.69027777778</v>
      </c>
      <c r="T2660" s="14">
        <f t="shared" si="251"/>
        <v>41113.166666666664</v>
      </c>
    </row>
    <row r="2661" spans="1:20" ht="60" x14ac:dyDescent="0.25">
      <c r="A2661">
        <v>1835</v>
      </c>
      <c r="B2661" s="3" t="s">
        <v>1836</v>
      </c>
      <c r="C2661" s="3" t="s">
        <v>5945</v>
      </c>
      <c r="D2661">
        <v>500</v>
      </c>
      <c r="E2661">
        <v>520</v>
      </c>
      <c r="F2661" t="s">
        <v>8219</v>
      </c>
      <c r="G2661" t="s">
        <v>8225</v>
      </c>
      <c r="H2661" t="s">
        <v>8247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8276</v>
      </c>
      <c r="O2661" s="6">
        <f t="shared" si="246"/>
        <v>1.04</v>
      </c>
      <c r="P2661" s="8">
        <f t="shared" si="247"/>
        <v>47.272727272727273</v>
      </c>
      <c r="Q2661" s="9" t="str">
        <f t="shared" si="248"/>
        <v>music</v>
      </c>
      <c r="R2661" s="9" t="str">
        <f t="shared" si="249"/>
        <v>rock</v>
      </c>
      <c r="S2661" s="14">
        <f t="shared" si="250"/>
        <v>42430.702210648145</v>
      </c>
      <c r="T2661" s="14">
        <f t="shared" si="251"/>
        <v>42460.660543981481</v>
      </c>
    </row>
    <row r="2662" spans="1:20" ht="30" x14ac:dyDescent="0.25">
      <c r="A2662">
        <v>3651</v>
      </c>
      <c r="B2662" s="3" t="s">
        <v>3649</v>
      </c>
      <c r="C2662" s="3" t="s">
        <v>7761</v>
      </c>
      <c r="D2662">
        <v>500</v>
      </c>
      <c r="E2662">
        <v>520</v>
      </c>
      <c r="F2662" t="s">
        <v>8219</v>
      </c>
      <c r="G2662" t="s">
        <v>8224</v>
      </c>
      <c r="H2662" t="s">
        <v>8246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8271</v>
      </c>
      <c r="O2662" s="6">
        <f t="shared" si="246"/>
        <v>1.04</v>
      </c>
      <c r="P2662" s="8">
        <f t="shared" si="247"/>
        <v>57.777777777777779</v>
      </c>
      <c r="Q2662" s="9" t="str">
        <f t="shared" si="248"/>
        <v>theater</v>
      </c>
      <c r="R2662" s="9" t="str">
        <f t="shared" si="249"/>
        <v>plays</v>
      </c>
      <c r="S2662" s="14">
        <f t="shared" si="250"/>
        <v>41828.646319444444</v>
      </c>
      <c r="T2662" s="14">
        <f t="shared" si="251"/>
        <v>41861.665972222225</v>
      </c>
    </row>
    <row r="2663" spans="1:20" ht="45" x14ac:dyDescent="0.25">
      <c r="A2663">
        <v>3894</v>
      </c>
      <c r="B2663" s="3" t="s">
        <v>3891</v>
      </c>
      <c r="C2663" s="3" t="s">
        <v>8002</v>
      </c>
      <c r="D2663">
        <v>15000</v>
      </c>
      <c r="E2663">
        <v>520</v>
      </c>
      <c r="F2663" t="s">
        <v>8221</v>
      </c>
      <c r="G2663" t="s">
        <v>8224</v>
      </c>
      <c r="H2663" t="s">
        <v>8246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8271</v>
      </c>
      <c r="O2663" s="6">
        <f t="shared" si="246"/>
        <v>3.4666666666666665E-2</v>
      </c>
      <c r="P2663" s="8">
        <f t="shared" si="247"/>
        <v>47.272727272727273</v>
      </c>
      <c r="Q2663" s="9" t="str">
        <f t="shared" si="248"/>
        <v>theater</v>
      </c>
      <c r="R2663" s="9" t="str">
        <f t="shared" si="249"/>
        <v>plays</v>
      </c>
      <c r="S2663" s="14">
        <f t="shared" si="250"/>
        <v>42679.958472222221</v>
      </c>
      <c r="T2663" s="14">
        <f t="shared" si="251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>
        <v>500</v>
      </c>
      <c r="E2664">
        <v>519</v>
      </c>
      <c r="F2664" t="s">
        <v>8219</v>
      </c>
      <c r="G2664" t="s">
        <v>8224</v>
      </c>
      <c r="H2664" t="s">
        <v>8246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8276</v>
      </c>
      <c r="O2664" s="6">
        <f t="shared" si="246"/>
        <v>1.038</v>
      </c>
      <c r="P2664" s="8">
        <f t="shared" si="247"/>
        <v>34.6</v>
      </c>
      <c r="Q2664" s="9" t="str">
        <f t="shared" si="248"/>
        <v>music</v>
      </c>
      <c r="R2664" s="9" t="str">
        <f t="shared" si="249"/>
        <v>rock</v>
      </c>
      <c r="S2664" s="14">
        <f t="shared" si="250"/>
        <v>40122.751620370371</v>
      </c>
      <c r="T2664" s="14">
        <f t="shared" si="251"/>
        <v>40178.98541666667</v>
      </c>
    </row>
    <row r="2665" spans="1:20" ht="45" x14ac:dyDescent="0.25">
      <c r="A2665">
        <v>2491</v>
      </c>
      <c r="B2665" s="3" t="s">
        <v>2491</v>
      </c>
      <c r="C2665" s="3" t="s">
        <v>6601</v>
      </c>
      <c r="D2665">
        <v>500</v>
      </c>
      <c r="E2665">
        <v>516</v>
      </c>
      <c r="F2665" t="s">
        <v>8219</v>
      </c>
      <c r="G2665" t="s">
        <v>8224</v>
      </c>
      <c r="H2665" t="s">
        <v>8246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8279</v>
      </c>
      <c r="O2665" s="6">
        <f t="shared" si="246"/>
        <v>1.032</v>
      </c>
      <c r="P2665" s="8">
        <f t="shared" si="247"/>
        <v>51.6</v>
      </c>
      <c r="Q2665" s="9" t="str">
        <f t="shared" si="248"/>
        <v>music</v>
      </c>
      <c r="R2665" s="9" t="str">
        <f t="shared" si="249"/>
        <v>indie rock</v>
      </c>
      <c r="S2665" s="14">
        <f t="shared" si="250"/>
        <v>40542.839282407411</v>
      </c>
      <c r="T2665" s="14">
        <f t="shared" si="251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>
        <v>25000</v>
      </c>
      <c r="E2666">
        <v>509</v>
      </c>
      <c r="F2666" t="s">
        <v>8221</v>
      </c>
      <c r="G2666" t="s">
        <v>8240</v>
      </c>
      <c r="H2666" t="s">
        <v>8257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8285</v>
      </c>
      <c r="O2666" s="6">
        <f t="shared" si="246"/>
        <v>2.036E-2</v>
      </c>
      <c r="P2666" s="8">
        <f t="shared" si="247"/>
        <v>84.833333333333329</v>
      </c>
      <c r="Q2666" s="9" t="str">
        <f t="shared" si="248"/>
        <v>photography</v>
      </c>
      <c r="R2666" s="9" t="str">
        <f t="shared" si="249"/>
        <v>photobooks</v>
      </c>
      <c r="S2666" s="14">
        <f t="shared" si="250"/>
        <v>42548.876192129625</v>
      </c>
      <c r="T2666" s="14">
        <f t="shared" si="251"/>
        <v>42576.791666666672</v>
      </c>
    </row>
    <row r="2667" spans="1:20" ht="45" x14ac:dyDescent="0.25">
      <c r="A2667">
        <v>1990</v>
      </c>
      <c r="B2667" s="3" t="s">
        <v>1991</v>
      </c>
      <c r="C2667" s="3" t="s">
        <v>6100</v>
      </c>
      <c r="D2667">
        <v>3000</v>
      </c>
      <c r="E2667">
        <v>509</v>
      </c>
      <c r="F2667" t="s">
        <v>8221</v>
      </c>
      <c r="G2667" t="s">
        <v>8224</v>
      </c>
      <c r="H2667" t="s">
        <v>8246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8296</v>
      </c>
      <c r="O2667" s="6">
        <f t="shared" si="246"/>
        <v>0.16966666666666666</v>
      </c>
      <c r="P2667" s="8">
        <f t="shared" si="247"/>
        <v>101.8</v>
      </c>
      <c r="Q2667" s="9" t="str">
        <f t="shared" si="248"/>
        <v>photography</v>
      </c>
      <c r="R2667" s="9" t="str">
        <f t="shared" si="249"/>
        <v>people</v>
      </c>
      <c r="S2667" s="14">
        <f t="shared" si="250"/>
        <v>42398.195972222224</v>
      </c>
      <c r="T2667" s="14">
        <f t="shared" si="251"/>
        <v>42413.195972222224</v>
      </c>
    </row>
    <row r="2668" spans="1:20" ht="45" x14ac:dyDescent="0.25">
      <c r="A2668">
        <v>1574</v>
      </c>
      <c r="B2668" s="3" t="s">
        <v>1575</v>
      </c>
      <c r="C2668" s="3" t="s">
        <v>5684</v>
      </c>
      <c r="D2668">
        <v>10000</v>
      </c>
      <c r="E2668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8290</v>
      </c>
      <c r="O2668" s="6">
        <f t="shared" si="246"/>
        <v>5.0599999999999999E-2</v>
      </c>
      <c r="P2668" s="8">
        <f t="shared" si="247"/>
        <v>84.333333333333329</v>
      </c>
      <c r="Q2668" s="9" t="str">
        <f t="shared" si="248"/>
        <v>publishing</v>
      </c>
      <c r="R2668" s="9" t="str">
        <f t="shared" si="249"/>
        <v>art books</v>
      </c>
      <c r="S2668" s="14">
        <f t="shared" si="250"/>
        <v>42017.927418981482</v>
      </c>
      <c r="T2668" s="14">
        <f t="shared" si="251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>
        <v>250</v>
      </c>
      <c r="E2669">
        <v>505</v>
      </c>
      <c r="F2669" t="s">
        <v>8219</v>
      </c>
      <c r="G2669" t="s">
        <v>8224</v>
      </c>
      <c r="H2669" t="s">
        <v>8246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8271</v>
      </c>
      <c r="O2669" s="6">
        <f t="shared" si="246"/>
        <v>2.02</v>
      </c>
      <c r="P2669" s="8">
        <f t="shared" si="247"/>
        <v>29.705882352941178</v>
      </c>
      <c r="Q2669" s="9" t="str">
        <f t="shared" si="248"/>
        <v>theater</v>
      </c>
      <c r="R2669" s="9" t="str">
        <f t="shared" si="249"/>
        <v>plays</v>
      </c>
      <c r="S2669" s="14">
        <f t="shared" si="250"/>
        <v>42179.898472222223</v>
      </c>
      <c r="T2669" s="14">
        <f t="shared" si="251"/>
        <v>42195.75</v>
      </c>
    </row>
    <row r="2670" spans="1:20" ht="45" x14ac:dyDescent="0.25">
      <c r="A2670">
        <v>2867</v>
      </c>
      <c r="B2670" s="3" t="s">
        <v>2867</v>
      </c>
      <c r="C2670" s="3" t="s">
        <v>6977</v>
      </c>
      <c r="D2670">
        <v>2500</v>
      </c>
      <c r="E2670">
        <v>504</v>
      </c>
      <c r="F2670" t="s">
        <v>8221</v>
      </c>
      <c r="G2670" t="s">
        <v>8224</v>
      </c>
      <c r="H2670" t="s">
        <v>8246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8271</v>
      </c>
      <c r="O2670" s="6">
        <f t="shared" si="246"/>
        <v>0.2016</v>
      </c>
      <c r="P2670" s="8">
        <f t="shared" si="247"/>
        <v>50.4</v>
      </c>
      <c r="Q2670" s="9" t="str">
        <f t="shared" si="248"/>
        <v>theater</v>
      </c>
      <c r="R2670" s="9" t="str">
        <f t="shared" si="249"/>
        <v>plays</v>
      </c>
      <c r="S2670" s="14">
        <f t="shared" si="250"/>
        <v>42531.195277777777</v>
      </c>
      <c r="T2670" s="14">
        <f t="shared" si="251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>
        <v>350</v>
      </c>
      <c r="E2671">
        <v>504</v>
      </c>
      <c r="F2671" t="s">
        <v>8219</v>
      </c>
      <c r="G2671" t="s">
        <v>8225</v>
      </c>
      <c r="H2671" t="s">
        <v>8247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8271</v>
      </c>
      <c r="O2671" s="6">
        <f t="shared" si="246"/>
        <v>1.44</v>
      </c>
      <c r="P2671" s="8">
        <f t="shared" si="247"/>
        <v>22.90909090909091</v>
      </c>
      <c r="Q2671" s="9" t="str">
        <f t="shared" si="248"/>
        <v>theater</v>
      </c>
      <c r="R2671" s="9" t="str">
        <f t="shared" si="249"/>
        <v>plays</v>
      </c>
      <c r="S2671" s="14">
        <f t="shared" si="250"/>
        <v>42139.816840277781</v>
      </c>
      <c r="T2671" s="14">
        <f t="shared" si="251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>
        <v>500</v>
      </c>
      <c r="E2672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8271</v>
      </c>
      <c r="O2672" s="6">
        <f t="shared" si="246"/>
        <v>1.00644</v>
      </c>
      <c r="P2672" s="8">
        <f t="shared" si="247"/>
        <v>25.161000000000001</v>
      </c>
      <c r="Q2672" s="9" t="str">
        <f t="shared" si="248"/>
        <v>theater</v>
      </c>
      <c r="R2672" s="9" t="str">
        <f t="shared" si="249"/>
        <v>plays</v>
      </c>
      <c r="S2672" s="14">
        <f t="shared" si="250"/>
        <v>42535.049849537041</v>
      </c>
      <c r="T2672" s="14">
        <f t="shared" si="251"/>
        <v>42556.049849537041</v>
      </c>
    </row>
    <row r="2673" spans="1:20" ht="45" x14ac:dyDescent="0.25">
      <c r="A2673">
        <v>1320</v>
      </c>
      <c r="B2673" s="3" t="s">
        <v>1321</v>
      </c>
      <c r="C2673" s="3" t="s">
        <v>5430</v>
      </c>
      <c r="D2673">
        <v>100000</v>
      </c>
      <c r="E2673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8273</v>
      </c>
      <c r="O2673" s="6">
        <f t="shared" si="246"/>
        <v>5.0299999999999997E-3</v>
      </c>
      <c r="P2673" s="8">
        <f t="shared" si="247"/>
        <v>167.66666666666666</v>
      </c>
      <c r="Q2673" s="9" t="str">
        <f t="shared" si="248"/>
        <v>technology</v>
      </c>
      <c r="R2673" s="9" t="str">
        <f t="shared" si="249"/>
        <v>wearables</v>
      </c>
      <c r="S2673" s="14">
        <f t="shared" si="250"/>
        <v>42705.690347222218</v>
      </c>
      <c r="T2673" s="14">
        <f t="shared" si="251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>
        <v>500</v>
      </c>
      <c r="E2674">
        <v>502</v>
      </c>
      <c r="F2674" t="s">
        <v>8219</v>
      </c>
      <c r="G2674" t="s">
        <v>8224</v>
      </c>
      <c r="H2674" t="s">
        <v>8246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8266</v>
      </c>
      <c r="O2674" s="6">
        <f t="shared" si="246"/>
        <v>1.004</v>
      </c>
      <c r="P2674" s="8">
        <f t="shared" si="247"/>
        <v>31.375</v>
      </c>
      <c r="Q2674" s="9" t="str">
        <f t="shared" si="248"/>
        <v>film &amp; video</v>
      </c>
      <c r="R2674" s="9" t="str">
        <f t="shared" si="249"/>
        <v>shorts</v>
      </c>
      <c r="S2674" s="14">
        <f t="shared" si="250"/>
        <v>40706.297442129631</v>
      </c>
      <c r="T2674" s="14">
        <f t="shared" si="251"/>
        <v>40736.297442129631</v>
      </c>
    </row>
    <row r="2675" spans="1:20" ht="45" x14ac:dyDescent="0.25">
      <c r="A2675">
        <v>3829</v>
      </c>
      <c r="B2675" s="3" t="s">
        <v>3826</v>
      </c>
      <c r="C2675" s="3" t="s">
        <v>7938</v>
      </c>
      <c r="D2675">
        <v>500</v>
      </c>
      <c r="E2675">
        <v>501</v>
      </c>
      <c r="F2675" t="s">
        <v>8219</v>
      </c>
      <c r="G2675" t="s">
        <v>8224</v>
      </c>
      <c r="H2675" t="s">
        <v>8246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8271</v>
      </c>
      <c r="O2675" s="6">
        <f t="shared" si="246"/>
        <v>1.002</v>
      </c>
      <c r="P2675" s="8">
        <f t="shared" si="247"/>
        <v>62.625</v>
      </c>
      <c r="Q2675" s="9" t="str">
        <f t="shared" si="248"/>
        <v>theater</v>
      </c>
      <c r="R2675" s="9" t="str">
        <f t="shared" si="249"/>
        <v>plays</v>
      </c>
      <c r="S2675" s="14">
        <f t="shared" si="250"/>
        <v>42593.865405092598</v>
      </c>
      <c r="T2675" s="14">
        <f t="shared" si="251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>
        <v>500</v>
      </c>
      <c r="E2676">
        <v>500</v>
      </c>
      <c r="F2676" t="s">
        <v>8219</v>
      </c>
      <c r="G2676" t="s">
        <v>8224</v>
      </c>
      <c r="H2676" t="s">
        <v>8246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8266</v>
      </c>
      <c r="O2676" s="6">
        <f t="shared" si="246"/>
        <v>1</v>
      </c>
      <c r="P2676" s="8">
        <f t="shared" si="247"/>
        <v>71.428571428571431</v>
      </c>
      <c r="Q2676" s="9" t="str">
        <f t="shared" si="248"/>
        <v>film &amp; video</v>
      </c>
      <c r="R2676" s="9" t="str">
        <f t="shared" si="249"/>
        <v>shorts</v>
      </c>
      <c r="S2676" s="14">
        <f t="shared" si="250"/>
        <v>40648.757939814815</v>
      </c>
      <c r="T2676" s="14">
        <f t="shared" si="251"/>
        <v>40678.757939814815</v>
      </c>
    </row>
    <row r="2677" spans="1:20" ht="30" x14ac:dyDescent="0.25">
      <c r="A2677">
        <v>139</v>
      </c>
      <c r="B2677" s="3" t="s">
        <v>141</v>
      </c>
      <c r="C2677" s="3" t="s">
        <v>4249</v>
      </c>
      <c r="D2677">
        <v>500</v>
      </c>
      <c r="E2677">
        <v>500</v>
      </c>
      <c r="F2677" t="s">
        <v>8220</v>
      </c>
      <c r="G2677" t="s">
        <v>8224</v>
      </c>
      <c r="H2677" t="s">
        <v>8246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8267</v>
      </c>
      <c r="O2677" s="6">
        <f t="shared" si="246"/>
        <v>1</v>
      </c>
      <c r="P2677" s="8">
        <f t="shared" si="247"/>
        <v>500</v>
      </c>
      <c r="Q2677" s="9" t="str">
        <f t="shared" si="248"/>
        <v>film &amp; video</v>
      </c>
      <c r="R2677" s="9" t="str">
        <f t="shared" si="249"/>
        <v>science fiction</v>
      </c>
      <c r="S2677" s="14">
        <f t="shared" si="250"/>
        <v>42187.920972222222</v>
      </c>
      <c r="T2677" s="14">
        <f t="shared" si="251"/>
        <v>42197.920972222222</v>
      </c>
    </row>
    <row r="2678" spans="1:20" ht="45" x14ac:dyDescent="0.25">
      <c r="A2678">
        <v>1832</v>
      </c>
      <c r="B2678" s="3" t="s">
        <v>1833</v>
      </c>
      <c r="C2678" s="3" t="s">
        <v>5942</v>
      </c>
      <c r="D2678">
        <v>350</v>
      </c>
      <c r="E2678">
        <v>500</v>
      </c>
      <c r="F2678" t="s">
        <v>8219</v>
      </c>
      <c r="G2678" t="s">
        <v>8224</v>
      </c>
      <c r="H2678" t="s">
        <v>8246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8276</v>
      </c>
      <c r="O2678" s="6">
        <f t="shared" si="246"/>
        <v>1.4285714285714286</v>
      </c>
      <c r="P2678" s="8">
        <f t="shared" si="247"/>
        <v>25</v>
      </c>
      <c r="Q2678" s="9" t="str">
        <f t="shared" si="248"/>
        <v>music</v>
      </c>
      <c r="R2678" s="9" t="str">
        <f t="shared" si="249"/>
        <v>rock</v>
      </c>
      <c r="S2678" s="14">
        <f t="shared" si="250"/>
        <v>40576.539664351854</v>
      </c>
      <c r="T2678" s="14">
        <f t="shared" si="251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>
        <v>5500</v>
      </c>
      <c r="E2679">
        <v>500</v>
      </c>
      <c r="F2679" t="s">
        <v>8221</v>
      </c>
      <c r="G2679" t="s">
        <v>8224</v>
      </c>
      <c r="H2679" t="s">
        <v>8246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8271</v>
      </c>
      <c r="O2679" s="6">
        <f t="shared" si="246"/>
        <v>9.0909090909090912E-2</v>
      </c>
      <c r="P2679" s="8">
        <f t="shared" si="247"/>
        <v>29.411764705882351</v>
      </c>
      <c r="Q2679" s="9" t="str">
        <f t="shared" si="248"/>
        <v>theater</v>
      </c>
      <c r="R2679" s="9" t="str">
        <f t="shared" si="249"/>
        <v>plays</v>
      </c>
      <c r="S2679" s="14">
        <f t="shared" si="250"/>
        <v>41869.714166666665</v>
      </c>
      <c r="T2679" s="14">
        <f t="shared" si="251"/>
        <v>41876.875</v>
      </c>
    </row>
    <row r="2680" spans="1:20" ht="45" x14ac:dyDescent="0.25">
      <c r="A2680">
        <v>2922</v>
      </c>
      <c r="B2680" s="3" t="s">
        <v>2922</v>
      </c>
      <c r="C2680" s="3" t="s">
        <v>7032</v>
      </c>
      <c r="D2680">
        <v>500</v>
      </c>
      <c r="E2680">
        <v>500</v>
      </c>
      <c r="F2680" t="s">
        <v>8219</v>
      </c>
      <c r="G2680" t="s">
        <v>8225</v>
      </c>
      <c r="H2680" t="s">
        <v>8247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8305</v>
      </c>
      <c r="O2680" s="6">
        <f t="shared" si="246"/>
        <v>1</v>
      </c>
      <c r="P2680" s="8">
        <f t="shared" si="247"/>
        <v>83.333333333333329</v>
      </c>
      <c r="Q2680" s="9" t="str">
        <f t="shared" si="248"/>
        <v>theater</v>
      </c>
      <c r="R2680" s="9" t="str">
        <f t="shared" si="249"/>
        <v>musical</v>
      </c>
      <c r="S2680" s="14">
        <f t="shared" si="250"/>
        <v>42097.874155092592</v>
      </c>
      <c r="T2680" s="14">
        <f t="shared" si="251"/>
        <v>42142.874155092592</v>
      </c>
    </row>
    <row r="2681" spans="1:20" ht="45" x14ac:dyDescent="0.25">
      <c r="A2681">
        <v>3000</v>
      </c>
      <c r="B2681" s="3" t="s">
        <v>3000</v>
      </c>
      <c r="C2681" s="3" t="s">
        <v>7110</v>
      </c>
      <c r="D2681">
        <v>500</v>
      </c>
      <c r="E2681">
        <v>500</v>
      </c>
      <c r="F2681" t="s">
        <v>8219</v>
      </c>
      <c r="G2681" t="s">
        <v>8224</v>
      </c>
      <c r="H2681" t="s">
        <v>8246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8303</v>
      </c>
      <c r="O2681" s="6">
        <f t="shared" si="246"/>
        <v>1</v>
      </c>
      <c r="P2681" s="8">
        <f t="shared" si="247"/>
        <v>62.5</v>
      </c>
      <c r="Q2681" s="9" t="str">
        <f t="shared" si="248"/>
        <v>theater</v>
      </c>
      <c r="R2681" s="9" t="str">
        <f t="shared" si="249"/>
        <v>spaces</v>
      </c>
      <c r="S2681" s="14">
        <f t="shared" si="250"/>
        <v>42752.827199074076</v>
      </c>
      <c r="T2681" s="14">
        <f t="shared" si="251"/>
        <v>42766.75</v>
      </c>
    </row>
    <row r="2682" spans="1:20" ht="45" x14ac:dyDescent="0.25">
      <c r="A2682">
        <v>3392</v>
      </c>
      <c r="B2682" s="3" t="s">
        <v>3391</v>
      </c>
      <c r="C2682" s="3" t="s">
        <v>7502</v>
      </c>
      <c r="D2682">
        <v>500</v>
      </c>
      <c r="E2682">
        <v>500</v>
      </c>
      <c r="F2682" t="s">
        <v>8219</v>
      </c>
      <c r="G2682" t="s">
        <v>8225</v>
      </c>
      <c r="H2682" t="s">
        <v>8247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8271</v>
      </c>
      <c r="O2682" s="6">
        <f t="shared" si="246"/>
        <v>1</v>
      </c>
      <c r="P2682" s="8">
        <f t="shared" si="247"/>
        <v>41.666666666666664</v>
      </c>
      <c r="Q2682" s="9" t="str">
        <f t="shared" si="248"/>
        <v>theater</v>
      </c>
      <c r="R2682" s="9" t="str">
        <f t="shared" si="249"/>
        <v>plays</v>
      </c>
      <c r="S2682" s="14">
        <f t="shared" si="250"/>
        <v>42446.845543981486</v>
      </c>
      <c r="T2682" s="14">
        <f t="shared" si="251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>
        <v>500</v>
      </c>
      <c r="E2683">
        <v>500</v>
      </c>
      <c r="F2683" t="s">
        <v>8219</v>
      </c>
      <c r="G2683" t="s">
        <v>8225</v>
      </c>
      <c r="H2683" t="s">
        <v>8247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8271</v>
      </c>
      <c r="O2683" s="6">
        <f t="shared" si="246"/>
        <v>1</v>
      </c>
      <c r="P2683" s="8">
        <f t="shared" si="247"/>
        <v>55.555555555555557</v>
      </c>
      <c r="Q2683" s="9" t="str">
        <f t="shared" si="248"/>
        <v>theater</v>
      </c>
      <c r="R2683" s="9" t="str">
        <f t="shared" si="249"/>
        <v>plays</v>
      </c>
      <c r="S2683" s="14">
        <f t="shared" si="250"/>
        <v>42146.570393518516</v>
      </c>
      <c r="T2683" s="14">
        <f t="shared" si="251"/>
        <v>42176.570393518516</v>
      </c>
    </row>
    <row r="2684" spans="1:20" ht="45" x14ac:dyDescent="0.25">
      <c r="A2684">
        <v>3579</v>
      </c>
      <c r="B2684" s="3" t="s">
        <v>3578</v>
      </c>
      <c r="C2684" s="3" t="s">
        <v>7689</v>
      </c>
      <c r="D2684">
        <v>500</v>
      </c>
      <c r="E2684">
        <v>500</v>
      </c>
      <c r="F2684" t="s">
        <v>8219</v>
      </c>
      <c r="G2684" t="s">
        <v>8225</v>
      </c>
      <c r="H2684" t="s">
        <v>8247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8271</v>
      </c>
      <c r="O2684" s="6">
        <f t="shared" si="246"/>
        <v>1</v>
      </c>
      <c r="P2684" s="8">
        <f t="shared" si="247"/>
        <v>35.714285714285715</v>
      </c>
      <c r="Q2684" s="9" t="str">
        <f t="shared" si="248"/>
        <v>theater</v>
      </c>
      <c r="R2684" s="9" t="str">
        <f t="shared" si="249"/>
        <v>plays</v>
      </c>
      <c r="S2684" s="14">
        <f t="shared" si="250"/>
        <v>42430.762222222227</v>
      </c>
      <c r="T2684" s="14">
        <f t="shared" si="251"/>
        <v>42460.720555555556</v>
      </c>
    </row>
    <row r="2685" spans="1:20" ht="45" x14ac:dyDescent="0.25">
      <c r="A2685">
        <v>3650</v>
      </c>
      <c r="B2685" s="3" t="s">
        <v>3648</v>
      </c>
      <c r="C2685" s="3" t="s">
        <v>7760</v>
      </c>
      <c r="D2685">
        <v>500</v>
      </c>
      <c r="E2685">
        <v>500</v>
      </c>
      <c r="F2685" t="s">
        <v>8219</v>
      </c>
      <c r="G2685" t="s">
        <v>8225</v>
      </c>
      <c r="H2685" t="s">
        <v>8247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8271</v>
      </c>
      <c r="O2685" s="6">
        <f t="shared" si="246"/>
        <v>1</v>
      </c>
      <c r="P2685" s="8">
        <f t="shared" si="247"/>
        <v>29.411764705882351</v>
      </c>
      <c r="Q2685" s="9" t="str">
        <f t="shared" si="248"/>
        <v>theater</v>
      </c>
      <c r="R2685" s="9" t="str">
        <f t="shared" si="249"/>
        <v>plays</v>
      </c>
      <c r="S2685" s="14">
        <f t="shared" si="250"/>
        <v>42381.478981481487</v>
      </c>
      <c r="T2685" s="14">
        <f t="shared" si="251"/>
        <v>42402.478981481487</v>
      </c>
    </row>
    <row r="2686" spans="1:20" ht="45" x14ac:dyDescent="0.25">
      <c r="A2686">
        <v>3761</v>
      </c>
      <c r="B2686" s="3" t="s">
        <v>3758</v>
      </c>
      <c r="C2686" s="3" t="s">
        <v>7871</v>
      </c>
      <c r="D2686">
        <v>500</v>
      </c>
      <c r="E2686">
        <v>500</v>
      </c>
      <c r="F2686" t="s">
        <v>8219</v>
      </c>
      <c r="G2686" t="s">
        <v>8225</v>
      </c>
      <c r="H2686" t="s">
        <v>8247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8305</v>
      </c>
      <c r="O2686" s="6">
        <f t="shared" si="246"/>
        <v>1</v>
      </c>
      <c r="P2686" s="8">
        <f t="shared" si="247"/>
        <v>166.66666666666666</v>
      </c>
      <c r="Q2686" s="9" t="str">
        <f t="shared" si="248"/>
        <v>theater</v>
      </c>
      <c r="R2686" s="9" t="str">
        <f t="shared" si="249"/>
        <v>musical</v>
      </c>
      <c r="S2686" s="14">
        <f t="shared" si="250"/>
        <v>42173.466863425929</v>
      </c>
      <c r="T2686" s="14">
        <f t="shared" si="251"/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>
        <v>75000</v>
      </c>
      <c r="E2687">
        <v>500</v>
      </c>
      <c r="F2687" t="s">
        <v>8221</v>
      </c>
      <c r="G2687" t="s">
        <v>8224</v>
      </c>
      <c r="H2687" t="s">
        <v>8246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8305</v>
      </c>
      <c r="O2687" s="6">
        <f t="shared" si="246"/>
        <v>6.6666666666666671E-3</v>
      </c>
      <c r="P2687" s="8">
        <f t="shared" si="247"/>
        <v>500</v>
      </c>
      <c r="Q2687" s="9" t="str">
        <f t="shared" si="248"/>
        <v>theater</v>
      </c>
      <c r="R2687" s="9" t="str">
        <f t="shared" si="249"/>
        <v>musical</v>
      </c>
      <c r="S2687" s="14">
        <f t="shared" si="250"/>
        <v>42333.695821759262</v>
      </c>
      <c r="T2687" s="14">
        <f t="shared" si="251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>
        <v>3000</v>
      </c>
      <c r="E2688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8271</v>
      </c>
      <c r="O2688" s="6">
        <f t="shared" si="246"/>
        <v>0.16566666666666666</v>
      </c>
      <c r="P2688" s="8">
        <f t="shared" si="247"/>
        <v>29.235294117647058</v>
      </c>
      <c r="Q2688" s="9" t="str">
        <f t="shared" si="248"/>
        <v>theater</v>
      </c>
      <c r="R2688" s="9" t="str">
        <f t="shared" si="249"/>
        <v>plays</v>
      </c>
      <c r="S2688" s="14">
        <f t="shared" si="250"/>
        <v>41950.26694444444</v>
      </c>
      <c r="T2688" s="14">
        <f t="shared" si="251"/>
        <v>41963.669444444444</v>
      </c>
    </row>
    <row r="2689" spans="1:20" ht="45" x14ac:dyDescent="0.25">
      <c r="A2689">
        <v>2639</v>
      </c>
      <c r="B2689" s="3" t="s">
        <v>2639</v>
      </c>
      <c r="C2689" s="3" t="s">
        <v>6749</v>
      </c>
      <c r="D2689">
        <v>300</v>
      </c>
      <c r="E2689">
        <v>492</v>
      </c>
      <c r="F2689" t="s">
        <v>8219</v>
      </c>
      <c r="G2689" t="s">
        <v>8225</v>
      </c>
      <c r="H2689" t="s">
        <v>8247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8301</v>
      </c>
      <c r="O2689" s="6">
        <f t="shared" si="246"/>
        <v>1.64</v>
      </c>
      <c r="P2689" s="8">
        <f t="shared" si="247"/>
        <v>10.040816326530612</v>
      </c>
      <c r="Q2689" s="9" t="str">
        <f t="shared" si="248"/>
        <v>technology</v>
      </c>
      <c r="R2689" s="9" t="str">
        <f t="shared" si="249"/>
        <v>space exploration</v>
      </c>
      <c r="S2689" s="14">
        <f t="shared" si="250"/>
        <v>42024.86513888889</v>
      </c>
      <c r="T2689" s="14">
        <f t="shared" si="251"/>
        <v>42054.86513888889</v>
      </c>
    </row>
    <row r="2690" spans="1:20" ht="45" x14ac:dyDescent="0.25">
      <c r="A2690">
        <v>4062</v>
      </c>
      <c r="B2690" s="3" t="s">
        <v>4058</v>
      </c>
      <c r="C2690" s="3" t="s">
        <v>8166</v>
      </c>
      <c r="D2690">
        <v>20000</v>
      </c>
      <c r="E2690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8271</v>
      </c>
      <c r="O2690" s="6">
        <f t="shared" ref="O2690:O2753" si="252">E2690/D2690</f>
        <v>2.4500000000000001E-2</v>
      </c>
      <c r="P2690" s="8">
        <f t="shared" ref="P2690:P2753" si="253">E2690/L2690</f>
        <v>163.33333333333334</v>
      </c>
      <c r="Q2690" s="9" t="str">
        <f t="shared" si="248"/>
        <v>theater</v>
      </c>
      <c r="R2690" s="9" t="str">
        <f t="shared" si="249"/>
        <v>plays</v>
      </c>
      <c r="S2690" s="14">
        <f t="shared" si="250"/>
        <v>42523.739212962959</v>
      </c>
      <c r="T2690" s="14">
        <f t="shared" si="251"/>
        <v>42553.739212962959</v>
      </c>
    </row>
    <row r="2691" spans="1:20" ht="45" x14ac:dyDescent="0.25">
      <c r="A2691">
        <v>3986</v>
      </c>
      <c r="B2691" s="3" t="s">
        <v>3982</v>
      </c>
      <c r="C2691" s="3" t="s">
        <v>8092</v>
      </c>
      <c r="D2691">
        <v>5000</v>
      </c>
      <c r="E2691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8271</v>
      </c>
      <c r="O2691" s="6">
        <f t="shared" si="252"/>
        <v>9.7600000000000006E-2</v>
      </c>
      <c r="P2691" s="8">
        <f t="shared" si="253"/>
        <v>37.53846153846154</v>
      </c>
      <c r="Q2691" s="9" t="str">
        <f t="shared" ref="Q2691:Q2754" si="254">LEFT(N2691, SEARCH("/",N2691,1)-1)</f>
        <v>theater</v>
      </c>
      <c r="R2691" s="9" t="str">
        <f t="shared" ref="R2691:R2754" si="255">RIGHT(N2691,LEN(N2691) - SEARCH("/", N2691))</f>
        <v>plays</v>
      </c>
      <c r="S2691" s="14">
        <f t="shared" ref="S2691:S2754" si="256">(((J2691/60)/60)/24)+DATE(1970,1,1)</f>
        <v>42467.548541666663</v>
      </c>
      <c r="T2691" s="14">
        <f t="shared" ref="T2691:T2754" si="257">(((I2691/60)/60)/24)+DATE(1970,1,1)</f>
        <v>42496.544444444444</v>
      </c>
    </row>
    <row r="2692" spans="1:20" ht="45" x14ac:dyDescent="0.25">
      <c r="A2692">
        <v>1707</v>
      </c>
      <c r="B2692" s="3" t="s">
        <v>1708</v>
      </c>
      <c r="C2692" s="3" t="s">
        <v>5817</v>
      </c>
      <c r="D2692">
        <v>5000</v>
      </c>
      <c r="E2692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8293</v>
      </c>
      <c r="O2692" s="6">
        <f t="shared" si="252"/>
        <v>9.74E-2</v>
      </c>
      <c r="P2692" s="8">
        <f t="shared" si="253"/>
        <v>54.111111111111114</v>
      </c>
      <c r="Q2692" s="9" t="str">
        <f t="shared" si="254"/>
        <v>music</v>
      </c>
      <c r="R2692" s="9" t="str">
        <f t="shared" si="255"/>
        <v>faith</v>
      </c>
      <c r="S2692" s="14">
        <f t="shared" si="256"/>
        <v>42427.721006944441</v>
      </c>
      <c r="T2692" s="14">
        <f t="shared" si="257"/>
        <v>42457.679340277777</v>
      </c>
    </row>
    <row r="2693" spans="1:20" ht="45" x14ac:dyDescent="0.25">
      <c r="A2693">
        <v>1325</v>
      </c>
      <c r="B2693" s="3" t="s">
        <v>1326</v>
      </c>
      <c r="C2693" s="3" t="s">
        <v>5435</v>
      </c>
      <c r="D2693">
        <v>20000</v>
      </c>
      <c r="E2693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8273</v>
      </c>
      <c r="O2693" s="6">
        <f t="shared" si="252"/>
        <v>2.4299999999999999E-2</v>
      </c>
      <c r="P2693" s="8">
        <f t="shared" si="253"/>
        <v>60.75</v>
      </c>
      <c r="Q2693" s="9" t="str">
        <f t="shared" si="254"/>
        <v>technology</v>
      </c>
      <c r="R2693" s="9" t="str">
        <f t="shared" si="255"/>
        <v>wearables</v>
      </c>
      <c r="S2693" s="14">
        <f t="shared" si="256"/>
        <v>42704.086053240739</v>
      </c>
      <c r="T2693" s="14">
        <f t="shared" si="257"/>
        <v>42734.086053240739</v>
      </c>
    </row>
    <row r="2694" spans="1:20" ht="45" x14ac:dyDescent="0.25">
      <c r="A2694">
        <v>2836</v>
      </c>
      <c r="B2694" s="3" t="s">
        <v>2836</v>
      </c>
      <c r="C2694" s="3" t="s">
        <v>6946</v>
      </c>
      <c r="D2694">
        <v>450</v>
      </c>
      <c r="E2694">
        <v>485</v>
      </c>
      <c r="F2694" t="s">
        <v>8219</v>
      </c>
      <c r="G2694" t="s">
        <v>8224</v>
      </c>
      <c r="H2694" t="s">
        <v>8246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8271</v>
      </c>
      <c r="O2694" s="6">
        <f t="shared" si="252"/>
        <v>1.0777777777777777</v>
      </c>
      <c r="P2694" s="8">
        <f t="shared" si="253"/>
        <v>44.090909090909093</v>
      </c>
      <c r="Q2694" s="9" t="str">
        <f t="shared" si="254"/>
        <v>theater</v>
      </c>
      <c r="R2694" s="9" t="str">
        <f t="shared" si="255"/>
        <v>plays</v>
      </c>
      <c r="S2694" s="14">
        <f t="shared" si="256"/>
        <v>42746.261782407411</v>
      </c>
      <c r="T2694" s="14">
        <f t="shared" si="257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>
        <v>350</v>
      </c>
      <c r="E2695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8271</v>
      </c>
      <c r="O2695" s="6">
        <f t="shared" si="252"/>
        <v>1.3757142857142857</v>
      </c>
      <c r="P2695" s="8">
        <f t="shared" si="253"/>
        <v>28.323529411764707</v>
      </c>
      <c r="Q2695" s="9" t="str">
        <f t="shared" si="254"/>
        <v>theater</v>
      </c>
      <c r="R2695" s="9" t="str">
        <f t="shared" si="255"/>
        <v>plays</v>
      </c>
      <c r="S2695" s="14">
        <f t="shared" si="256"/>
        <v>42410.017199074078</v>
      </c>
      <c r="T2695" s="14">
        <f t="shared" si="257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>
        <v>55000</v>
      </c>
      <c r="E2696">
        <v>481</v>
      </c>
      <c r="F2696" t="s">
        <v>8221</v>
      </c>
      <c r="G2696" t="s">
        <v>8229</v>
      </c>
      <c r="H2696" t="s">
        <v>8251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8273</v>
      </c>
      <c r="O2696" s="6">
        <f t="shared" si="252"/>
        <v>8.7454545454545458E-3</v>
      </c>
      <c r="P2696" s="8">
        <f t="shared" si="253"/>
        <v>120.25</v>
      </c>
      <c r="Q2696" s="9" t="str">
        <f t="shared" si="254"/>
        <v>technology</v>
      </c>
      <c r="R2696" s="9" t="str">
        <f t="shared" si="255"/>
        <v>wearables</v>
      </c>
      <c r="S2696" s="14">
        <f t="shared" si="256"/>
        <v>42726.192916666667</v>
      </c>
      <c r="T2696" s="14">
        <f t="shared" si="257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>
        <v>10000</v>
      </c>
      <c r="E2697">
        <v>481</v>
      </c>
      <c r="F2697" t="s">
        <v>8221</v>
      </c>
      <c r="G2697" t="s">
        <v>8224</v>
      </c>
      <c r="H2697" t="s">
        <v>8246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8305</v>
      </c>
      <c r="O2697" s="6">
        <f t="shared" si="252"/>
        <v>4.8099999999999997E-2</v>
      </c>
      <c r="P2697" s="8">
        <f t="shared" si="253"/>
        <v>60.125</v>
      </c>
      <c r="Q2697" s="9" t="str">
        <f t="shared" si="254"/>
        <v>theater</v>
      </c>
      <c r="R2697" s="9" t="str">
        <f t="shared" si="255"/>
        <v>musical</v>
      </c>
      <c r="S2697" s="14">
        <f t="shared" si="256"/>
        <v>42140.421319444446</v>
      </c>
      <c r="T2697" s="14">
        <f t="shared" si="257"/>
        <v>42171.979166666672</v>
      </c>
    </row>
    <row r="2698" spans="1:20" ht="30" x14ac:dyDescent="0.25">
      <c r="A2698">
        <v>452</v>
      </c>
      <c r="B2698" s="3" t="s">
        <v>453</v>
      </c>
      <c r="C2698" s="3" t="s">
        <v>4562</v>
      </c>
      <c r="D2698">
        <v>750</v>
      </c>
      <c r="E2698">
        <v>480</v>
      </c>
      <c r="F2698" t="s">
        <v>8221</v>
      </c>
      <c r="G2698" t="s">
        <v>8224</v>
      </c>
      <c r="H2698" t="s">
        <v>8246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8270</v>
      </c>
      <c r="O2698" s="6">
        <f t="shared" si="252"/>
        <v>0.64</v>
      </c>
      <c r="P2698" s="8">
        <f t="shared" si="253"/>
        <v>40</v>
      </c>
      <c r="Q2698" s="9" t="str">
        <f t="shared" si="254"/>
        <v>film &amp; video</v>
      </c>
      <c r="R2698" s="9" t="str">
        <f t="shared" si="255"/>
        <v>animation</v>
      </c>
      <c r="S2698" s="14">
        <f t="shared" si="256"/>
        <v>42107.703877314809</v>
      </c>
      <c r="T2698" s="14">
        <f t="shared" si="257"/>
        <v>42137.703877314809</v>
      </c>
    </row>
    <row r="2699" spans="1:20" ht="45" x14ac:dyDescent="0.25">
      <c r="A2699">
        <v>948</v>
      </c>
      <c r="B2699" s="3" t="s">
        <v>949</v>
      </c>
      <c r="C2699" s="3" t="s">
        <v>5058</v>
      </c>
      <c r="D2699">
        <v>4000</v>
      </c>
      <c r="E2699">
        <v>480</v>
      </c>
      <c r="F2699" t="s">
        <v>8221</v>
      </c>
      <c r="G2699" t="s">
        <v>8233</v>
      </c>
      <c r="H2699" t="s">
        <v>8249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8273</v>
      </c>
      <c r="O2699" s="6">
        <f t="shared" si="252"/>
        <v>0.12</v>
      </c>
      <c r="P2699" s="8">
        <f t="shared" si="253"/>
        <v>60</v>
      </c>
      <c r="Q2699" s="9" t="str">
        <f t="shared" si="254"/>
        <v>technology</v>
      </c>
      <c r="R2699" s="9" t="str">
        <f t="shared" si="255"/>
        <v>wearables</v>
      </c>
      <c r="S2699" s="14">
        <f t="shared" si="256"/>
        <v>42411.828287037039</v>
      </c>
      <c r="T2699" s="14">
        <f t="shared" si="257"/>
        <v>42441.828287037039</v>
      </c>
    </row>
    <row r="2700" spans="1:20" ht="45" x14ac:dyDescent="0.25">
      <c r="A2700">
        <v>2135</v>
      </c>
      <c r="B2700" s="3" t="s">
        <v>2136</v>
      </c>
      <c r="C2700" s="3" t="s">
        <v>6245</v>
      </c>
      <c r="D2700">
        <v>5000</v>
      </c>
      <c r="E2700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8282</v>
      </c>
      <c r="O2700" s="6">
        <f t="shared" si="252"/>
        <v>9.5600000000000004E-2</v>
      </c>
      <c r="P2700" s="8">
        <f t="shared" si="253"/>
        <v>21.727272727272727</v>
      </c>
      <c r="Q2700" s="9" t="str">
        <f t="shared" si="254"/>
        <v>games</v>
      </c>
      <c r="R2700" s="9" t="str">
        <f t="shared" si="255"/>
        <v>video games</v>
      </c>
      <c r="S2700" s="14">
        <f t="shared" si="256"/>
        <v>41156.963344907403</v>
      </c>
      <c r="T2700" s="14">
        <f t="shared" si="257"/>
        <v>41186.963344907403</v>
      </c>
    </row>
    <row r="2701" spans="1:20" ht="45" x14ac:dyDescent="0.25">
      <c r="A2701">
        <v>3084</v>
      </c>
      <c r="B2701" s="3" t="s">
        <v>3084</v>
      </c>
      <c r="C2701" s="3" t="s">
        <v>7194</v>
      </c>
      <c r="D2701">
        <v>4059</v>
      </c>
      <c r="E2701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8303</v>
      </c>
      <c r="O2701" s="6">
        <f t="shared" si="252"/>
        <v>0.11579206701157921</v>
      </c>
      <c r="P2701" s="8">
        <f t="shared" si="253"/>
        <v>78.333333333333329</v>
      </c>
      <c r="Q2701" s="9" t="str">
        <f t="shared" si="254"/>
        <v>theater</v>
      </c>
      <c r="R2701" s="9" t="str">
        <f t="shared" si="255"/>
        <v>spaces</v>
      </c>
      <c r="S2701" s="14">
        <f t="shared" si="256"/>
        <v>42100.723738425921</v>
      </c>
      <c r="T2701" s="14">
        <f t="shared" si="257"/>
        <v>42129.783333333333</v>
      </c>
    </row>
    <row r="2702" spans="1:20" ht="45" x14ac:dyDescent="0.25">
      <c r="A2702">
        <v>3562</v>
      </c>
      <c r="B2702" s="3" t="s">
        <v>3561</v>
      </c>
      <c r="C2702" s="3" t="s">
        <v>7672</v>
      </c>
      <c r="D2702">
        <v>315</v>
      </c>
      <c r="E2702">
        <v>469</v>
      </c>
      <c r="F2702" t="s">
        <v>8219</v>
      </c>
      <c r="G2702" t="s">
        <v>8225</v>
      </c>
      <c r="H2702" t="s">
        <v>8247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8271</v>
      </c>
      <c r="O2702" s="6">
        <f t="shared" si="252"/>
        <v>1.4888888888888889</v>
      </c>
      <c r="P2702" s="8">
        <f t="shared" si="253"/>
        <v>15.129032258064516</v>
      </c>
      <c r="Q2702" s="9" t="str">
        <f t="shared" si="254"/>
        <v>theater</v>
      </c>
      <c r="R2702" s="9" t="str">
        <f t="shared" si="255"/>
        <v>plays</v>
      </c>
      <c r="S2702" s="14">
        <f t="shared" si="256"/>
        <v>42433.761886574073</v>
      </c>
      <c r="T2702" s="14">
        <f t="shared" si="257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>
        <v>100000</v>
      </c>
      <c r="E2703">
        <v>467</v>
      </c>
      <c r="F2703" t="s">
        <v>8221</v>
      </c>
      <c r="G2703" t="s">
        <v>8224</v>
      </c>
      <c r="H2703" t="s">
        <v>8246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8273</v>
      </c>
      <c r="O2703" s="6">
        <f t="shared" si="252"/>
        <v>4.6699999999999997E-3</v>
      </c>
      <c r="P2703" s="8">
        <f t="shared" si="253"/>
        <v>116.75</v>
      </c>
      <c r="Q2703" s="9" t="str">
        <f t="shared" si="254"/>
        <v>technology</v>
      </c>
      <c r="R2703" s="9" t="str">
        <f t="shared" si="255"/>
        <v>wearables</v>
      </c>
      <c r="S2703" s="14">
        <f t="shared" si="256"/>
        <v>42437.924988425926</v>
      </c>
      <c r="T2703" s="14">
        <f t="shared" si="257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>
        <v>10000</v>
      </c>
      <c r="E2704">
        <v>467</v>
      </c>
      <c r="F2704" t="s">
        <v>8221</v>
      </c>
      <c r="G2704" t="s">
        <v>8224</v>
      </c>
      <c r="H2704" t="s">
        <v>8246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8271</v>
      </c>
      <c r="O2704" s="6">
        <f t="shared" si="252"/>
        <v>4.6699999999999998E-2</v>
      </c>
      <c r="P2704" s="8">
        <f t="shared" si="253"/>
        <v>35.92307692307692</v>
      </c>
      <c r="Q2704" s="9" t="str">
        <f t="shared" si="254"/>
        <v>theater</v>
      </c>
      <c r="R2704" s="9" t="str">
        <f t="shared" si="255"/>
        <v>plays</v>
      </c>
      <c r="S2704" s="14">
        <f t="shared" si="256"/>
        <v>41974.738576388889</v>
      </c>
      <c r="T2704" s="14">
        <f t="shared" si="257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>
        <v>400</v>
      </c>
      <c r="E2705">
        <v>463</v>
      </c>
      <c r="F2705" t="s">
        <v>8219</v>
      </c>
      <c r="G2705" t="s">
        <v>8224</v>
      </c>
      <c r="H2705" t="s">
        <v>8246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8276</v>
      </c>
      <c r="O2705" s="6">
        <f t="shared" si="252"/>
        <v>1.1575</v>
      </c>
      <c r="P2705" s="8">
        <f t="shared" si="253"/>
        <v>35.615384615384613</v>
      </c>
      <c r="Q2705" s="9" t="str">
        <f t="shared" si="254"/>
        <v>music</v>
      </c>
      <c r="R2705" s="9" t="str">
        <f t="shared" si="255"/>
        <v>rock</v>
      </c>
      <c r="S2705" s="14">
        <f t="shared" si="256"/>
        <v>42240.852534722217</v>
      </c>
      <c r="T2705" s="14">
        <f t="shared" si="257"/>
        <v>42270.852534722217</v>
      </c>
    </row>
    <row r="2706" spans="1:20" ht="45" x14ac:dyDescent="0.25">
      <c r="A2706">
        <v>2388</v>
      </c>
      <c r="B2706" s="3" t="s">
        <v>2389</v>
      </c>
      <c r="C2706" s="3" t="s">
        <v>6498</v>
      </c>
      <c r="D2706">
        <v>37000</v>
      </c>
      <c r="E270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s="6">
        <f t="shared" si="252"/>
        <v>1.2513513513513513E-2</v>
      </c>
      <c r="P2706" s="8">
        <f t="shared" si="253"/>
        <v>57.875</v>
      </c>
      <c r="Q2706" s="9" t="str">
        <f t="shared" si="254"/>
        <v>technology</v>
      </c>
      <c r="R2706" s="9" t="str">
        <f t="shared" si="255"/>
        <v>web</v>
      </c>
      <c r="S2706" s="14">
        <f t="shared" si="256"/>
        <v>41989.853692129633</v>
      </c>
      <c r="T2706" s="14">
        <f t="shared" si="257"/>
        <v>42019.811805555553</v>
      </c>
    </row>
    <row r="2707" spans="1:20" ht="45" x14ac:dyDescent="0.25">
      <c r="A2707">
        <v>76</v>
      </c>
      <c r="B2707" s="3" t="s">
        <v>78</v>
      </c>
      <c r="C2707" s="3" t="s">
        <v>4187</v>
      </c>
      <c r="D2707">
        <v>300</v>
      </c>
      <c r="E2707">
        <v>460</v>
      </c>
      <c r="F2707" t="s">
        <v>8219</v>
      </c>
      <c r="G2707" t="s">
        <v>8224</v>
      </c>
      <c r="H2707" t="s">
        <v>8246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8266</v>
      </c>
      <c r="O2707" s="6">
        <f t="shared" si="252"/>
        <v>1.5333333333333334</v>
      </c>
      <c r="P2707" s="8">
        <f t="shared" si="253"/>
        <v>30.666666666666668</v>
      </c>
      <c r="Q2707" s="9" t="str">
        <f t="shared" si="254"/>
        <v>film &amp; video</v>
      </c>
      <c r="R2707" s="9" t="str">
        <f t="shared" si="255"/>
        <v>shorts</v>
      </c>
      <c r="S2707" s="14">
        <f t="shared" si="256"/>
        <v>40844.691643518519</v>
      </c>
      <c r="T2707" s="14">
        <f t="shared" si="257"/>
        <v>40904.733310185184</v>
      </c>
    </row>
    <row r="2708" spans="1:20" ht="45" x14ac:dyDescent="0.25">
      <c r="A2708">
        <v>95</v>
      </c>
      <c r="B2708" s="3" t="s">
        <v>97</v>
      </c>
      <c r="C2708" s="3" t="s">
        <v>4206</v>
      </c>
      <c r="D2708">
        <v>350</v>
      </c>
      <c r="E2708">
        <v>460</v>
      </c>
      <c r="F2708" t="s">
        <v>8219</v>
      </c>
      <c r="G2708" t="s">
        <v>8224</v>
      </c>
      <c r="H2708" t="s">
        <v>8246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8266</v>
      </c>
      <c r="O2708" s="6">
        <f t="shared" si="252"/>
        <v>1.3142857142857143</v>
      </c>
      <c r="P2708" s="8">
        <f t="shared" si="253"/>
        <v>21.904761904761905</v>
      </c>
      <c r="Q2708" s="9" t="str">
        <f t="shared" si="254"/>
        <v>film &amp; video</v>
      </c>
      <c r="R2708" s="9" t="str">
        <f t="shared" si="255"/>
        <v>shorts</v>
      </c>
      <c r="S2708" s="14">
        <f t="shared" si="256"/>
        <v>40935.005104166667</v>
      </c>
      <c r="T2708" s="14">
        <f t="shared" si="257"/>
        <v>40965.005104166667</v>
      </c>
    </row>
    <row r="2709" spans="1:20" ht="30" x14ac:dyDescent="0.25">
      <c r="A2709">
        <v>2409</v>
      </c>
      <c r="B2709" s="3" t="s">
        <v>2410</v>
      </c>
      <c r="C2709" s="3" t="s">
        <v>6519</v>
      </c>
      <c r="D2709">
        <v>25000</v>
      </c>
      <c r="E2709">
        <v>460</v>
      </c>
      <c r="F2709" t="s">
        <v>8221</v>
      </c>
      <c r="G2709" t="s">
        <v>8224</v>
      </c>
      <c r="H2709" t="s">
        <v>8246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8284</v>
      </c>
      <c r="O2709" s="6">
        <f t="shared" si="252"/>
        <v>1.84E-2</v>
      </c>
      <c r="P2709" s="8">
        <f t="shared" si="253"/>
        <v>76.666666666666671</v>
      </c>
      <c r="Q2709" s="9" t="str">
        <f t="shared" si="254"/>
        <v>food</v>
      </c>
      <c r="R2709" s="9" t="str">
        <f t="shared" si="255"/>
        <v>food trucks</v>
      </c>
      <c r="S2709" s="14">
        <f t="shared" si="256"/>
        <v>42204.875868055555</v>
      </c>
      <c r="T2709" s="14">
        <f t="shared" si="257"/>
        <v>42234.875868055555</v>
      </c>
    </row>
    <row r="2710" spans="1:20" ht="45" x14ac:dyDescent="0.25">
      <c r="A2710">
        <v>2414</v>
      </c>
      <c r="B2710" s="3" t="s">
        <v>2415</v>
      </c>
      <c r="C2710" s="3" t="s">
        <v>6524</v>
      </c>
      <c r="D2710">
        <v>15000</v>
      </c>
      <c r="E2710">
        <v>460</v>
      </c>
      <c r="F2710" t="s">
        <v>8221</v>
      </c>
      <c r="G2710" t="s">
        <v>8224</v>
      </c>
      <c r="H2710" t="s">
        <v>8246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8284</v>
      </c>
      <c r="O2710" s="6">
        <f t="shared" si="252"/>
        <v>3.0666666666666665E-2</v>
      </c>
      <c r="P2710" s="8">
        <f t="shared" si="253"/>
        <v>35.384615384615387</v>
      </c>
      <c r="Q2710" s="9" t="str">
        <f t="shared" si="254"/>
        <v>food</v>
      </c>
      <c r="R2710" s="9" t="str">
        <f t="shared" si="255"/>
        <v>food trucks</v>
      </c>
      <c r="S2710" s="14">
        <f t="shared" si="256"/>
        <v>42198.695138888885</v>
      </c>
      <c r="T2710" s="14">
        <f t="shared" si="257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>
        <v>250</v>
      </c>
      <c r="E2711">
        <v>460</v>
      </c>
      <c r="F2711" t="s">
        <v>8219</v>
      </c>
      <c r="G2711" t="s">
        <v>8225</v>
      </c>
      <c r="H2711" t="s">
        <v>8247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8271</v>
      </c>
      <c r="O2711" s="6">
        <f t="shared" si="252"/>
        <v>1.84</v>
      </c>
      <c r="P2711" s="8">
        <f t="shared" si="253"/>
        <v>30.666666666666668</v>
      </c>
      <c r="Q2711" s="9" t="str">
        <f t="shared" si="254"/>
        <v>theater</v>
      </c>
      <c r="R2711" s="9" t="str">
        <f t="shared" si="255"/>
        <v>plays</v>
      </c>
      <c r="S2711" s="14">
        <f t="shared" si="256"/>
        <v>42383.793124999997</v>
      </c>
      <c r="T2711" s="14">
        <f t="shared" si="257"/>
        <v>42413.793124999997</v>
      </c>
    </row>
    <row r="2712" spans="1:20" ht="45" x14ac:dyDescent="0.25">
      <c r="A2712">
        <v>4046</v>
      </c>
      <c r="B2712" s="3" t="s">
        <v>4042</v>
      </c>
      <c r="C2712" s="3" t="s">
        <v>8150</v>
      </c>
      <c r="D2712">
        <v>5600</v>
      </c>
      <c r="E2712">
        <v>460</v>
      </c>
      <c r="F2712" t="s">
        <v>8221</v>
      </c>
      <c r="G2712" t="s">
        <v>8224</v>
      </c>
      <c r="H2712" t="s">
        <v>8246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8271</v>
      </c>
      <c r="O2712" s="6">
        <f t="shared" si="252"/>
        <v>8.2142857142857142E-2</v>
      </c>
      <c r="P2712" s="8">
        <f t="shared" si="253"/>
        <v>38.333333333333336</v>
      </c>
      <c r="Q2712" s="9" t="str">
        <f t="shared" si="254"/>
        <v>theater</v>
      </c>
      <c r="R2712" s="9" t="str">
        <f t="shared" si="255"/>
        <v>plays</v>
      </c>
      <c r="S2712" s="14">
        <f t="shared" si="256"/>
        <v>41904.650578703702</v>
      </c>
      <c r="T2712" s="14">
        <f t="shared" si="257"/>
        <v>41934.650578703702</v>
      </c>
    </row>
    <row r="2713" spans="1:20" ht="45" x14ac:dyDescent="0.25">
      <c r="A2713">
        <v>3807</v>
      </c>
      <c r="B2713" s="3" t="s">
        <v>3804</v>
      </c>
      <c r="C2713" s="3" t="s">
        <v>7917</v>
      </c>
      <c r="D2713">
        <v>1500</v>
      </c>
      <c r="E2713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8305</v>
      </c>
      <c r="O2713" s="6">
        <f t="shared" si="252"/>
        <v>0.30333333333333334</v>
      </c>
      <c r="P2713" s="8">
        <f t="shared" si="253"/>
        <v>50.555555555555557</v>
      </c>
      <c r="Q2713" s="9" t="str">
        <f t="shared" si="254"/>
        <v>theater</v>
      </c>
      <c r="R2713" s="9" t="str">
        <f t="shared" si="255"/>
        <v>musical</v>
      </c>
      <c r="S2713" s="14">
        <f t="shared" si="256"/>
        <v>42090.909016203703</v>
      </c>
      <c r="T2713" s="14">
        <f t="shared" si="257"/>
        <v>42097.909016203703</v>
      </c>
    </row>
    <row r="2714" spans="1:20" ht="45" x14ac:dyDescent="0.25">
      <c r="A2714">
        <v>3929</v>
      </c>
      <c r="B2714" s="3" t="s">
        <v>3926</v>
      </c>
      <c r="C2714" s="3" t="s">
        <v>8037</v>
      </c>
      <c r="D2714">
        <v>20000</v>
      </c>
      <c r="E2714">
        <v>453</v>
      </c>
      <c r="F2714" t="s">
        <v>8221</v>
      </c>
      <c r="G2714" t="s">
        <v>8224</v>
      </c>
      <c r="H2714" t="s">
        <v>8246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8271</v>
      </c>
      <c r="O2714" s="6">
        <f t="shared" si="252"/>
        <v>2.265E-2</v>
      </c>
      <c r="P2714" s="8">
        <f t="shared" si="253"/>
        <v>32.357142857142854</v>
      </c>
      <c r="Q2714" s="9" t="str">
        <f t="shared" si="254"/>
        <v>theater</v>
      </c>
      <c r="R2714" s="9" t="str">
        <f t="shared" si="255"/>
        <v>plays</v>
      </c>
      <c r="S2714" s="14">
        <f t="shared" si="256"/>
        <v>42601.827141203699</v>
      </c>
      <c r="T2714" s="14">
        <f t="shared" si="257"/>
        <v>42631.827141203699</v>
      </c>
    </row>
    <row r="2715" spans="1:20" ht="45" x14ac:dyDescent="0.25">
      <c r="A2715">
        <v>4001</v>
      </c>
      <c r="B2715" s="3" t="s">
        <v>3997</v>
      </c>
      <c r="C2715" s="3" t="s">
        <v>8107</v>
      </c>
      <c r="D2715">
        <v>1200</v>
      </c>
      <c r="E2715">
        <v>453</v>
      </c>
      <c r="F2715" t="s">
        <v>8221</v>
      </c>
      <c r="G2715" t="s">
        <v>8225</v>
      </c>
      <c r="H2715" t="s">
        <v>8247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8271</v>
      </c>
      <c r="O2715" s="6">
        <f t="shared" si="252"/>
        <v>0.3775</v>
      </c>
      <c r="P2715" s="8">
        <f t="shared" si="253"/>
        <v>32.357142857142854</v>
      </c>
      <c r="Q2715" s="9" t="str">
        <f t="shared" si="254"/>
        <v>theater</v>
      </c>
      <c r="R2715" s="9" t="str">
        <f t="shared" si="255"/>
        <v>plays</v>
      </c>
      <c r="S2715" s="14">
        <f t="shared" si="256"/>
        <v>42775.964212962965</v>
      </c>
      <c r="T2715" s="14">
        <f t="shared" si="257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>
        <v>13111</v>
      </c>
      <c r="E2716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8305</v>
      </c>
      <c r="O2716" s="6">
        <f t="shared" si="252"/>
        <v>3.44748684310884E-2</v>
      </c>
      <c r="P2716" s="8">
        <f t="shared" si="253"/>
        <v>30.133333333333333</v>
      </c>
      <c r="Q2716" s="9" t="str">
        <f t="shared" si="254"/>
        <v>theater</v>
      </c>
      <c r="R2716" s="9" t="str">
        <f t="shared" si="255"/>
        <v>musical</v>
      </c>
      <c r="S2716" s="14">
        <f t="shared" si="256"/>
        <v>42047.724444444444</v>
      </c>
      <c r="T2716" s="14">
        <f t="shared" si="257"/>
        <v>42077.132638888885</v>
      </c>
    </row>
    <row r="2717" spans="1:20" ht="45" x14ac:dyDescent="0.25">
      <c r="A2717">
        <v>3059</v>
      </c>
      <c r="B2717" s="3" t="s">
        <v>3059</v>
      </c>
      <c r="C2717" s="3" t="s">
        <v>7169</v>
      </c>
      <c r="D2717">
        <v>15000</v>
      </c>
      <c r="E2717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8303</v>
      </c>
      <c r="O2717" s="6">
        <f t="shared" si="252"/>
        <v>3.0066666666666665E-2</v>
      </c>
      <c r="P2717" s="8">
        <f t="shared" si="253"/>
        <v>41</v>
      </c>
      <c r="Q2717" s="9" t="str">
        <f t="shared" si="254"/>
        <v>theater</v>
      </c>
      <c r="R2717" s="9" t="str">
        <f t="shared" si="255"/>
        <v>spaces</v>
      </c>
      <c r="S2717" s="14">
        <f t="shared" si="256"/>
        <v>41829.935717592591</v>
      </c>
      <c r="T2717" s="14">
        <f t="shared" si="257"/>
        <v>41859.935717592591</v>
      </c>
    </row>
    <row r="2718" spans="1:20" ht="45" x14ac:dyDescent="0.25">
      <c r="A2718">
        <v>3325</v>
      </c>
      <c r="B2718" s="3" t="s">
        <v>3325</v>
      </c>
      <c r="C2718" s="3" t="s">
        <v>7435</v>
      </c>
      <c r="D2718">
        <v>400</v>
      </c>
      <c r="E2718">
        <v>450</v>
      </c>
      <c r="F2718" t="s">
        <v>8219</v>
      </c>
      <c r="G2718" t="s">
        <v>8225</v>
      </c>
      <c r="H2718" t="s">
        <v>8247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8271</v>
      </c>
      <c r="O2718" s="6">
        <f t="shared" si="252"/>
        <v>1.125</v>
      </c>
      <c r="P2718" s="8">
        <f t="shared" si="253"/>
        <v>30</v>
      </c>
      <c r="Q2718" s="9" t="str">
        <f t="shared" si="254"/>
        <v>theater</v>
      </c>
      <c r="R2718" s="9" t="str">
        <f t="shared" si="255"/>
        <v>plays</v>
      </c>
      <c r="S2718" s="14">
        <f t="shared" si="256"/>
        <v>42064.785613425927</v>
      </c>
      <c r="T2718" s="14">
        <f t="shared" si="257"/>
        <v>42099.743946759263</v>
      </c>
    </row>
    <row r="2719" spans="1:20" ht="45" x14ac:dyDescent="0.25">
      <c r="A2719">
        <v>3980</v>
      </c>
      <c r="B2719" s="3" t="s">
        <v>3977</v>
      </c>
      <c r="C2719" s="3" t="s">
        <v>8087</v>
      </c>
      <c r="D2719">
        <v>2500</v>
      </c>
      <c r="E2719">
        <v>450</v>
      </c>
      <c r="F2719" t="s">
        <v>8221</v>
      </c>
      <c r="G2719" t="s">
        <v>8224</v>
      </c>
      <c r="H2719" t="s">
        <v>8246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8271</v>
      </c>
      <c r="O2719" s="6">
        <f t="shared" si="252"/>
        <v>0.18</v>
      </c>
      <c r="P2719" s="8">
        <f t="shared" si="253"/>
        <v>64.285714285714292</v>
      </c>
      <c r="Q2719" s="9" t="str">
        <f t="shared" si="254"/>
        <v>theater</v>
      </c>
      <c r="R2719" s="9" t="str">
        <f t="shared" si="255"/>
        <v>plays</v>
      </c>
      <c r="S2719" s="14">
        <f t="shared" si="256"/>
        <v>41795.598923611113</v>
      </c>
      <c r="T2719" s="14">
        <f t="shared" si="257"/>
        <v>41825.598923611113</v>
      </c>
    </row>
    <row r="2720" spans="1:20" ht="45" x14ac:dyDescent="0.25">
      <c r="A2720">
        <v>1419</v>
      </c>
      <c r="B2720" s="3" t="s">
        <v>1420</v>
      </c>
      <c r="C2720" s="3" t="s">
        <v>5529</v>
      </c>
      <c r="D2720">
        <v>6300</v>
      </c>
      <c r="E2720">
        <v>445</v>
      </c>
      <c r="F2720" t="s">
        <v>8221</v>
      </c>
      <c r="G2720" t="s">
        <v>8224</v>
      </c>
      <c r="H2720" t="s">
        <v>8246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8287</v>
      </c>
      <c r="O2720" s="6">
        <f t="shared" si="252"/>
        <v>7.0634920634920634E-2</v>
      </c>
      <c r="P2720" s="8">
        <f t="shared" si="253"/>
        <v>44.5</v>
      </c>
      <c r="Q2720" s="9" t="str">
        <f t="shared" si="254"/>
        <v>publishing</v>
      </c>
      <c r="R2720" s="9" t="str">
        <f t="shared" si="255"/>
        <v>translations</v>
      </c>
      <c r="S2720" s="14">
        <f t="shared" si="256"/>
        <v>42622.456238425926</v>
      </c>
      <c r="T2720" s="14">
        <f t="shared" si="257"/>
        <v>42652.456238425926</v>
      </c>
    </row>
    <row r="2721" spans="1:20" ht="45" x14ac:dyDescent="0.25">
      <c r="A2721">
        <v>1494</v>
      </c>
      <c r="B2721" s="3" t="s">
        <v>1495</v>
      </c>
      <c r="C2721" s="3" t="s">
        <v>5604</v>
      </c>
      <c r="D2721">
        <v>5000</v>
      </c>
      <c r="E2721">
        <v>445</v>
      </c>
      <c r="F2721" t="s">
        <v>8221</v>
      </c>
      <c r="G2721" t="s">
        <v>8224</v>
      </c>
      <c r="H2721" t="s">
        <v>8246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8275</v>
      </c>
      <c r="O2721" s="6">
        <f t="shared" si="252"/>
        <v>8.8999999999999996E-2</v>
      </c>
      <c r="P2721" s="8">
        <f t="shared" si="253"/>
        <v>40.454545454545453</v>
      </c>
      <c r="Q2721" s="9" t="str">
        <f t="shared" si="254"/>
        <v>publishing</v>
      </c>
      <c r="R2721" s="9" t="str">
        <f t="shared" si="255"/>
        <v>fiction</v>
      </c>
      <c r="S2721" s="14">
        <f t="shared" si="256"/>
        <v>42067.722372685181</v>
      </c>
      <c r="T2721" s="14">
        <f t="shared" si="257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>
        <v>400</v>
      </c>
      <c r="E2722">
        <v>440</v>
      </c>
      <c r="F2722" t="s">
        <v>8219</v>
      </c>
      <c r="G2722" t="s">
        <v>8225</v>
      </c>
      <c r="H2722" t="s">
        <v>8247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8271</v>
      </c>
      <c r="O2722" s="6">
        <f t="shared" si="252"/>
        <v>1.1000000000000001</v>
      </c>
      <c r="P2722" s="8">
        <f t="shared" si="253"/>
        <v>24.444444444444443</v>
      </c>
      <c r="Q2722" s="9" t="str">
        <f t="shared" si="254"/>
        <v>theater</v>
      </c>
      <c r="R2722" s="9" t="str">
        <f t="shared" si="255"/>
        <v>plays</v>
      </c>
      <c r="S2722" s="14">
        <f t="shared" si="256"/>
        <v>42213.505474537036</v>
      </c>
      <c r="T2722" s="14">
        <f t="shared" si="257"/>
        <v>42238.505474537036</v>
      </c>
    </row>
    <row r="2723" spans="1:20" ht="45" x14ac:dyDescent="0.25">
      <c r="A2723">
        <v>3897</v>
      </c>
      <c r="B2723" s="3" t="s">
        <v>3894</v>
      </c>
      <c r="C2723" s="3" t="s">
        <v>8005</v>
      </c>
      <c r="D2723">
        <v>2500</v>
      </c>
      <c r="E2723">
        <v>440</v>
      </c>
      <c r="F2723" t="s">
        <v>8221</v>
      </c>
      <c r="G2723" t="s">
        <v>8228</v>
      </c>
      <c r="H2723" t="s">
        <v>8250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8271</v>
      </c>
      <c r="O2723" s="6">
        <f t="shared" si="252"/>
        <v>0.17599999999999999</v>
      </c>
      <c r="P2723" s="8">
        <f t="shared" si="253"/>
        <v>44</v>
      </c>
      <c r="Q2723" s="9" t="str">
        <f t="shared" si="254"/>
        <v>theater</v>
      </c>
      <c r="R2723" s="9" t="str">
        <f t="shared" si="255"/>
        <v>plays</v>
      </c>
      <c r="S2723" s="14">
        <f t="shared" si="256"/>
        <v>41982.87364583333</v>
      </c>
      <c r="T2723" s="14">
        <f t="shared" si="257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>
        <v>2000</v>
      </c>
      <c r="E2724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8271</v>
      </c>
      <c r="O2724" s="6">
        <f t="shared" si="252"/>
        <v>0.2185</v>
      </c>
      <c r="P2724" s="8">
        <f t="shared" si="253"/>
        <v>48.555555555555557</v>
      </c>
      <c r="Q2724" s="9" t="str">
        <f t="shared" si="254"/>
        <v>theater</v>
      </c>
      <c r="R2724" s="9" t="str">
        <f t="shared" si="255"/>
        <v>plays</v>
      </c>
      <c r="S2724" s="14">
        <f t="shared" si="256"/>
        <v>42245.234340277777</v>
      </c>
      <c r="T2724" s="14">
        <f t="shared" si="257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>
        <v>2800</v>
      </c>
      <c r="E2725">
        <v>435</v>
      </c>
      <c r="F2725" t="s">
        <v>8221</v>
      </c>
      <c r="G2725" t="s">
        <v>8224</v>
      </c>
      <c r="H2725" t="s">
        <v>8246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8268</v>
      </c>
      <c r="O2725" s="6">
        <f t="shared" si="252"/>
        <v>0.15535714285714286</v>
      </c>
      <c r="P2725" s="8">
        <f t="shared" si="253"/>
        <v>43.5</v>
      </c>
      <c r="Q2725" s="9" t="str">
        <f t="shared" si="254"/>
        <v>film &amp; video</v>
      </c>
      <c r="R2725" s="9" t="str">
        <f t="shared" si="255"/>
        <v>drama</v>
      </c>
      <c r="S2725" s="14">
        <f t="shared" si="256"/>
        <v>41835.126805555556</v>
      </c>
      <c r="T2725" s="14">
        <f t="shared" si="257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>
        <v>400</v>
      </c>
      <c r="E2726">
        <v>435</v>
      </c>
      <c r="F2726" t="s">
        <v>8219</v>
      </c>
      <c r="G2726" t="s">
        <v>8224</v>
      </c>
      <c r="H2726" t="s">
        <v>8246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8276</v>
      </c>
      <c r="O2726" s="6">
        <f t="shared" si="252"/>
        <v>1.0874999999999999</v>
      </c>
      <c r="P2726" s="8">
        <f t="shared" si="253"/>
        <v>31.071428571428573</v>
      </c>
      <c r="Q2726" s="9" t="str">
        <f t="shared" si="254"/>
        <v>music</v>
      </c>
      <c r="R2726" s="9" t="str">
        <f t="shared" si="255"/>
        <v>rock</v>
      </c>
      <c r="S2726" s="14">
        <f t="shared" si="256"/>
        <v>41619.998310185183</v>
      </c>
      <c r="T2726" s="14">
        <f t="shared" si="257"/>
        <v>41629.197222222225</v>
      </c>
    </row>
    <row r="2727" spans="1:20" ht="45" x14ac:dyDescent="0.25">
      <c r="A2727">
        <v>2383</v>
      </c>
      <c r="B2727" s="3" t="s">
        <v>2384</v>
      </c>
      <c r="C2727" s="3" t="s">
        <v>6493</v>
      </c>
      <c r="D2727">
        <v>10000</v>
      </c>
      <c r="E2727">
        <v>435</v>
      </c>
      <c r="F2727" t="s">
        <v>8220</v>
      </c>
      <c r="G2727" t="s">
        <v>8228</v>
      </c>
      <c r="H2727" t="s">
        <v>8250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8272</v>
      </c>
      <c r="O2727" s="6">
        <f t="shared" si="252"/>
        <v>4.3499999999999997E-2</v>
      </c>
      <c r="P2727" s="8">
        <f t="shared" si="253"/>
        <v>145</v>
      </c>
      <c r="Q2727" s="9" t="str">
        <f t="shared" si="254"/>
        <v>technology</v>
      </c>
      <c r="R2727" s="9" t="str">
        <f t="shared" si="255"/>
        <v>web</v>
      </c>
      <c r="S2727" s="14">
        <f t="shared" si="256"/>
        <v>42027.056793981479</v>
      </c>
      <c r="T2727" s="14">
        <f t="shared" si="257"/>
        <v>42057.056793981479</v>
      </c>
    </row>
    <row r="2728" spans="1:20" ht="45" x14ac:dyDescent="0.25">
      <c r="A2728">
        <v>1908</v>
      </c>
      <c r="B2728" s="3" t="s">
        <v>1909</v>
      </c>
      <c r="C2728" s="3" t="s">
        <v>6018</v>
      </c>
      <c r="D2728">
        <v>25000</v>
      </c>
      <c r="E2728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8294</v>
      </c>
      <c r="O2728" s="6">
        <f t="shared" si="252"/>
        <v>1.7319999999999999E-2</v>
      </c>
      <c r="P2728" s="8">
        <f t="shared" si="253"/>
        <v>108.25</v>
      </c>
      <c r="Q2728" s="9" t="str">
        <f t="shared" si="254"/>
        <v>technology</v>
      </c>
      <c r="R2728" s="9" t="str">
        <f t="shared" si="255"/>
        <v>gadgets</v>
      </c>
      <c r="S2728" s="14">
        <f t="shared" si="256"/>
        <v>42703.917824074073</v>
      </c>
      <c r="T2728" s="14">
        <f t="shared" si="257"/>
        <v>42733.917824074073</v>
      </c>
    </row>
    <row r="2729" spans="1:20" ht="45" x14ac:dyDescent="0.25">
      <c r="A2729">
        <v>422</v>
      </c>
      <c r="B2729" s="3" t="s">
        <v>423</v>
      </c>
      <c r="C2729" s="3" t="s">
        <v>4532</v>
      </c>
      <c r="D2729">
        <v>40000</v>
      </c>
      <c r="E2729">
        <v>430</v>
      </c>
      <c r="F2729" t="s">
        <v>8221</v>
      </c>
      <c r="G2729" t="s">
        <v>8224</v>
      </c>
      <c r="H2729" t="s">
        <v>8246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8270</v>
      </c>
      <c r="O2729" s="6">
        <f t="shared" si="252"/>
        <v>1.0749999999999999E-2</v>
      </c>
      <c r="P2729" s="8">
        <f t="shared" si="253"/>
        <v>35.833333333333336</v>
      </c>
      <c r="Q2729" s="9" t="str">
        <f t="shared" si="254"/>
        <v>film &amp; video</v>
      </c>
      <c r="R2729" s="9" t="str">
        <f t="shared" si="255"/>
        <v>animation</v>
      </c>
      <c r="S2729" s="14">
        <f t="shared" si="256"/>
        <v>41863.260381944441</v>
      </c>
      <c r="T2729" s="14">
        <f t="shared" si="257"/>
        <v>41893.260381944441</v>
      </c>
    </row>
    <row r="2730" spans="1:20" ht="45" x14ac:dyDescent="0.25">
      <c r="A2730">
        <v>2448</v>
      </c>
      <c r="B2730" s="3" t="s">
        <v>2449</v>
      </c>
      <c r="C2730" s="3" t="s">
        <v>6558</v>
      </c>
      <c r="D2730">
        <v>400</v>
      </c>
      <c r="E2730">
        <v>430</v>
      </c>
      <c r="F2730" t="s">
        <v>8219</v>
      </c>
      <c r="G2730" t="s">
        <v>8224</v>
      </c>
      <c r="H2730" t="s">
        <v>8246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8298</v>
      </c>
      <c r="O2730" s="6">
        <f t="shared" si="252"/>
        <v>1.075</v>
      </c>
      <c r="P2730" s="8">
        <f t="shared" si="253"/>
        <v>47.777777777777779</v>
      </c>
      <c r="Q2730" s="9" t="str">
        <f t="shared" si="254"/>
        <v>food</v>
      </c>
      <c r="R2730" s="9" t="str">
        <f t="shared" si="255"/>
        <v>small batch</v>
      </c>
      <c r="S2730" s="14">
        <f t="shared" si="256"/>
        <v>42607.316122685181</v>
      </c>
      <c r="T2730" s="14">
        <f t="shared" si="257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>
        <v>750</v>
      </c>
      <c r="E2731">
        <v>430</v>
      </c>
      <c r="F2731" t="s">
        <v>8221</v>
      </c>
      <c r="G2731" t="s">
        <v>8224</v>
      </c>
      <c r="H2731" t="s">
        <v>8246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8303</v>
      </c>
      <c r="O2731" s="6">
        <f t="shared" si="252"/>
        <v>0.57333333333333336</v>
      </c>
      <c r="P2731" s="8">
        <f t="shared" si="253"/>
        <v>43</v>
      </c>
      <c r="Q2731" s="9" t="str">
        <f t="shared" si="254"/>
        <v>theater</v>
      </c>
      <c r="R2731" s="9" t="str">
        <f t="shared" si="255"/>
        <v>spaces</v>
      </c>
      <c r="S2731" s="14">
        <f t="shared" si="256"/>
        <v>42081.515335648146</v>
      </c>
      <c r="T2731" s="14">
        <f t="shared" si="257"/>
        <v>42095.515335648146</v>
      </c>
    </row>
    <row r="2732" spans="1:20" ht="45" x14ac:dyDescent="0.25">
      <c r="A2732">
        <v>3693</v>
      </c>
      <c r="B2732" s="3" t="s">
        <v>3690</v>
      </c>
      <c r="C2732" s="3" t="s">
        <v>7803</v>
      </c>
      <c r="D2732">
        <v>333</v>
      </c>
      <c r="E2732">
        <v>430</v>
      </c>
      <c r="F2732" t="s">
        <v>8219</v>
      </c>
      <c r="G2732" t="s">
        <v>8225</v>
      </c>
      <c r="H2732" t="s">
        <v>8247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8271</v>
      </c>
      <c r="O2732" s="6">
        <f t="shared" si="252"/>
        <v>1.2912912912912913</v>
      </c>
      <c r="P2732" s="8">
        <f t="shared" si="253"/>
        <v>30.714285714285715</v>
      </c>
      <c r="Q2732" s="9" t="str">
        <f t="shared" si="254"/>
        <v>theater</v>
      </c>
      <c r="R2732" s="9" t="str">
        <f t="shared" si="255"/>
        <v>plays</v>
      </c>
      <c r="S2732" s="14">
        <f t="shared" si="256"/>
        <v>42309.191307870366</v>
      </c>
      <c r="T2732" s="14">
        <f t="shared" si="257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>
        <v>300</v>
      </c>
      <c r="E2733">
        <v>430</v>
      </c>
      <c r="F2733" t="s">
        <v>8219</v>
      </c>
      <c r="G2733" t="s">
        <v>8225</v>
      </c>
      <c r="H2733" t="s">
        <v>8247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8271</v>
      </c>
      <c r="O2733" s="6">
        <f t="shared" si="252"/>
        <v>1.4333333333333333</v>
      </c>
      <c r="P2733" s="8">
        <f t="shared" si="253"/>
        <v>21.5</v>
      </c>
      <c r="Q2733" s="9" t="str">
        <f t="shared" si="254"/>
        <v>theater</v>
      </c>
      <c r="R2733" s="9" t="str">
        <f t="shared" si="255"/>
        <v>plays</v>
      </c>
      <c r="S2733" s="14">
        <f t="shared" si="256"/>
        <v>42160.651817129634</v>
      </c>
      <c r="T2733" s="14">
        <f t="shared" si="257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>
        <v>1250</v>
      </c>
      <c r="E2734">
        <v>430</v>
      </c>
      <c r="F2734" t="s">
        <v>8221</v>
      </c>
      <c r="G2734" t="s">
        <v>8225</v>
      </c>
      <c r="H2734" t="s">
        <v>8247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8271</v>
      </c>
      <c r="O2734" s="6">
        <f t="shared" si="252"/>
        <v>0.34399999999999997</v>
      </c>
      <c r="P2734" s="8">
        <f t="shared" si="253"/>
        <v>33.07692307692308</v>
      </c>
      <c r="Q2734" s="9" t="str">
        <f t="shared" si="254"/>
        <v>theater</v>
      </c>
      <c r="R2734" s="9" t="str">
        <f t="shared" si="255"/>
        <v>plays</v>
      </c>
      <c r="S2734" s="14">
        <f t="shared" si="256"/>
        <v>42022.661527777775</v>
      </c>
      <c r="T2734" s="14">
        <f t="shared" si="257"/>
        <v>42063.5</v>
      </c>
    </row>
    <row r="2735" spans="1:20" ht="45" x14ac:dyDescent="0.25">
      <c r="A2735">
        <v>3734</v>
      </c>
      <c r="B2735" s="3" t="s">
        <v>3731</v>
      </c>
      <c r="C2735" s="3" t="s">
        <v>7844</v>
      </c>
      <c r="D2735">
        <v>1500</v>
      </c>
      <c r="E2735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8271</v>
      </c>
      <c r="O2735" s="6">
        <f t="shared" si="252"/>
        <v>0.28466666666666668</v>
      </c>
      <c r="P2735" s="8">
        <f t="shared" si="253"/>
        <v>61</v>
      </c>
      <c r="Q2735" s="9" t="str">
        <f t="shared" si="254"/>
        <v>theater</v>
      </c>
      <c r="R2735" s="9" t="str">
        <f t="shared" si="255"/>
        <v>plays</v>
      </c>
      <c r="S2735" s="14">
        <f t="shared" si="256"/>
        <v>42089.901574074072</v>
      </c>
      <c r="T2735" s="14">
        <f t="shared" si="257"/>
        <v>42149.901574074072</v>
      </c>
    </row>
    <row r="2736" spans="1:20" ht="45" x14ac:dyDescent="0.25">
      <c r="A2736">
        <v>595</v>
      </c>
      <c r="B2736" s="3" t="s">
        <v>596</v>
      </c>
      <c r="C2736" s="3" t="s">
        <v>4705</v>
      </c>
      <c r="D2736">
        <v>100000</v>
      </c>
      <c r="E2736">
        <v>426</v>
      </c>
      <c r="F2736" t="s">
        <v>8221</v>
      </c>
      <c r="G2736" t="s">
        <v>8224</v>
      </c>
      <c r="H2736" t="s">
        <v>8246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8272</v>
      </c>
      <c r="O2736" s="6">
        <f t="shared" si="252"/>
        <v>4.2599999999999999E-3</v>
      </c>
      <c r="P2736" s="8">
        <f t="shared" si="253"/>
        <v>53.25</v>
      </c>
      <c r="Q2736" s="9" t="str">
        <f t="shared" si="254"/>
        <v>technology</v>
      </c>
      <c r="R2736" s="9" t="str">
        <f t="shared" si="255"/>
        <v>web</v>
      </c>
      <c r="S2736" s="14">
        <f t="shared" si="256"/>
        <v>42083.069884259254</v>
      </c>
      <c r="T2736" s="14">
        <f t="shared" si="257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>
        <v>5000</v>
      </c>
      <c r="E2737">
        <v>426</v>
      </c>
      <c r="F2737" t="s">
        <v>8221</v>
      </c>
      <c r="G2737" t="s">
        <v>8224</v>
      </c>
      <c r="H2737" t="s">
        <v>8246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8305</v>
      </c>
      <c r="O2737" s="6">
        <f t="shared" si="252"/>
        <v>8.5199999999999998E-2</v>
      </c>
      <c r="P2737" s="8">
        <f t="shared" si="253"/>
        <v>47.333333333333336</v>
      </c>
      <c r="Q2737" s="9" t="str">
        <f t="shared" si="254"/>
        <v>theater</v>
      </c>
      <c r="R2737" s="9" t="str">
        <f t="shared" si="255"/>
        <v>musical</v>
      </c>
      <c r="S2737" s="14">
        <f t="shared" si="256"/>
        <v>41975.676111111112</v>
      </c>
      <c r="T2737" s="14">
        <f t="shared" si="257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>
        <v>400</v>
      </c>
      <c r="E2738">
        <v>425</v>
      </c>
      <c r="F2738" t="s">
        <v>8219</v>
      </c>
      <c r="G2738" t="s">
        <v>8224</v>
      </c>
      <c r="H2738" t="s">
        <v>8246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8266</v>
      </c>
      <c r="O2738" s="6">
        <f t="shared" si="252"/>
        <v>1.0625</v>
      </c>
      <c r="P2738" s="8">
        <f t="shared" si="253"/>
        <v>53.125</v>
      </c>
      <c r="Q2738" s="9" t="str">
        <f t="shared" si="254"/>
        <v>film &amp; video</v>
      </c>
      <c r="R2738" s="9" t="str">
        <f t="shared" si="255"/>
        <v>shorts</v>
      </c>
      <c r="S2738" s="14">
        <f t="shared" si="256"/>
        <v>40706.135208333333</v>
      </c>
      <c r="T2738" s="14">
        <f t="shared" si="257"/>
        <v>40736.135208333333</v>
      </c>
    </row>
    <row r="2739" spans="1:20" ht="45" x14ac:dyDescent="0.25">
      <c r="A2739">
        <v>1102</v>
      </c>
      <c r="B2739" s="3" t="s">
        <v>1103</v>
      </c>
      <c r="C2739" s="3" t="s">
        <v>5212</v>
      </c>
      <c r="D2739">
        <v>8000</v>
      </c>
      <c r="E2739">
        <v>425</v>
      </c>
      <c r="F2739" t="s">
        <v>8221</v>
      </c>
      <c r="G2739" t="s">
        <v>8224</v>
      </c>
      <c r="H2739" t="s">
        <v>8246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8282</v>
      </c>
      <c r="O2739" s="6">
        <f t="shared" si="252"/>
        <v>5.3124999999999999E-2</v>
      </c>
      <c r="P2739" s="8">
        <f t="shared" si="253"/>
        <v>17.708333333333332</v>
      </c>
      <c r="Q2739" s="9" t="str">
        <f t="shared" si="254"/>
        <v>games</v>
      </c>
      <c r="R2739" s="9" t="str">
        <f t="shared" si="255"/>
        <v>video games</v>
      </c>
      <c r="S2739" s="14">
        <f t="shared" si="256"/>
        <v>41577.045428240745</v>
      </c>
      <c r="T2739" s="14">
        <f t="shared" si="257"/>
        <v>41617.249305555553</v>
      </c>
    </row>
    <row r="2740" spans="1:20" ht="45" x14ac:dyDescent="0.25">
      <c r="A2740">
        <v>1124</v>
      </c>
      <c r="B2740" s="3" t="s">
        <v>1125</v>
      </c>
      <c r="C2740" s="3" t="s">
        <v>5234</v>
      </c>
      <c r="D2740">
        <v>90000</v>
      </c>
      <c r="E2740">
        <v>425</v>
      </c>
      <c r="F2740" t="s">
        <v>8221</v>
      </c>
      <c r="G2740" t="s">
        <v>8224</v>
      </c>
      <c r="H2740" t="s">
        <v>8246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8283</v>
      </c>
      <c r="O2740" s="6">
        <f t="shared" si="252"/>
        <v>4.7222222222222223E-3</v>
      </c>
      <c r="P2740" s="8">
        <f t="shared" si="253"/>
        <v>60.714285714285715</v>
      </c>
      <c r="Q2740" s="9" t="str">
        <f t="shared" si="254"/>
        <v>games</v>
      </c>
      <c r="R2740" s="9" t="str">
        <f t="shared" si="255"/>
        <v>mobile games</v>
      </c>
      <c r="S2740" s="14">
        <f t="shared" si="256"/>
        <v>42094.667256944449</v>
      </c>
      <c r="T2740" s="14">
        <f t="shared" si="257"/>
        <v>42124.667256944449</v>
      </c>
    </row>
    <row r="2741" spans="1:20" ht="45" x14ac:dyDescent="0.25">
      <c r="A2741">
        <v>2217</v>
      </c>
      <c r="B2741" s="3" t="s">
        <v>2218</v>
      </c>
      <c r="C2741" s="3" t="s">
        <v>6327</v>
      </c>
      <c r="D2741">
        <v>420</v>
      </c>
      <c r="E2741">
        <v>425</v>
      </c>
      <c r="F2741" t="s">
        <v>8219</v>
      </c>
      <c r="G2741" t="s">
        <v>8224</v>
      </c>
      <c r="H2741" t="s">
        <v>8246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8280</v>
      </c>
      <c r="O2741" s="6">
        <f t="shared" si="252"/>
        <v>1.0119047619047619</v>
      </c>
      <c r="P2741" s="8">
        <f t="shared" si="253"/>
        <v>47.222222222222221</v>
      </c>
      <c r="Q2741" s="9" t="str">
        <f t="shared" si="254"/>
        <v>music</v>
      </c>
      <c r="R2741" s="9" t="str">
        <f t="shared" si="255"/>
        <v>electronic music</v>
      </c>
      <c r="S2741" s="14">
        <f t="shared" si="256"/>
        <v>42299.776770833334</v>
      </c>
      <c r="T2741" s="14">
        <f t="shared" si="257"/>
        <v>42310.333333333328</v>
      </c>
    </row>
    <row r="2742" spans="1:20" ht="45" x14ac:dyDescent="0.25">
      <c r="A2742">
        <v>3955</v>
      </c>
      <c r="B2742" s="3" t="s">
        <v>3952</v>
      </c>
      <c r="C2742" s="3" t="s">
        <v>8062</v>
      </c>
      <c r="D2742">
        <v>1750</v>
      </c>
      <c r="E2742">
        <v>425</v>
      </c>
      <c r="F2742" t="s">
        <v>8221</v>
      </c>
      <c r="G2742" t="s">
        <v>8224</v>
      </c>
      <c r="H2742" t="s">
        <v>8246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8271</v>
      </c>
      <c r="O2742" s="6">
        <f t="shared" si="252"/>
        <v>0.24285714285714285</v>
      </c>
      <c r="P2742" s="8">
        <f t="shared" si="253"/>
        <v>53.125</v>
      </c>
      <c r="Q2742" s="9" t="str">
        <f t="shared" si="254"/>
        <v>theater</v>
      </c>
      <c r="R2742" s="9" t="str">
        <f t="shared" si="255"/>
        <v>plays</v>
      </c>
      <c r="S2742" s="14">
        <f t="shared" si="256"/>
        <v>42306.848854166667</v>
      </c>
      <c r="T2742" s="14">
        <f t="shared" si="257"/>
        <v>42336.890520833331</v>
      </c>
    </row>
    <row r="2743" spans="1:20" ht="45" x14ac:dyDescent="0.25">
      <c r="A2743">
        <v>2201</v>
      </c>
      <c r="B2743" s="3" t="s">
        <v>2202</v>
      </c>
      <c r="C2743" s="3" t="s">
        <v>6311</v>
      </c>
      <c r="D2743">
        <v>110</v>
      </c>
      <c r="E2743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8280</v>
      </c>
      <c r="O2743" s="6">
        <f t="shared" si="252"/>
        <v>3.8271818181818182</v>
      </c>
      <c r="P2743" s="8">
        <f t="shared" si="253"/>
        <v>15.035357142857142</v>
      </c>
      <c r="Q2743" s="9" t="str">
        <f t="shared" si="254"/>
        <v>music</v>
      </c>
      <c r="R2743" s="9" t="str">
        <f t="shared" si="255"/>
        <v>electronic music</v>
      </c>
      <c r="S2743" s="14">
        <f t="shared" si="256"/>
        <v>41276.846817129634</v>
      </c>
      <c r="T2743" s="14">
        <f t="shared" si="257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>
        <v>200</v>
      </c>
      <c r="E2744">
        <v>420</v>
      </c>
      <c r="F2744" t="s">
        <v>8219</v>
      </c>
      <c r="G2744" t="s">
        <v>8225</v>
      </c>
      <c r="H2744" t="s">
        <v>8247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8271</v>
      </c>
      <c r="O2744" s="6">
        <f t="shared" si="252"/>
        <v>2.1</v>
      </c>
      <c r="P2744" s="8">
        <f t="shared" si="253"/>
        <v>105</v>
      </c>
      <c r="Q2744" s="9" t="str">
        <f t="shared" si="254"/>
        <v>theater</v>
      </c>
      <c r="R2744" s="9" t="str">
        <f t="shared" si="255"/>
        <v>plays</v>
      </c>
      <c r="S2744" s="14">
        <f t="shared" si="256"/>
        <v>42147.729930555557</v>
      </c>
      <c r="T2744" s="14">
        <f t="shared" si="257"/>
        <v>42177.729930555557</v>
      </c>
    </row>
    <row r="2745" spans="1:20" ht="45" x14ac:dyDescent="0.25">
      <c r="A2745">
        <v>1427</v>
      </c>
      <c r="B2745" s="3" t="s">
        <v>1428</v>
      </c>
      <c r="C2745" s="3" t="s">
        <v>5537</v>
      </c>
      <c r="D2745">
        <v>5000</v>
      </c>
      <c r="E2745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8287</v>
      </c>
      <c r="O2745" s="6">
        <f t="shared" si="252"/>
        <v>8.3799999999999999E-2</v>
      </c>
      <c r="P2745" s="8">
        <f t="shared" si="253"/>
        <v>104.75</v>
      </c>
      <c r="Q2745" s="9" t="str">
        <f t="shared" si="254"/>
        <v>publishing</v>
      </c>
      <c r="R2745" s="9" t="str">
        <f t="shared" si="255"/>
        <v>translations</v>
      </c>
      <c r="S2745" s="14">
        <f t="shared" si="256"/>
        <v>42601.851678240739</v>
      </c>
      <c r="T2745" s="14">
        <f t="shared" si="257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>
        <v>1000</v>
      </c>
      <c r="E2746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8271</v>
      </c>
      <c r="O2746" s="6">
        <f t="shared" si="252"/>
        <v>0.41699999999999998</v>
      </c>
      <c r="P2746" s="8">
        <f t="shared" si="253"/>
        <v>29.785714285714285</v>
      </c>
      <c r="Q2746" s="9" t="str">
        <f t="shared" si="254"/>
        <v>theater</v>
      </c>
      <c r="R2746" s="9" t="str">
        <f t="shared" si="255"/>
        <v>plays</v>
      </c>
      <c r="S2746" s="14">
        <f t="shared" si="256"/>
        <v>42111.71665509259</v>
      </c>
      <c r="T2746" s="14">
        <f t="shared" si="257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>
        <v>400</v>
      </c>
      <c r="E2747">
        <v>416</v>
      </c>
      <c r="F2747" t="s">
        <v>8219</v>
      </c>
      <c r="G2747" t="s">
        <v>8224</v>
      </c>
      <c r="H2747" t="s">
        <v>8246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8279</v>
      </c>
      <c r="O2747" s="6">
        <f t="shared" si="252"/>
        <v>1.04</v>
      </c>
      <c r="P2747" s="8">
        <f t="shared" si="253"/>
        <v>18.90909090909091</v>
      </c>
      <c r="Q2747" s="9" t="str">
        <f t="shared" si="254"/>
        <v>music</v>
      </c>
      <c r="R2747" s="9" t="str">
        <f t="shared" si="255"/>
        <v>indie rock</v>
      </c>
      <c r="S2747" s="14">
        <f t="shared" si="256"/>
        <v>40192.542233796295</v>
      </c>
      <c r="T2747" s="14">
        <f t="shared" si="257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>
        <v>3000</v>
      </c>
      <c r="E2748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8270</v>
      </c>
      <c r="O2748" s="6">
        <f t="shared" si="252"/>
        <v>0.13833333333333334</v>
      </c>
      <c r="P2748" s="8">
        <f t="shared" si="253"/>
        <v>51.875</v>
      </c>
      <c r="Q2748" s="9" t="str">
        <f t="shared" si="254"/>
        <v>film &amp; video</v>
      </c>
      <c r="R2748" s="9" t="str">
        <f t="shared" si="255"/>
        <v>animation</v>
      </c>
      <c r="S2748" s="14">
        <f t="shared" si="256"/>
        <v>42526.871331018512</v>
      </c>
      <c r="T2748" s="14">
        <f t="shared" si="257"/>
        <v>42556.871331018512</v>
      </c>
    </row>
    <row r="2749" spans="1:20" ht="45" x14ac:dyDescent="0.25">
      <c r="A2749">
        <v>4032</v>
      </c>
      <c r="B2749" s="3" t="s">
        <v>4028</v>
      </c>
      <c r="C2749" s="3" t="s">
        <v>8137</v>
      </c>
      <c r="D2749">
        <v>6048</v>
      </c>
      <c r="E2749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8271</v>
      </c>
      <c r="O2749" s="6">
        <f t="shared" si="252"/>
        <v>6.8287037037037035E-2</v>
      </c>
      <c r="P2749" s="8">
        <f t="shared" si="253"/>
        <v>59</v>
      </c>
      <c r="Q2749" s="9" t="str">
        <f t="shared" si="254"/>
        <v>theater</v>
      </c>
      <c r="R2749" s="9" t="str">
        <f t="shared" si="255"/>
        <v>plays</v>
      </c>
      <c r="S2749" s="14">
        <f t="shared" si="256"/>
        <v>42293.809212962966</v>
      </c>
      <c r="T2749" s="14">
        <f t="shared" si="257"/>
        <v>42353.85087962963</v>
      </c>
    </row>
    <row r="2750" spans="1:20" ht="45" x14ac:dyDescent="0.25">
      <c r="A2750">
        <v>973</v>
      </c>
      <c r="B2750" s="3" t="s">
        <v>974</v>
      </c>
      <c r="C2750" s="3" t="s">
        <v>5083</v>
      </c>
      <c r="D2750">
        <v>20000</v>
      </c>
      <c r="E2750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8273</v>
      </c>
      <c r="O2750" s="6">
        <f t="shared" si="252"/>
        <v>2.0549999999999999E-2</v>
      </c>
      <c r="P2750" s="8">
        <f t="shared" si="253"/>
        <v>51.375</v>
      </c>
      <c r="Q2750" s="9" t="str">
        <f t="shared" si="254"/>
        <v>technology</v>
      </c>
      <c r="R2750" s="9" t="str">
        <f t="shared" si="255"/>
        <v>wearables</v>
      </c>
      <c r="S2750" s="14">
        <f t="shared" si="256"/>
        <v>42257.014965277776</v>
      </c>
      <c r="T2750" s="14">
        <f t="shared" si="257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>
        <v>350</v>
      </c>
      <c r="E2751">
        <v>410</v>
      </c>
      <c r="F2751" t="s">
        <v>8219</v>
      </c>
      <c r="G2751" t="s">
        <v>8224</v>
      </c>
      <c r="H2751" t="s">
        <v>8246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8265</v>
      </c>
      <c r="O2751" s="6">
        <f t="shared" si="252"/>
        <v>1.1714285714285715</v>
      </c>
      <c r="P2751" s="8">
        <f t="shared" si="253"/>
        <v>51.25</v>
      </c>
      <c r="Q2751" s="9" t="str">
        <f t="shared" si="254"/>
        <v>film &amp; video</v>
      </c>
      <c r="R2751" s="9" t="str">
        <f t="shared" si="255"/>
        <v>television</v>
      </c>
      <c r="S2751" s="14">
        <f t="shared" si="256"/>
        <v>41989.91134259259</v>
      </c>
      <c r="T2751" s="14">
        <f t="shared" si="257"/>
        <v>42005.332638888889</v>
      </c>
    </row>
    <row r="2752" spans="1:20" ht="45" x14ac:dyDescent="0.25">
      <c r="A2752">
        <v>1083</v>
      </c>
      <c r="B2752" s="3" t="s">
        <v>1084</v>
      </c>
      <c r="C2752" s="3" t="s">
        <v>5193</v>
      </c>
      <c r="D2752">
        <v>50000</v>
      </c>
      <c r="E2752">
        <v>410</v>
      </c>
      <c r="F2752" t="s">
        <v>8221</v>
      </c>
      <c r="G2752" t="s">
        <v>8229</v>
      </c>
      <c r="H2752" t="s">
        <v>8251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8282</v>
      </c>
      <c r="O2752" s="6">
        <f t="shared" si="252"/>
        <v>8.2000000000000007E-3</v>
      </c>
      <c r="P2752" s="8">
        <f t="shared" si="253"/>
        <v>410</v>
      </c>
      <c r="Q2752" s="9" t="str">
        <f t="shared" si="254"/>
        <v>games</v>
      </c>
      <c r="R2752" s="9" t="str">
        <f t="shared" si="255"/>
        <v>video games</v>
      </c>
      <c r="S2752" s="14">
        <f t="shared" si="256"/>
        <v>41793.659525462965</v>
      </c>
      <c r="T2752" s="14">
        <f t="shared" si="257"/>
        <v>41853.659525462965</v>
      </c>
    </row>
    <row r="2753" spans="1:20" ht="45" x14ac:dyDescent="0.25">
      <c r="A2753">
        <v>3967</v>
      </c>
      <c r="B2753" s="3" t="s">
        <v>3964</v>
      </c>
      <c r="C2753" s="3" t="s">
        <v>8074</v>
      </c>
      <c r="D2753">
        <v>1700</v>
      </c>
      <c r="E2753">
        <v>410</v>
      </c>
      <c r="F2753" t="s">
        <v>8221</v>
      </c>
      <c r="G2753" t="s">
        <v>8224</v>
      </c>
      <c r="H2753" t="s">
        <v>8246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8271</v>
      </c>
      <c r="O2753" s="6">
        <f t="shared" si="252"/>
        <v>0.2411764705882353</v>
      </c>
      <c r="P2753" s="8">
        <f t="shared" si="253"/>
        <v>41</v>
      </c>
      <c r="Q2753" s="9" t="str">
        <f t="shared" si="254"/>
        <v>theater</v>
      </c>
      <c r="R2753" s="9" t="str">
        <f t="shared" si="255"/>
        <v>plays</v>
      </c>
      <c r="S2753" s="14">
        <f t="shared" si="256"/>
        <v>42770.290590277778</v>
      </c>
      <c r="T2753" s="14">
        <f t="shared" si="257"/>
        <v>42800.290590277778</v>
      </c>
    </row>
    <row r="2754" spans="1:20" ht="45" x14ac:dyDescent="0.25">
      <c r="A2754">
        <v>3704</v>
      </c>
      <c r="B2754" s="3" t="s">
        <v>3701</v>
      </c>
      <c r="C2754" s="3" t="s">
        <v>7814</v>
      </c>
      <c r="D2754">
        <v>300</v>
      </c>
      <c r="E2754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8271</v>
      </c>
      <c r="O2754" s="6">
        <f t="shared" ref="O2754:O2817" si="258">E2754/D2754</f>
        <v>1.3633666666666666</v>
      </c>
      <c r="P2754" s="8">
        <f t="shared" ref="P2754:P2817" si="259">E2754/L2754</f>
        <v>15.148518518518518</v>
      </c>
      <c r="Q2754" s="9" t="str">
        <f t="shared" si="254"/>
        <v>theater</v>
      </c>
      <c r="R2754" s="9" t="str">
        <f t="shared" si="255"/>
        <v>plays</v>
      </c>
      <c r="S2754" s="14">
        <f t="shared" si="256"/>
        <v>42461.689745370371</v>
      </c>
      <c r="T2754" s="14">
        <f t="shared" si="257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>
        <v>50000</v>
      </c>
      <c r="E2755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8273</v>
      </c>
      <c r="O2755" s="6">
        <f t="shared" si="258"/>
        <v>8.1600000000000006E-3</v>
      </c>
      <c r="P2755" s="8">
        <f t="shared" si="259"/>
        <v>45.333333333333336</v>
      </c>
      <c r="Q2755" s="9" t="str">
        <f t="shared" ref="Q2755:Q2818" si="260">LEFT(N2755, SEARCH("/",N2755,1)-1)</f>
        <v>technology</v>
      </c>
      <c r="R2755" s="9" t="str">
        <f t="shared" ref="R2755:R2818" si="261">RIGHT(N2755,LEN(N2755) - SEARCH("/", N2755))</f>
        <v>wearables</v>
      </c>
      <c r="S2755" s="14">
        <f t="shared" ref="S2755:S2818" si="262">(((J2755/60)/60)/24)+DATE(1970,1,1)</f>
        <v>41935.221585648149</v>
      </c>
      <c r="T2755" s="14">
        <f t="shared" ref="T2755:T2818" si="263">(((I2755/60)/60)/24)+DATE(1970,1,1)</f>
        <v>41975.263252314813</v>
      </c>
    </row>
    <row r="2756" spans="1:20" ht="15.75" x14ac:dyDescent="0.25">
      <c r="A2756">
        <v>2150</v>
      </c>
      <c r="B2756" s="3" t="s">
        <v>2151</v>
      </c>
      <c r="C2756" s="3" t="s">
        <v>6260</v>
      </c>
      <c r="D2756">
        <v>50000</v>
      </c>
      <c r="E2756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8282</v>
      </c>
      <c r="O2756" s="6">
        <f t="shared" si="258"/>
        <v>8.0999999999999996E-3</v>
      </c>
      <c r="P2756" s="8">
        <f t="shared" si="259"/>
        <v>101.25</v>
      </c>
      <c r="Q2756" s="9" t="str">
        <f t="shared" si="260"/>
        <v>games</v>
      </c>
      <c r="R2756" s="9" t="str">
        <f t="shared" si="261"/>
        <v>video games</v>
      </c>
      <c r="S2756" s="14">
        <f t="shared" si="262"/>
        <v>42534.284710648149</v>
      </c>
      <c r="T2756" s="14">
        <f t="shared" si="263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>
        <v>3000</v>
      </c>
      <c r="E2757">
        <v>403</v>
      </c>
      <c r="F2757" t="s">
        <v>8220</v>
      </c>
      <c r="G2757" t="s">
        <v>8224</v>
      </c>
      <c r="H2757" t="s">
        <v>8246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8267</v>
      </c>
      <c r="O2757" s="6">
        <f t="shared" si="258"/>
        <v>0.13433333333333333</v>
      </c>
      <c r="P2757" s="8">
        <f t="shared" si="259"/>
        <v>80.599999999999994</v>
      </c>
      <c r="Q2757" s="9" t="str">
        <f t="shared" si="260"/>
        <v>film &amp; video</v>
      </c>
      <c r="R2757" s="9" t="str">
        <f t="shared" si="261"/>
        <v>science fiction</v>
      </c>
      <c r="S2757" s="14">
        <f t="shared" si="262"/>
        <v>41788.381909722222</v>
      </c>
      <c r="T2757" s="14">
        <f t="shared" si="263"/>
        <v>41821.791666666664</v>
      </c>
    </row>
    <row r="2758" spans="1:20" ht="45" x14ac:dyDescent="0.25">
      <c r="A2758">
        <v>700</v>
      </c>
      <c r="B2758" s="3" t="s">
        <v>701</v>
      </c>
      <c r="C2758" s="3" t="s">
        <v>4810</v>
      </c>
      <c r="D2758">
        <v>15000</v>
      </c>
      <c r="E2758">
        <v>403</v>
      </c>
      <c r="F2758" t="s">
        <v>8221</v>
      </c>
      <c r="G2758" t="s">
        <v>8227</v>
      </c>
      <c r="H2758" t="s">
        <v>8249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8273</v>
      </c>
      <c r="O2758" s="6">
        <f t="shared" si="258"/>
        <v>2.6866666666666667E-2</v>
      </c>
      <c r="P2758" s="8">
        <f t="shared" si="259"/>
        <v>13</v>
      </c>
      <c r="Q2758" s="9" t="str">
        <f t="shared" si="260"/>
        <v>technology</v>
      </c>
      <c r="R2758" s="9" t="str">
        <f t="shared" si="261"/>
        <v>wearables</v>
      </c>
      <c r="S2758" s="14">
        <f t="shared" si="262"/>
        <v>42715.688437500001</v>
      </c>
      <c r="T2758" s="14">
        <f t="shared" si="263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258"/>
        <v>8.0600000000000005E-2</v>
      </c>
      <c r="P2759" s="8">
        <f t="shared" si="259"/>
        <v>80.599999999999994</v>
      </c>
      <c r="Q2759" s="9" t="str">
        <f t="shared" si="260"/>
        <v>publishing</v>
      </c>
      <c r="R2759" s="9" t="str">
        <f t="shared" si="261"/>
        <v>translations</v>
      </c>
      <c r="S2759" s="14">
        <f t="shared" si="262"/>
        <v>41961.813518518517</v>
      </c>
      <c r="T2759" s="14">
        <f t="shared" si="263"/>
        <v>41992.813518518517</v>
      </c>
    </row>
    <row r="2760" spans="1:20" ht="30" x14ac:dyDescent="0.25">
      <c r="A2760">
        <v>3799</v>
      </c>
      <c r="B2760" s="3" t="s">
        <v>3796</v>
      </c>
      <c r="C2760" s="3" t="s">
        <v>7909</v>
      </c>
      <c r="D2760">
        <v>10000</v>
      </c>
      <c r="E2760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8305</v>
      </c>
      <c r="O2760" s="6">
        <f t="shared" si="258"/>
        <v>4.02E-2</v>
      </c>
      <c r="P2760" s="8">
        <f t="shared" si="259"/>
        <v>100.5</v>
      </c>
      <c r="Q2760" s="9" t="str">
        <f t="shared" si="260"/>
        <v>theater</v>
      </c>
      <c r="R2760" s="9" t="str">
        <f t="shared" si="261"/>
        <v>musical</v>
      </c>
      <c r="S2760" s="14">
        <f t="shared" si="262"/>
        <v>42410.93105324074</v>
      </c>
      <c r="T2760" s="14">
        <f t="shared" si="263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>
        <v>1200</v>
      </c>
      <c r="E2761">
        <v>401</v>
      </c>
      <c r="F2761" t="s">
        <v>8221</v>
      </c>
      <c r="G2761" t="s">
        <v>8225</v>
      </c>
      <c r="H2761" t="s">
        <v>8247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8268</v>
      </c>
      <c r="O2761" s="6">
        <f t="shared" si="258"/>
        <v>0.33416666666666667</v>
      </c>
      <c r="P2761" s="8">
        <f t="shared" si="259"/>
        <v>30.846153846153847</v>
      </c>
      <c r="Q2761" s="9" t="str">
        <f t="shared" si="260"/>
        <v>film &amp; video</v>
      </c>
      <c r="R2761" s="9" t="str">
        <f t="shared" si="261"/>
        <v>drama</v>
      </c>
      <c r="S2761" s="14">
        <f t="shared" si="262"/>
        <v>42067.991238425922</v>
      </c>
      <c r="T2761" s="14">
        <f t="shared" si="263"/>
        <v>42107.791666666672</v>
      </c>
    </row>
    <row r="2762" spans="1:20" ht="45" x14ac:dyDescent="0.25">
      <c r="A2762">
        <v>234</v>
      </c>
      <c r="B2762" s="3" t="s">
        <v>236</v>
      </c>
      <c r="C2762" s="3" t="s">
        <v>4344</v>
      </c>
      <c r="D2762">
        <v>1000</v>
      </c>
      <c r="E2762">
        <v>401</v>
      </c>
      <c r="F2762" t="s">
        <v>8221</v>
      </c>
      <c r="G2762" t="s">
        <v>8224</v>
      </c>
      <c r="H2762" t="s">
        <v>8246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8268</v>
      </c>
      <c r="O2762" s="6">
        <f t="shared" si="258"/>
        <v>0.40100000000000002</v>
      </c>
      <c r="P2762" s="8">
        <f t="shared" si="259"/>
        <v>80.2</v>
      </c>
      <c r="Q2762" s="9" t="str">
        <f t="shared" si="260"/>
        <v>film &amp; video</v>
      </c>
      <c r="R2762" s="9" t="str">
        <f t="shared" si="261"/>
        <v>drama</v>
      </c>
      <c r="S2762" s="14">
        <f t="shared" si="262"/>
        <v>42136.035405092596</v>
      </c>
      <c r="T2762" s="14">
        <f t="shared" si="263"/>
        <v>42176.035405092596</v>
      </c>
    </row>
    <row r="2763" spans="1:20" ht="30" x14ac:dyDescent="0.25">
      <c r="A2763">
        <v>2479</v>
      </c>
      <c r="B2763" s="3" t="s">
        <v>2479</v>
      </c>
      <c r="C2763" s="3" t="s">
        <v>6589</v>
      </c>
      <c r="D2763">
        <v>300</v>
      </c>
      <c r="E2763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8279</v>
      </c>
      <c r="O2763" s="6">
        <f t="shared" si="258"/>
        <v>1.3344333333333334</v>
      </c>
      <c r="P2763" s="8">
        <f t="shared" si="259"/>
        <v>25.020624999999999</v>
      </c>
      <c r="Q2763" s="9" t="str">
        <f t="shared" si="260"/>
        <v>music</v>
      </c>
      <c r="R2763" s="9" t="str">
        <f t="shared" si="261"/>
        <v>indie rock</v>
      </c>
      <c r="S2763" s="14">
        <f t="shared" si="262"/>
        <v>41107.726782407408</v>
      </c>
      <c r="T2763" s="14">
        <f t="shared" si="263"/>
        <v>41118.083333333336</v>
      </c>
    </row>
    <row r="2764" spans="1:20" ht="45" x14ac:dyDescent="0.25">
      <c r="A2764">
        <v>508</v>
      </c>
      <c r="B2764" s="3" t="s">
        <v>509</v>
      </c>
      <c r="C2764" s="3" t="s">
        <v>4618</v>
      </c>
      <c r="D2764">
        <v>50000</v>
      </c>
      <c r="E2764">
        <v>400</v>
      </c>
      <c r="F2764" t="s">
        <v>8221</v>
      </c>
      <c r="G2764" t="s">
        <v>8224</v>
      </c>
      <c r="H2764" t="s">
        <v>8246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8270</v>
      </c>
      <c r="O2764" s="6">
        <f t="shared" si="258"/>
        <v>8.0000000000000002E-3</v>
      </c>
      <c r="P2764" s="8">
        <f t="shared" si="259"/>
        <v>133.33333333333334</v>
      </c>
      <c r="Q2764" s="9" t="str">
        <f t="shared" si="260"/>
        <v>film &amp; video</v>
      </c>
      <c r="R2764" s="9" t="str">
        <f t="shared" si="261"/>
        <v>animation</v>
      </c>
      <c r="S2764" s="14">
        <f t="shared" si="262"/>
        <v>40995.024317129632</v>
      </c>
      <c r="T2764" s="14">
        <f t="shared" si="263"/>
        <v>41054.593055555553</v>
      </c>
    </row>
    <row r="2765" spans="1:20" ht="45" x14ac:dyDescent="0.25">
      <c r="A2765">
        <v>779</v>
      </c>
      <c r="B2765" s="3" t="s">
        <v>780</v>
      </c>
      <c r="C2765" s="3" t="s">
        <v>4889</v>
      </c>
      <c r="D2765">
        <v>15000</v>
      </c>
      <c r="E2765">
        <v>400</v>
      </c>
      <c r="F2765" t="s">
        <v>8221</v>
      </c>
      <c r="G2765" t="s">
        <v>8224</v>
      </c>
      <c r="H2765" t="s">
        <v>8246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8275</v>
      </c>
      <c r="O2765" s="6">
        <f t="shared" si="258"/>
        <v>2.6666666666666668E-2</v>
      </c>
      <c r="P2765" s="8">
        <f t="shared" si="259"/>
        <v>66.666666666666671</v>
      </c>
      <c r="Q2765" s="9" t="str">
        <f t="shared" si="260"/>
        <v>publishing</v>
      </c>
      <c r="R2765" s="9" t="str">
        <f t="shared" si="261"/>
        <v>fiction</v>
      </c>
      <c r="S2765" s="14">
        <f t="shared" si="262"/>
        <v>40436.68408564815</v>
      </c>
      <c r="T2765" s="14">
        <f t="shared" si="263"/>
        <v>40466.166666666664</v>
      </c>
    </row>
    <row r="2766" spans="1:20" ht="45" x14ac:dyDescent="0.25">
      <c r="A2766">
        <v>3494</v>
      </c>
      <c r="B2766" s="3" t="s">
        <v>3493</v>
      </c>
      <c r="C2766" s="3" t="s">
        <v>7604</v>
      </c>
      <c r="D2766">
        <v>400</v>
      </c>
      <c r="E2766">
        <v>400</v>
      </c>
      <c r="F2766" t="s">
        <v>8219</v>
      </c>
      <c r="G2766" t="s">
        <v>8224</v>
      </c>
      <c r="H2766" t="s">
        <v>8246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8271</v>
      </c>
      <c r="O2766" s="6">
        <f t="shared" si="258"/>
        <v>1</v>
      </c>
      <c r="P2766" s="8">
        <f t="shared" si="259"/>
        <v>30.76923076923077</v>
      </c>
      <c r="Q2766" s="9" t="str">
        <f t="shared" si="260"/>
        <v>theater</v>
      </c>
      <c r="R2766" s="9" t="str">
        <f t="shared" si="261"/>
        <v>plays</v>
      </c>
      <c r="S2766" s="14">
        <f t="shared" si="262"/>
        <v>42689.214988425927</v>
      </c>
      <c r="T2766" s="14">
        <f t="shared" si="263"/>
        <v>42700.25</v>
      </c>
    </row>
    <row r="2767" spans="1:20" ht="45" x14ac:dyDescent="0.25">
      <c r="A2767">
        <v>4030</v>
      </c>
      <c r="B2767" s="3" t="s">
        <v>4026</v>
      </c>
      <c r="C2767" s="3" t="s">
        <v>8135</v>
      </c>
      <c r="D2767">
        <v>2500</v>
      </c>
      <c r="E2767">
        <v>400</v>
      </c>
      <c r="F2767" t="s">
        <v>8221</v>
      </c>
      <c r="G2767" t="s">
        <v>8224</v>
      </c>
      <c r="H2767" t="s">
        <v>8246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8271</v>
      </c>
      <c r="O2767" s="6">
        <f t="shared" si="258"/>
        <v>0.16</v>
      </c>
      <c r="P2767" s="8">
        <f t="shared" si="259"/>
        <v>66.666666666666671</v>
      </c>
      <c r="Q2767" s="9" t="str">
        <f t="shared" si="260"/>
        <v>theater</v>
      </c>
      <c r="R2767" s="9" t="str">
        <f t="shared" si="261"/>
        <v>plays</v>
      </c>
      <c r="S2767" s="14">
        <f t="shared" si="262"/>
        <v>42374.655081018514</v>
      </c>
      <c r="T2767" s="14">
        <f t="shared" si="263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>
        <v>3500</v>
      </c>
      <c r="E2768">
        <v>400</v>
      </c>
      <c r="F2768" t="s">
        <v>8221</v>
      </c>
      <c r="G2768" t="s">
        <v>8225</v>
      </c>
      <c r="H2768" t="s">
        <v>8247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8271</v>
      </c>
      <c r="O2768" s="6">
        <f t="shared" si="258"/>
        <v>0.11428571428571428</v>
      </c>
      <c r="P2768" s="8">
        <f t="shared" si="259"/>
        <v>80</v>
      </c>
      <c r="Q2768" s="9" t="str">
        <f t="shared" si="260"/>
        <v>theater</v>
      </c>
      <c r="R2768" s="9" t="str">
        <f t="shared" si="261"/>
        <v>plays</v>
      </c>
      <c r="S2768" s="14">
        <f t="shared" si="262"/>
        <v>42750.530312499999</v>
      </c>
      <c r="T2768" s="14">
        <f t="shared" si="263"/>
        <v>42794.368749999994</v>
      </c>
    </row>
    <row r="2769" spans="1:20" ht="45" x14ac:dyDescent="0.25">
      <c r="A2769">
        <v>3938</v>
      </c>
      <c r="B2769" s="3" t="s">
        <v>3935</v>
      </c>
      <c r="C2769" s="3" t="s">
        <v>8046</v>
      </c>
      <c r="D2769">
        <v>3255</v>
      </c>
      <c r="E2769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8271</v>
      </c>
      <c r="O2769" s="6">
        <f t="shared" si="258"/>
        <v>0.12196620583717357</v>
      </c>
      <c r="P2769" s="8">
        <f t="shared" si="259"/>
        <v>79.400000000000006</v>
      </c>
      <c r="Q2769" s="9" t="str">
        <f t="shared" si="260"/>
        <v>theater</v>
      </c>
      <c r="R2769" s="9" t="str">
        <f t="shared" si="261"/>
        <v>plays</v>
      </c>
      <c r="S2769" s="14">
        <f t="shared" si="262"/>
        <v>42151.905717592599</v>
      </c>
      <c r="T2769" s="14">
        <f t="shared" si="263"/>
        <v>42182.905717592599</v>
      </c>
    </row>
    <row r="2770" spans="1:20" ht="45" x14ac:dyDescent="0.25">
      <c r="A2770">
        <v>450</v>
      </c>
      <c r="B2770" s="3" t="s">
        <v>451</v>
      </c>
      <c r="C2770" s="3" t="s">
        <v>4560</v>
      </c>
      <c r="D2770">
        <v>50000</v>
      </c>
      <c r="E2770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8270</v>
      </c>
      <c r="O2770" s="6">
        <f t="shared" si="258"/>
        <v>7.92E-3</v>
      </c>
      <c r="P2770" s="8">
        <f t="shared" si="259"/>
        <v>56.571428571428569</v>
      </c>
      <c r="Q2770" s="9" t="str">
        <f t="shared" si="260"/>
        <v>film &amp; video</v>
      </c>
      <c r="R2770" s="9" t="str">
        <f t="shared" si="261"/>
        <v>animation</v>
      </c>
      <c r="S2770" s="14">
        <f t="shared" si="262"/>
        <v>41654.946759259255</v>
      </c>
      <c r="T2770" s="14">
        <f t="shared" si="263"/>
        <v>41684.946759259255</v>
      </c>
    </row>
    <row r="2771" spans="1:20" ht="45" x14ac:dyDescent="0.25">
      <c r="A2771">
        <v>2543</v>
      </c>
      <c r="B2771" s="3" t="s">
        <v>2543</v>
      </c>
      <c r="C2771" s="3" t="s">
        <v>6653</v>
      </c>
      <c r="D2771">
        <v>250</v>
      </c>
      <c r="E2771">
        <v>391</v>
      </c>
      <c r="F2771" t="s">
        <v>8219</v>
      </c>
      <c r="G2771" t="s">
        <v>8224</v>
      </c>
      <c r="H2771" t="s">
        <v>8246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8300</v>
      </c>
      <c r="O2771" s="6">
        <f t="shared" si="258"/>
        <v>1.5640000000000001</v>
      </c>
      <c r="P2771" s="8">
        <f t="shared" si="259"/>
        <v>30.076923076923077</v>
      </c>
      <c r="Q2771" s="9" t="str">
        <f t="shared" si="260"/>
        <v>music</v>
      </c>
      <c r="R2771" s="9" t="str">
        <f t="shared" si="261"/>
        <v>classical music</v>
      </c>
      <c r="S2771" s="14">
        <f t="shared" si="262"/>
        <v>40514.107615740737</v>
      </c>
      <c r="T2771" s="14">
        <f t="shared" si="263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>
        <v>300</v>
      </c>
      <c r="E2772">
        <v>385</v>
      </c>
      <c r="F2772" t="s">
        <v>8219</v>
      </c>
      <c r="G2772" t="s">
        <v>8225</v>
      </c>
      <c r="H2772" t="s">
        <v>8247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8271</v>
      </c>
      <c r="O2772" s="6">
        <f t="shared" si="258"/>
        <v>1.2833333333333334</v>
      </c>
      <c r="P2772" s="8">
        <f t="shared" si="259"/>
        <v>27.5</v>
      </c>
      <c r="Q2772" s="9" t="str">
        <f t="shared" si="260"/>
        <v>theater</v>
      </c>
      <c r="R2772" s="9" t="str">
        <f t="shared" si="261"/>
        <v>plays</v>
      </c>
      <c r="S2772" s="14">
        <f t="shared" si="262"/>
        <v>42535.97865740741</v>
      </c>
      <c r="T2772" s="14">
        <f t="shared" si="263"/>
        <v>42595.97865740741</v>
      </c>
    </row>
    <row r="2773" spans="1:20" ht="45" x14ac:dyDescent="0.25">
      <c r="A2773">
        <v>4064</v>
      </c>
      <c r="B2773" s="3" t="s">
        <v>4060</v>
      </c>
      <c r="C2773" s="3" t="s">
        <v>8168</v>
      </c>
      <c r="D2773">
        <v>2000</v>
      </c>
      <c r="E2773">
        <v>385</v>
      </c>
      <c r="F2773" t="s">
        <v>8221</v>
      </c>
      <c r="G2773" t="s">
        <v>8226</v>
      </c>
      <c r="H2773" t="s">
        <v>8248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8271</v>
      </c>
      <c r="O2773" s="6">
        <f t="shared" si="258"/>
        <v>0.1925</v>
      </c>
      <c r="P2773" s="8">
        <f t="shared" si="259"/>
        <v>64.166666666666671</v>
      </c>
      <c r="Q2773" s="9" t="str">
        <f t="shared" si="260"/>
        <v>theater</v>
      </c>
      <c r="R2773" s="9" t="str">
        <f t="shared" si="261"/>
        <v>plays</v>
      </c>
      <c r="S2773" s="14">
        <f t="shared" si="262"/>
        <v>42093.588263888887</v>
      </c>
      <c r="T2773" s="14">
        <f t="shared" si="263"/>
        <v>42123.588263888887</v>
      </c>
    </row>
    <row r="2774" spans="1:20" ht="45" x14ac:dyDescent="0.25">
      <c r="A2774">
        <v>1981</v>
      </c>
      <c r="B2774" s="3" t="s">
        <v>1982</v>
      </c>
      <c r="C2774" s="3" t="s">
        <v>6091</v>
      </c>
      <c r="D2774">
        <v>7500</v>
      </c>
      <c r="E2774">
        <v>381</v>
      </c>
      <c r="F2774" t="s">
        <v>8221</v>
      </c>
      <c r="G2774" t="s">
        <v>8229</v>
      </c>
      <c r="H2774" t="s">
        <v>8251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8296</v>
      </c>
      <c r="O2774" s="6">
        <f t="shared" si="258"/>
        <v>5.0799999999999998E-2</v>
      </c>
      <c r="P2774" s="8">
        <f t="shared" si="259"/>
        <v>31.75</v>
      </c>
      <c r="Q2774" s="9" t="str">
        <f t="shared" si="260"/>
        <v>photography</v>
      </c>
      <c r="R2774" s="9" t="str">
        <f t="shared" si="261"/>
        <v>people</v>
      </c>
      <c r="S2774" s="14">
        <f t="shared" si="262"/>
        <v>41799.725289351853</v>
      </c>
      <c r="T2774" s="14">
        <f t="shared" si="263"/>
        <v>41829.725289351853</v>
      </c>
    </row>
    <row r="2775" spans="1:20" ht="45" x14ac:dyDescent="0.25">
      <c r="A2775">
        <v>3725</v>
      </c>
      <c r="B2775" s="3" t="s">
        <v>3722</v>
      </c>
      <c r="C2775" s="3" t="s">
        <v>7835</v>
      </c>
      <c r="D2775">
        <v>300</v>
      </c>
      <c r="E2775">
        <v>381</v>
      </c>
      <c r="F2775" t="s">
        <v>8219</v>
      </c>
      <c r="G2775" t="s">
        <v>8225</v>
      </c>
      <c r="H2775" t="s">
        <v>8247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8271</v>
      </c>
      <c r="O2775" s="6">
        <f t="shared" si="258"/>
        <v>1.27</v>
      </c>
      <c r="P2775" s="8">
        <f t="shared" si="259"/>
        <v>25.4</v>
      </c>
      <c r="Q2775" s="9" t="str">
        <f t="shared" si="260"/>
        <v>theater</v>
      </c>
      <c r="R2775" s="9" t="str">
        <f t="shared" si="261"/>
        <v>plays</v>
      </c>
      <c r="S2775" s="14">
        <f t="shared" si="262"/>
        <v>42401.945219907408</v>
      </c>
      <c r="T2775" s="14">
        <f t="shared" si="263"/>
        <v>42418.895833333328</v>
      </c>
    </row>
    <row r="2776" spans="1:20" ht="45" x14ac:dyDescent="0.25">
      <c r="A2776">
        <v>201</v>
      </c>
      <c r="B2776" s="3" t="s">
        <v>203</v>
      </c>
      <c r="C2776" s="3" t="s">
        <v>4311</v>
      </c>
      <c r="D2776">
        <v>650</v>
      </c>
      <c r="E2776">
        <v>380</v>
      </c>
      <c r="F2776" t="s">
        <v>8221</v>
      </c>
      <c r="G2776" t="s">
        <v>8224</v>
      </c>
      <c r="H2776" t="s">
        <v>8246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8268</v>
      </c>
      <c r="O2776" s="6">
        <f t="shared" si="258"/>
        <v>0.58461538461538465</v>
      </c>
      <c r="P2776" s="8">
        <f t="shared" si="259"/>
        <v>54.285714285714285</v>
      </c>
      <c r="Q2776" s="9" t="str">
        <f t="shared" si="260"/>
        <v>film &amp; video</v>
      </c>
      <c r="R2776" s="9" t="str">
        <f t="shared" si="261"/>
        <v>drama</v>
      </c>
      <c r="S2776" s="14">
        <f t="shared" si="262"/>
        <v>42023.818622685183</v>
      </c>
      <c r="T2776" s="14">
        <f t="shared" si="263"/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>
        <v>3500</v>
      </c>
      <c r="E2777">
        <v>380</v>
      </c>
      <c r="F2777" t="s">
        <v>8221</v>
      </c>
      <c r="G2777" t="s">
        <v>8229</v>
      </c>
      <c r="H2777" t="s">
        <v>8251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8285</v>
      </c>
      <c r="O2777" s="6">
        <f t="shared" si="258"/>
        <v>0.10857142857142857</v>
      </c>
      <c r="P2777" s="8">
        <f t="shared" si="259"/>
        <v>42.222222222222221</v>
      </c>
      <c r="Q2777" s="9" t="str">
        <f t="shared" si="260"/>
        <v>photography</v>
      </c>
      <c r="R2777" s="9" t="str">
        <f t="shared" si="261"/>
        <v>photobooks</v>
      </c>
      <c r="S2777" s="14">
        <f t="shared" si="262"/>
        <v>42029.907858796301</v>
      </c>
      <c r="T2777" s="14">
        <f t="shared" si="263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>
        <v>2000</v>
      </c>
      <c r="E2778">
        <v>380</v>
      </c>
      <c r="F2778" t="s">
        <v>8221</v>
      </c>
      <c r="G2778" t="s">
        <v>8224</v>
      </c>
      <c r="H2778" t="s">
        <v>8246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8304</v>
      </c>
      <c r="O2778" s="6">
        <f t="shared" si="258"/>
        <v>0.19</v>
      </c>
      <c r="P2778" s="8">
        <f t="shared" si="259"/>
        <v>47.5</v>
      </c>
      <c r="Q2778" s="9" t="str">
        <f t="shared" si="260"/>
        <v>publishing</v>
      </c>
      <c r="R2778" s="9" t="str">
        <f t="shared" si="261"/>
        <v>children's books</v>
      </c>
      <c r="S2778" s="14">
        <f t="shared" si="262"/>
        <v>41117.900729166664</v>
      </c>
      <c r="T2778" s="14">
        <f t="shared" si="263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>
        <v>35000</v>
      </c>
      <c r="E2779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8273</v>
      </c>
      <c r="O2779" s="6">
        <f t="shared" si="258"/>
        <v>1.0771428571428571E-2</v>
      </c>
      <c r="P2779" s="8">
        <f t="shared" si="259"/>
        <v>41.888888888888886</v>
      </c>
      <c r="Q2779" s="9" t="str">
        <f t="shared" si="260"/>
        <v>technology</v>
      </c>
      <c r="R2779" s="9" t="str">
        <f t="shared" si="261"/>
        <v>wearables</v>
      </c>
      <c r="S2779" s="14">
        <f t="shared" si="262"/>
        <v>42625.635636574079</v>
      </c>
      <c r="T2779" s="14">
        <f t="shared" si="263"/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>
        <v>300</v>
      </c>
      <c r="E2780">
        <v>376</v>
      </c>
      <c r="F2780" t="s">
        <v>8219</v>
      </c>
      <c r="G2780" t="s">
        <v>8225</v>
      </c>
      <c r="H2780" t="s">
        <v>8247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8269</v>
      </c>
      <c r="O2780" s="6">
        <f t="shared" si="258"/>
        <v>1.2533333333333334</v>
      </c>
      <c r="P2780" s="8">
        <f t="shared" si="259"/>
        <v>41.777777777777779</v>
      </c>
      <c r="Q2780" s="9" t="str">
        <f t="shared" si="260"/>
        <v>film &amp; video</v>
      </c>
      <c r="R2780" s="9" t="str">
        <f t="shared" si="261"/>
        <v>documentary</v>
      </c>
      <c r="S2780" s="14">
        <f t="shared" si="262"/>
        <v>42425.576898148152</v>
      </c>
      <c r="T2780" s="14">
        <f t="shared" si="263"/>
        <v>42465.666666666672</v>
      </c>
    </row>
    <row r="2781" spans="1:20" ht="45" x14ac:dyDescent="0.25">
      <c r="A2781">
        <v>3080</v>
      </c>
      <c r="B2781" s="3" t="s">
        <v>3080</v>
      </c>
      <c r="C2781" s="3" t="s">
        <v>7190</v>
      </c>
      <c r="D2781">
        <v>2000000</v>
      </c>
      <c r="E2781">
        <v>376</v>
      </c>
      <c r="F2781" t="s">
        <v>8221</v>
      </c>
      <c r="G2781" t="s">
        <v>8224</v>
      </c>
      <c r="H2781" t="s">
        <v>8246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8303</v>
      </c>
      <c r="O2781" s="6">
        <f t="shared" si="258"/>
        <v>1.8799999999999999E-4</v>
      </c>
      <c r="P2781" s="8">
        <f t="shared" si="259"/>
        <v>53.714285714285715</v>
      </c>
      <c r="Q2781" s="9" t="str">
        <f t="shared" si="260"/>
        <v>theater</v>
      </c>
      <c r="R2781" s="9" t="str">
        <f t="shared" si="261"/>
        <v>spaces</v>
      </c>
      <c r="S2781" s="14">
        <f t="shared" si="262"/>
        <v>41940.028287037036</v>
      </c>
      <c r="T2781" s="14">
        <f t="shared" si="263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>
        <v>6500</v>
      </c>
      <c r="E2782">
        <v>375</v>
      </c>
      <c r="F2782" t="s">
        <v>8221</v>
      </c>
      <c r="G2782" t="s">
        <v>8224</v>
      </c>
      <c r="H2782" t="s">
        <v>8246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8278</v>
      </c>
      <c r="O2782" s="6">
        <f t="shared" si="258"/>
        <v>5.7692307692307696E-2</v>
      </c>
      <c r="P2782" s="8">
        <f t="shared" si="259"/>
        <v>41.666666666666664</v>
      </c>
      <c r="Q2782" s="9" t="str">
        <f t="shared" si="260"/>
        <v>music</v>
      </c>
      <c r="R2782" s="9" t="str">
        <f t="shared" si="261"/>
        <v>jazz</v>
      </c>
      <c r="S2782" s="14">
        <f t="shared" si="262"/>
        <v>40937.679560185185</v>
      </c>
      <c r="T2782" s="14">
        <f t="shared" si="263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>
        <v>300</v>
      </c>
      <c r="E2783">
        <v>375</v>
      </c>
      <c r="F2783" t="s">
        <v>8219</v>
      </c>
      <c r="G2783" t="s">
        <v>8224</v>
      </c>
      <c r="H2783" t="s">
        <v>8246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8274</v>
      </c>
      <c r="O2783" s="6">
        <f t="shared" si="258"/>
        <v>1.25</v>
      </c>
      <c r="P2783" s="8">
        <f t="shared" si="259"/>
        <v>53.571428571428569</v>
      </c>
      <c r="Q2783" s="9" t="str">
        <f t="shared" si="260"/>
        <v>publishing</v>
      </c>
      <c r="R2783" s="9" t="str">
        <f t="shared" si="261"/>
        <v>nonfiction</v>
      </c>
      <c r="S2783" s="14">
        <f t="shared" si="262"/>
        <v>41799.814340277779</v>
      </c>
      <c r="T2783" s="14">
        <f t="shared" si="263"/>
        <v>41834.814340277779</v>
      </c>
    </row>
    <row r="2784" spans="1:20" ht="30" x14ac:dyDescent="0.25">
      <c r="A2784">
        <v>3130</v>
      </c>
      <c r="B2784" s="3" t="s">
        <v>3130</v>
      </c>
      <c r="C2784" s="3" t="s">
        <v>7240</v>
      </c>
      <c r="D2784">
        <v>10000</v>
      </c>
      <c r="E2784">
        <v>375</v>
      </c>
      <c r="F2784" t="s">
        <v>8222</v>
      </c>
      <c r="G2784" t="s">
        <v>8224</v>
      </c>
      <c r="H2784" t="s">
        <v>8246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8271</v>
      </c>
      <c r="O2784" s="6">
        <f t="shared" si="258"/>
        <v>3.7499999999999999E-2</v>
      </c>
      <c r="P2784" s="8">
        <f t="shared" si="259"/>
        <v>93.75</v>
      </c>
      <c r="Q2784" s="9" t="str">
        <f t="shared" si="260"/>
        <v>theater</v>
      </c>
      <c r="R2784" s="9" t="str">
        <f t="shared" si="261"/>
        <v>plays</v>
      </c>
      <c r="S2784" s="14">
        <f t="shared" si="262"/>
        <v>42808.640231481477</v>
      </c>
      <c r="T2784" s="14">
        <f t="shared" si="263"/>
        <v>42839.207638888889</v>
      </c>
    </row>
    <row r="2785" spans="1:20" ht="30" x14ac:dyDescent="0.25">
      <c r="A2785">
        <v>3470</v>
      </c>
      <c r="B2785" s="3" t="s">
        <v>3469</v>
      </c>
      <c r="C2785" s="3" t="s">
        <v>7580</v>
      </c>
      <c r="D2785">
        <v>250</v>
      </c>
      <c r="E2785">
        <v>375</v>
      </c>
      <c r="F2785" t="s">
        <v>8219</v>
      </c>
      <c r="G2785" t="s">
        <v>8224</v>
      </c>
      <c r="H2785" t="s">
        <v>8246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8271</v>
      </c>
      <c r="O2785" s="6">
        <f t="shared" si="258"/>
        <v>1.5</v>
      </c>
      <c r="P2785" s="8">
        <f t="shared" si="259"/>
        <v>41.666666666666664</v>
      </c>
      <c r="Q2785" s="9" t="str">
        <f t="shared" si="260"/>
        <v>theater</v>
      </c>
      <c r="R2785" s="9" t="str">
        <f t="shared" si="261"/>
        <v>plays</v>
      </c>
      <c r="S2785" s="14">
        <f t="shared" si="262"/>
        <v>42529.022013888884</v>
      </c>
      <c r="T2785" s="14">
        <f t="shared" si="263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>
        <v>300</v>
      </c>
      <c r="E2786">
        <v>371</v>
      </c>
      <c r="F2786" t="s">
        <v>8219</v>
      </c>
      <c r="G2786" t="s">
        <v>8227</v>
      </c>
      <c r="H2786" t="s">
        <v>8249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8303</v>
      </c>
      <c r="O2786" s="6">
        <f t="shared" si="258"/>
        <v>1.2366666666666666</v>
      </c>
      <c r="P2786" s="8">
        <f t="shared" si="259"/>
        <v>14.84</v>
      </c>
      <c r="Q2786" s="9" t="str">
        <f t="shared" si="260"/>
        <v>theater</v>
      </c>
      <c r="R2786" s="9" t="str">
        <f t="shared" si="261"/>
        <v>spaces</v>
      </c>
      <c r="S2786" s="14">
        <f t="shared" si="262"/>
        <v>42334.468935185185</v>
      </c>
      <c r="T2786" s="14">
        <f t="shared" si="263"/>
        <v>42361.957638888889</v>
      </c>
    </row>
    <row r="2787" spans="1:20" ht="45" x14ac:dyDescent="0.25">
      <c r="A2787">
        <v>3540</v>
      </c>
      <c r="B2787" s="3" t="s">
        <v>3539</v>
      </c>
      <c r="C2787" s="3" t="s">
        <v>7650</v>
      </c>
      <c r="D2787">
        <v>300</v>
      </c>
      <c r="E2787">
        <v>369</v>
      </c>
      <c r="F2787" t="s">
        <v>8219</v>
      </c>
      <c r="G2787" t="s">
        <v>8225</v>
      </c>
      <c r="H2787" t="s">
        <v>8247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8271</v>
      </c>
      <c r="O2787" s="6">
        <f t="shared" si="258"/>
        <v>1.23</v>
      </c>
      <c r="P2787" s="8">
        <f t="shared" si="259"/>
        <v>46.125</v>
      </c>
      <c r="Q2787" s="9" t="str">
        <f t="shared" si="260"/>
        <v>theater</v>
      </c>
      <c r="R2787" s="9" t="str">
        <f t="shared" si="261"/>
        <v>plays</v>
      </c>
      <c r="S2787" s="14">
        <f t="shared" si="262"/>
        <v>42517.003368055557</v>
      </c>
      <c r="T2787" s="14">
        <f t="shared" si="263"/>
        <v>42547.003368055557</v>
      </c>
    </row>
    <row r="2788" spans="1:20" ht="45" x14ac:dyDescent="0.25">
      <c r="A2788">
        <v>1600</v>
      </c>
      <c r="B2788" s="3" t="s">
        <v>1601</v>
      </c>
      <c r="C2788" s="3" t="s">
        <v>5710</v>
      </c>
      <c r="D2788">
        <v>5000</v>
      </c>
      <c r="E2788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s="6">
        <f t="shared" si="258"/>
        <v>7.3400000000000007E-2</v>
      </c>
      <c r="P2788" s="8">
        <f t="shared" si="259"/>
        <v>40.777777777777779</v>
      </c>
      <c r="Q2788" s="9" t="str">
        <f t="shared" si="260"/>
        <v>photography</v>
      </c>
      <c r="R2788" s="9" t="str">
        <f t="shared" si="261"/>
        <v>places</v>
      </c>
      <c r="S2788" s="14">
        <f t="shared" si="262"/>
        <v>41791.057314814818</v>
      </c>
      <c r="T2788" s="14">
        <f t="shared" si="263"/>
        <v>41835.21597222222</v>
      </c>
    </row>
    <row r="2789" spans="1:20" ht="45" x14ac:dyDescent="0.25">
      <c r="A2789">
        <v>3729</v>
      </c>
      <c r="B2789" s="3" t="s">
        <v>3726</v>
      </c>
      <c r="C2789" s="3" t="s">
        <v>7839</v>
      </c>
      <c r="D2789">
        <v>5000</v>
      </c>
      <c r="E2789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8271</v>
      </c>
      <c r="O2789" s="6">
        <f t="shared" si="258"/>
        <v>7.2400000000000006E-2</v>
      </c>
      <c r="P2789" s="8">
        <f t="shared" si="259"/>
        <v>72.400000000000006</v>
      </c>
      <c r="Q2789" s="9" t="str">
        <f t="shared" si="260"/>
        <v>theater</v>
      </c>
      <c r="R2789" s="9" t="str">
        <f t="shared" si="261"/>
        <v>plays</v>
      </c>
      <c r="S2789" s="14">
        <f t="shared" si="262"/>
        <v>42041.205000000002</v>
      </c>
      <c r="T2789" s="14">
        <f t="shared" si="263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>
        <v>3500</v>
      </c>
      <c r="E2790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8283</v>
      </c>
      <c r="O2790" s="6">
        <f t="shared" si="258"/>
        <v>0.10314285714285715</v>
      </c>
      <c r="P2790" s="8">
        <f t="shared" si="259"/>
        <v>32.81818181818182</v>
      </c>
      <c r="Q2790" s="9" t="str">
        <f t="shared" si="260"/>
        <v>games</v>
      </c>
      <c r="R2790" s="9" t="str">
        <f t="shared" si="261"/>
        <v>mobile games</v>
      </c>
      <c r="S2790" s="14">
        <f t="shared" si="262"/>
        <v>42371.355729166666</v>
      </c>
      <c r="T2790" s="14">
        <f t="shared" si="263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>
        <v>50000</v>
      </c>
      <c r="E2791">
        <v>360</v>
      </c>
      <c r="F2791" t="s">
        <v>8221</v>
      </c>
      <c r="G2791" t="s">
        <v>8224</v>
      </c>
      <c r="H2791" t="s">
        <v>8246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8268</v>
      </c>
      <c r="O2791" s="6">
        <f t="shared" si="258"/>
        <v>7.1999999999999998E-3</v>
      </c>
      <c r="P2791" s="8">
        <f t="shared" si="259"/>
        <v>120</v>
      </c>
      <c r="Q2791" s="9" t="str">
        <f t="shared" si="260"/>
        <v>film &amp; video</v>
      </c>
      <c r="R2791" s="9" t="str">
        <f t="shared" si="261"/>
        <v>drama</v>
      </c>
      <c r="S2791" s="14">
        <f t="shared" si="262"/>
        <v>42195.643865740742</v>
      </c>
      <c r="T2791" s="14">
        <f t="shared" si="263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>
        <v>15000</v>
      </c>
      <c r="E2792">
        <v>360</v>
      </c>
      <c r="F2792" t="s">
        <v>8221</v>
      </c>
      <c r="G2792" t="s">
        <v>8226</v>
      </c>
      <c r="H2792" t="s">
        <v>8248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s="6">
        <f t="shared" si="258"/>
        <v>2.4E-2</v>
      </c>
      <c r="P2792" s="8">
        <f t="shared" si="259"/>
        <v>60</v>
      </c>
      <c r="Q2792" s="9" t="str">
        <f t="shared" si="260"/>
        <v>publishing</v>
      </c>
      <c r="R2792" s="9" t="str">
        <f t="shared" si="261"/>
        <v>fiction</v>
      </c>
      <c r="S2792" s="14">
        <f t="shared" si="262"/>
        <v>41614.563194444447</v>
      </c>
      <c r="T2792" s="14">
        <f t="shared" si="263"/>
        <v>41644.563194444447</v>
      </c>
    </row>
    <row r="2793" spans="1:20" ht="45" x14ac:dyDescent="0.25">
      <c r="A2793">
        <v>1685</v>
      </c>
      <c r="B2793" s="3" t="s">
        <v>1686</v>
      </c>
      <c r="C2793" s="3" t="s">
        <v>5795</v>
      </c>
      <c r="D2793">
        <v>350</v>
      </c>
      <c r="E2793">
        <v>360</v>
      </c>
      <c r="F2793" t="s">
        <v>8222</v>
      </c>
      <c r="G2793" t="s">
        <v>8224</v>
      </c>
      <c r="H2793" t="s">
        <v>8246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8293</v>
      </c>
      <c r="O2793" s="6">
        <f t="shared" si="258"/>
        <v>1.0285714285714285</v>
      </c>
      <c r="P2793" s="8">
        <f t="shared" si="259"/>
        <v>24</v>
      </c>
      <c r="Q2793" s="9" t="str">
        <f t="shared" si="260"/>
        <v>music</v>
      </c>
      <c r="R2793" s="9" t="str">
        <f t="shared" si="261"/>
        <v>faith</v>
      </c>
      <c r="S2793" s="14">
        <f t="shared" si="262"/>
        <v>42788.2502662037</v>
      </c>
      <c r="T2793" s="14">
        <f t="shared" si="263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>
        <v>50000</v>
      </c>
      <c r="E2794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8267</v>
      </c>
      <c r="O2794" s="6">
        <f t="shared" si="258"/>
        <v>7.1799999999999998E-3</v>
      </c>
      <c r="P2794" s="8">
        <f t="shared" si="259"/>
        <v>35.9</v>
      </c>
      <c r="Q2794" s="9" t="str">
        <f t="shared" si="260"/>
        <v>film &amp; video</v>
      </c>
      <c r="R2794" s="9" t="str">
        <f t="shared" si="261"/>
        <v>science fiction</v>
      </c>
      <c r="S2794" s="14">
        <f t="shared" si="262"/>
        <v>41933.586157407408</v>
      </c>
      <c r="T2794" s="14">
        <f t="shared" si="263"/>
        <v>41975.627824074079</v>
      </c>
    </row>
    <row r="2795" spans="1:20" ht="45" x14ac:dyDescent="0.25">
      <c r="A2795">
        <v>2650</v>
      </c>
      <c r="B2795" s="3" t="s">
        <v>2650</v>
      </c>
      <c r="C2795" s="3" t="s">
        <v>6760</v>
      </c>
      <c r="D2795">
        <v>60000</v>
      </c>
      <c r="E2795">
        <v>358</v>
      </c>
      <c r="F2795" t="s">
        <v>8220</v>
      </c>
      <c r="G2795" t="s">
        <v>8224</v>
      </c>
      <c r="H2795" t="s">
        <v>8246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8301</v>
      </c>
      <c r="O2795" s="6">
        <f t="shared" si="258"/>
        <v>5.966666666666667E-3</v>
      </c>
      <c r="P2795" s="8">
        <f t="shared" si="259"/>
        <v>71.599999999999994</v>
      </c>
      <c r="Q2795" s="9" t="str">
        <f t="shared" si="260"/>
        <v>technology</v>
      </c>
      <c r="R2795" s="9" t="str">
        <f t="shared" si="261"/>
        <v>space exploration</v>
      </c>
      <c r="S2795" s="14">
        <f t="shared" si="262"/>
        <v>42695.624340277776</v>
      </c>
      <c r="T2795" s="14">
        <f t="shared" si="263"/>
        <v>42725.624340277776</v>
      </c>
    </row>
    <row r="2796" spans="1:20" ht="45" x14ac:dyDescent="0.25">
      <c r="A2796">
        <v>3740</v>
      </c>
      <c r="B2796" s="3" t="s">
        <v>3737</v>
      </c>
      <c r="C2796" s="3" t="s">
        <v>7850</v>
      </c>
      <c r="D2796">
        <v>2000</v>
      </c>
      <c r="E2796">
        <v>358</v>
      </c>
      <c r="F2796" t="s">
        <v>8221</v>
      </c>
      <c r="G2796" t="s">
        <v>8224</v>
      </c>
      <c r="H2796" t="s">
        <v>8246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8271</v>
      </c>
      <c r="O2796" s="6">
        <f t="shared" si="258"/>
        <v>0.17899999999999999</v>
      </c>
      <c r="P2796" s="8">
        <f t="shared" si="259"/>
        <v>25.571428571428573</v>
      </c>
      <c r="Q2796" s="9" t="str">
        <f t="shared" si="260"/>
        <v>theater</v>
      </c>
      <c r="R2796" s="9" t="str">
        <f t="shared" si="261"/>
        <v>plays</v>
      </c>
      <c r="S2796" s="14">
        <f t="shared" si="262"/>
        <v>41833.089756944442</v>
      </c>
      <c r="T2796" s="14">
        <f t="shared" si="263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>
        <v>350</v>
      </c>
      <c r="E2797">
        <v>355</v>
      </c>
      <c r="F2797" t="s">
        <v>8219</v>
      </c>
      <c r="G2797" t="s">
        <v>8224</v>
      </c>
      <c r="H2797" t="s">
        <v>8246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8271</v>
      </c>
      <c r="O2797" s="6">
        <f t="shared" si="258"/>
        <v>1.0142857142857142</v>
      </c>
      <c r="P2797" s="8">
        <f t="shared" si="259"/>
        <v>59.166666666666664</v>
      </c>
      <c r="Q2797" s="9" t="str">
        <f t="shared" si="260"/>
        <v>theater</v>
      </c>
      <c r="R2797" s="9" t="str">
        <f t="shared" si="261"/>
        <v>plays</v>
      </c>
      <c r="S2797" s="14">
        <f t="shared" si="262"/>
        <v>42230.662731481483</v>
      </c>
      <c r="T2797" s="14">
        <f t="shared" si="263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>
        <v>347</v>
      </c>
      <c r="E2798">
        <v>353</v>
      </c>
      <c r="F2798" t="s">
        <v>8219</v>
      </c>
      <c r="G2798" t="s">
        <v>8224</v>
      </c>
      <c r="H2798" t="s">
        <v>8246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8301</v>
      </c>
      <c r="O2798" s="6">
        <f t="shared" si="258"/>
        <v>1.0172910662824208</v>
      </c>
      <c r="P2798" s="8">
        <f t="shared" si="259"/>
        <v>25.214285714285715</v>
      </c>
      <c r="Q2798" s="9" t="str">
        <f t="shared" si="260"/>
        <v>technology</v>
      </c>
      <c r="R2798" s="9" t="str">
        <f t="shared" si="261"/>
        <v>space exploration</v>
      </c>
      <c r="S2798" s="14">
        <f t="shared" si="262"/>
        <v>41989.913136574076</v>
      </c>
      <c r="T2798" s="14">
        <f t="shared" si="263"/>
        <v>42019.913136574076</v>
      </c>
    </row>
    <row r="2799" spans="1:20" ht="45" x14ac:dyDescent="0.25">
      <c r="A2799">
        <v>774</v>
      </c>
      <c r="B2799" s="3" t="s">
        <v>775</v>
      </c>
      <c r="C2799" s="3" t="s">
        <v>4884</v>
      </c>
      <c r="D2799">
        <v>500</v>
      </c>
      <c r="E2799">
        <v>351</v>
      </c>
      <c r="F2799" t="s">
        <v>8221</v>
      </c>
      <c r="G2799" t="s">
        <v>8224</v>
      </c>
      <c r="H2799" t="s">
        <v>8246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8275</v>
      </c>
      <c r="O2799" s="6">
        <f t="shared" si="258"/>
        <v>0.70199999999999996</v>
      </c>
      <c r="P2799" s="8">
        <f t="shared" si="259"/>
        <v>39</v>
      </c>
      <c r="Q2799" s="9" t="str">
        <f t="shared" si="260"/>
        <v>publishing</v>
      </c>
      <c r="R2799" s="9" t="str">
        <f t="shared" si="261"/>
        <v>fiction</v>
      </c>
      <c r="S2799" s="14">
        <f t="shared" si="262"/>
        <v>41663.780300925922</v>
      </c>
      <c r="T2799" s="14">
        <f t="shared" si="263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>
        <v>350</v>
      </c>
      <c r="E2800">
        <v>351</v>
      </c>
      <c r="F2800" t="s">
        <v>8219</v>
      </c>
      <c r="G2800" t="s">
        <v>8224</v>
      </c>
      <c r="H2800" t="s">
        <v>8246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8305</v>
      </c>
      <c r="O2800" s="6">
        <f t="shared" si="258"/>
        <v>1.0028571428571429</v>
      </c>
      <c r="P2800" s="8">
        <f t="shared" si="259"/>
        <v>35.1</v>
      </c>
      <c r="Q2800" s="9" t="str">
        <f t="shared" si="260"/>
        <v>theater</v>
      </c>
      <c r="R2800" s="9" t="str">
        <f t="shared" si="261"/>
        <v>musical</v>
      </c>
      <c r="S2800" s="14">
        <f t="shared" si="262"/>
        <v>42167.534791666665</v>
      </c>
      <c r="T2800" s="14">
        <f t="shared" si="263"/>
        <v>42196.165972222225</v>
      </c>
    </row>
    <row r="2801" spans="1:20" ht="45" x14ac:dyDescent="0.25">
      <c r="A2801">
        <v>629</v>
      </c>
      <c r="B2801" s="3" t="s">
        <v>630</v>
      </c>
      <c r="C2801" s="3" t="s">
        <v>4739</v>
      </c>
      <c r="D2801">
        <v>200000</v>
      </c>
      <c r="E2801">
        <v>350</v>
      </c>
      <c r="F2801" t="s">
        <v>8220</v>
      </c>
      <c r="G2801" t="s">
        <v>8226</v>
      </c>
      <c r="H2801" t="s">
        <v>8248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8272</v>
      </c>
      <c r="O2801" s="6">
        <f t="shared" si="258"/>
        <v>1.75E-3</v>
      </c>
      <c r="P2801" s="8">
        <f t="shared" si="259"/>
        <v>116.66666666666667</v>
      </c>
      <c r="Q2801" s="9" t="str">
        <f t="shared" si="260"/>
        <v>technology</v>
      </c>
      <c r="R2801" s="9" t="str">
        <f t="shared" si="261"/>
        <v>web</v>
      </c>
      <c r="S2801" s="14">
        <f t="shared" si="262"/>
        <v>42474.637824074074</v>
      </c>
      <c r="T2801" s="14">
        <f t="shared" si="263"/>
        <v>42504.637824074074</v>
      </c>
    </row>
    <row r="2802" spans="1:20" ht="45" x14ac:dyDescent="0.25">
      <c r="A2802">
        <v>1567</v>
      </c>
      <c r="B2802" s="3" t="s">
        <v>1568</v>
      </c>
      <c r="C2802" s="3" t="s">
        <v>5677</v>
      </c>
      <c r="D2802">
        <v>8500</v>
      </c>
      <c r="E2802">
        <v>350</v>
      </c>
      <c r="F2802" t="s">
        <v>8220</v>
      </c>
      <c r="G2802" t="s">
        <v>8224</v>
      </c>
      <c r="H2802" t="s">
        <v>8246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8290</v>
      </c>
      <c r="O2802" s="6">
        <f t="shared" si="258"/>
        <v>4.1176470588235294E-2</v>
      </c>
      <c r="P2802" s="8">
        <f t="shared" si="259"/>
        <v>26.923076923076923</v>
      </c>
      <c r="Q2802" s="9" t="str">
        <f t="shared" si="260"/>
        <v>publishing</v>
      </c>
      <c r="R2802" s="9" t="str">
        <f t="shared" si="261"/>
        <v>art books</v>
      </c>
      <c r="S2802" s="14">
        <f t="shared" si="262"/>
        <v>41671.936863425923</v>
      </c>
      <c r="T2802" s="14">
        <f t="shared" si="263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>
        <v>250</v>
      </c>
      <c r="E2803">
        <v>350</v>
      </c>
      <c r="F2803" t="s">
        <v>8219</v>
      </c>
      <c r="G2803" t="s">
        <v>8224</v>
      </c>
      <c r="H2803" t="s">
        <v>8246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8271</v>
      </c>
      <c r="O2803" s="6">
        <f t="shared" si="258"/>
        <v>1.4</v>
      </c>
      <c r="P2803" s="8">
        <f t="shared" si="259"/>
        <v>35</v>
      </c>
      <c r="Q2803" s="9" t="str">
        <f t="shared" si="260"/>
        <v>theater</v>
      </c>
      <c r="R2803" s="9" t="str">
        <f t="shared" si="261"/>
        <v>plays</v>
      </c>
      <c r="S2803" s="14">
        <f t="shared" si="262"/>
        <v>42088.911354166667</v>
      </c>
      <c r="T2803" s="14">
        <f t="shared" si="263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>
        <v>2224</v>
      </c>
      <c r="E2804">
        <v>350</v>
      </c>
      <c r="F2804" t="s">
        <v>8221</v>
      </c>
      <c r="G2804" t="s">
        <v>8224</v>
      </c>
      <c r="H2804" t="s">
        <v>8246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8271</v>
      </c>
      <c r="O2804" s="6">
        <f t="shared" si="258"/>
        <v>0.15737410071942445</v>
      </c>
      <c r="P2804" s="8">
        <f t="shared" si="259"/>
        <v>29.166666666666668</v>
      </c>
      <c r="Q2804" s="9" t="str">
        <f t="shared" si="260"/>
        <v>theater</v>
      </c>
      <c r="R2804" s="9" t="str">
        <f t="shared" si="261"/>
        <v>plays</v>
      </c>
      <c r="S2804" s="14">
        <f t="shared" si="262"/>
        <v>42041.581307870365</v>
      </c>
      <c r="T2804" s="14">
        <f t="shared" si="263"/>
        <v>42071.539641203708</v>
      </c>
    </row>
    <row r="2805" spans="1:20" ht="45" x14ac:dyDescent="0.25">
      <c r="A2805">
        <v>573</v>
      </c>
      <c r="B2805" s="3" t="s">
        <v>574</v>
      </c>
      <c r="C2805" s="3" t="s">
        <v>4683</v>
      </c>
      <c r="D2805">
        <v>88888</v>
      </c>
      <c r="E2805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s="6">
        <f t="shared" si="258"/>
        <v>3.892538925389254E-3</v>
      </c>
      <c r="P2805" s="8">
        <f t="shared" si="259"/>
        <v>38.444444444444443</v>
      </c>
      <c r="Q2805" s="9" t="str">
        <f t="shared" si="260"/>
        <v>technology</v>
      </c>
      <c r="R2805" s="9" t="str">
        <f t="shared" si="261"/>
        <v>web</v>
      </c>
      <c r="S2805" s="14">
        <f t="shared" si="262"/>
        <v>41963.050127314811</v>
      </c>
      <c r="T2805" s="14">
        <f t="shared" si="263"/>
        <v>42022.05</v>
      </c>
    </row>
    <row r="2806" spans="1:20" ht="45" x14ac:dyDescent="0.25">
      <c r="A2806">
        <v>189</v>
      </c>
      <c r="B2806" s="3" t="s">
        <v>191</v>
      </c>
      <c r="C2806" s="3" t="s">
        <v>4299</v>
      </c>
      <c r="D2806">
        <v>500000</v>
      </c>
      <c r="E2806">
        <v>345</v>
      </c>
      <c r="F2806" t="s">
        <v>8221</v>
      </c>
      <c r="G2806" t="s">
        <v>8224</v>
      </c>
      <c r="H2806" t="s">
        <v>8246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8268</v>
      </c>
      <c r="O2806" s="6">
        <f t="shared" si="258"/>
        <v>6.8999999999999997E-4</v>
      </c>
      <c r="P2806" s="8">
        <f t="shared" si="259"/>
        <v>69</v>
      </c>
      <c r="Q2806" s="9" t="str">
        <f t="shared" si="260"/>
        <v>film &amp; video</v>
      </c>
      <c r="R2806" s="9" t="str">
        <f t="shared" si="261"/>
        <v>drama</v>
      </c>
      <c r="S2806" s="14">
        <f t="shared" si="262"/>
        <v>42556.690706018519</v>
      </c>
      <c r="T2806" s="14">
        <f t="shared" si="263"/>
        <v>42616.690706018519</v>
      </c>
    </row>
    <row r="2807" spans="1:20" ht="45" x14ac:dyDescent="0.25">
      <c r="A2807">
        <v>930</v>
      </c>
      <c r="B2807" s="3" t="s">
        <v>931</v>
      </c>
      <c r="C2807" s="3" t="s">
        <v>5040</v>
      </c>
      <c r="D2807">
        <v>900</v>
      </c>
      <c r="E2807">
        <v>345</v>
      </c>
      <c r="F2807" t="s">
        <v>8221</v>
      </c>
      <c r="G2807" t="s">
        <v>8224</v>
      </c>
      <c r="H2807" t="s">
        <v>8246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8278</v>
      </c>
      <c r="O2807" s="6">
        <f t="shared" si="258"/>
        <v>0.38333333333333336</v>
      </c>
      <c r="P2807" s="8">
        <f t="shared" si="259"/>
        <v>69</v>
      </c>
      <c r="Q2807" s="9" t="str">
        <f t="shared" si="260"/>
        <v>music</v>
      </c>
      <c r="R2807" s="9" t="str">
        <f t="shared" si="261"/>
        <v>jazz</v>
      </c>
      <c r="S2807" s="14">
        <f t="shared" si="262"/>
        <v>40312.915578703702</v>
      </c>
      <c r="T2807" s="14">
        <f t="shared" si="263"/>
        <v>40354.897222222222</v>
      </c>
    </row>
    <row r="2808" spans="1:20" ht="45" x14ac:dyDescent="0.25">
      <c r="A2808">
        <v>622</v>
      </c>
      <c r="B2808" s="3" t="s">
        <v>623</v>
      </c>
      <c r="C2808" s="3" t="s">
        <v>4732</v>
      </c>
      <c r="D2808">
        <v>6000</v>
      </c>
      <c r="E2808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s="6">
        <f t="shared" si="258"/>
        <v>5.6833333333333333E-2</v>
      </c>
      <c r="P2808" s="8">
        <f t="shared" si="259"/>
        <v>37.888888888888886</v>
      </c>
      <c r="Q2808" s="9" t="str">
        <f t="shared" si="260"/>
        <v>technology</v>
      </c>
      <c r="R2808" s="9" t="str">
        <f t="shared" si="261"/>
        <v>web</v>
      </c>
      <c r="S2808" s="14">
        <f t="shared" si="262"/>
        <v>42532.774745370371</v>
      </c>
      <c r="T2808" s="14">
        <f t="shared" si="263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>
        <v>300</v>
      </c>
      <c r="E2809">
        <v>340</v>
      </c>
      <c r="F2809" t="s">
        <v>8219</v>
      </c>
      <c r="G2809" t="s">
        <v>8225</v>
      </c>
      <c r="H2809" t="s">
        <v>8247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8271</v>
      </c>
      <c r="O2809" s="6">
        <f t="shared" si="258"/>
        <v>1.1333333333333333</v>
      </c>
      <c r="P2809" s="8">
        <f t="shared" si="259"/>
        <v>20</v>
      </c>
      <c r="Q2809" s="9" t="str">
        <f t="shared" si="260"/>
        <v>theater</v>
      </c>
      <c r="R2809" s="9" t="str">
        <f t="shared" si="261"/>
        <v>plays</v>
      </c>
      <c r="S2809" s="14">
        <f t="shared" si="262"/>
        <v>41918.880833333329</v>
      </c>
      <c r="T2809" s="14">
        <f t="shared" si="263"/>
        <v>41946</v>
      </c>
    </row>
    <row r="2810" spans="1:20" ht="45" x14ac:dyDescent="0.25">
      <c r="A2810">
        <v>145</v>
      </c>
      <c r="B2810" s="3" t="s">
        <v>147</v>
      </c>
      <c r="C2810" s="3" t="s">
        <v>4255</v>
      </c>
      <c r="D2810">
        <v>4500</v>
      </c>
      <c r="E2810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8267</v>
      </c>
      <c r="O2810" s="6">
        <f t="shared" si="258"/>
        <v>7.5111111111111115E-2</v>
      </c>
      <c r="P2810" s="8">
        <f t="shared" si="259"/>
        <v>37.555555555555557</v>
      </c>
      <c r="Q2810" s="9" t="str">
        <f t="shared" si="260"/>
        <v>film &amp; video</v>
      </c>
      <c r="R2810" s="9" t="str">
        <f t="shared" si="261"/>
        <v>science fiction</v>
      </c>
      <c r="S2810" s="14">
        <f t="shared" si="262"/>
        <v>42200.542268518519</v>
      </c>
      <c r="T2810" s="14">
        <f t="shared" si="263"/>
        <v>42227.542268518519</v>
      </c>
    </row>
    <row r="2811" spans="1:20" ht="45" x14ac:dyDescent="0.25">
      <c r="A2811">
        <v>504</v>
      </c>
      <c r="B2811" s="3" t="s">
        <v>505</v>
      </c>
      <c r="C2811" s="3" t="s">
        <v>4614</v>
      </c>
      <c r="D2811">
        <v>24500</v>
      </c>
      <c r="E2811">
        <v>335</v>
      </c>
      <c r="F2811" t="s">
        <v>8221</v>
      </c>
      <c r="G2811" t="s">
        <v>8224</v>
      </c>
      <c r="H2811" t="s">
        <v>8246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8270</v>
      </c>
      <c r="O2811" s="6">
        <f t="shared" si="258"/>
        <v>1.3673469387755101E-2</v>
      </c>
      <c r="P2811" s="8">
        <f t="shared" si="259"/>
        <v>67</v>
      </c>
      <c r="Q2811" s="9" t="str">
        <f t="shared" si="260"/>
        <v>film &amp; video</v>
      </c>
      <c r="R2811" s="9" t="str">
        <f t="shared" si="261"/>
        <v>animation</v>
      </c>
      <c r="S2811" s="14">
        <f t="shared" si="262"/>
        <v>40949.98364583333</v>
      </c>
      <c r="T2811" s="14">
        <f t="shared" si="263"/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>
        <v>5000</v>
      </c>
      <c r="E2812">
        <v>335</v>
      </c>
      <c r="F2812" t="s">
        <v>8221</v>
      </c>
      <c r="G2812" t="s">
        <v>8225</v>
      </c>
      <c r="H2812" t="s">
        <v>8247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8285</v>
      </c>
      <c r="O2812" s="6">
        <f t="shared" si="258"/>
        <v>6.7000000000000004E-2</v>
      </c>
      <c r="P2812" s="8">
        <f t="shared" si="259"/>
        <v>83.75</v>
      </c>
      <c r="Q2812" s="9" t="str">
        <f t="shared" si="260"/>
        <v>photography</v>
      </c>
      <c r="R2812" s="9" t="str">
        <f t="shared" si="261"/>
        <v>photobooks</v>
      </c>
      <c r="S2812" s="14">
        <f t="shared" si="262"/>
        <v>41905.95684027778</v>
      </c>
      <c r="T2812" s="14">
        <f t="shared" si="263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>
        <v>60000</v>
      </c>
      <c r="E2813">
        <v>335</v>
      </c>
      <c r="F2813" t="s">
        <v>8221</v>
      </c>
      <c r="G2813" t="s">
        <v>8224</v>
      </c>
      <c r="H2813" t="s">
        <v>8246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8284</v>
      </c>
      <c r="O2813" s="6">
        <f t="shared" si="258"/>
        <v>5.5833333333333334E-3</v>
      </c>
      <c r="P2813" s="8">
        <f t="shared" si="259"/>
        <v>55.833333333333336</v>
      </c>
      <c r="Q2813" s="9" t="str">
        <f t="shared" si="260"/>
        <v>food</v>
      </c>
      <c r="R2813" s="9" t="str">
        <f t="shared" si="261"/>
        <v>food trucks</v>
      </c>
      <c r="S2813" s="14">
        <f t="shared" si="262"/>
        <v>42536.862800925926</v>
      </c>
      <c r="T2813" s="14">
        <f t="shared" si="263"/>
        <v>42566.862800925926</v>
      </c>
    </row>
    <row r="2814" spans="1:20" ht="30" x14ac:dyDescent="0.25">
      <c r="A2814">
        <v>3060</v>
      </c>
      <c r="B2814" s="3" t="s">
        <v>3060</v>
      </c>
      <c r="C2814" s="3" t="s">
        <v>7170</v>
      </c>
      <c r="D2814">
        <v>220000</v>
      </c>
      <c r="E2814">
        <v>335</v>
      </c>
      <c r="F2814" t="s">
        <v>8221</v>
      </c>
      <c r="G2814" t="s">
        <v>8224</v>
      </c>
      <c r="H2814" t="s">
        <v>8246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8303</v>
      </c>
      <c r="O2814" s="6">
        <f t="shared" si="258"/>
        <v>1.5227272727272728E-3</v>
      </c>
      <c r="P2814" s="8">
        <f t="shared" si="259"/>
        <v>55.833333333333336</v>
      </c>
      <c r="Q2814" s="9" t="str">
        <f t="shared" si="260"/>
        <v>theater</v>
      </c>
      <c r="R2814" s="9" t="str">
        <f t="shared" si="261"/>
        <v>spaces</v>
      </c>
      <c r="S2814" s="14">
        <f t="shared" si="262"/>
        <v>42245.274699074071</v>
      </c>
      <c r="T2814" s="14">
        <f t="shared" si="263"/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>
        <v>10000</v>
      </c>
      <c r="E2815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8303</v>
      </c>
      <c r="O2815" s="6">
        <f t="shared" si="258"/>
        <v>3.3399999999999999E-2</v>
      </c>
      <c r="P2815" s="8">
        <f t="shared" si="259"/>
        <v>20.875</v>
      </c>
      <c r="Q2815" s="9" t="str">
        <f t="shared" si="260"/>
        <v>theater</v>
      </c>
      <c r="R2815" s="9" t="str">
        <f t="shared" si="261"/>
        <v>spaces</v>
      </c>
      <c r="S2815" s="14">
        <f t="shared" si="262"/>
        <v>42690.733437499999</v>
      </c>
      <c r="T2815" s="14">
        <f t="shared" si="263"/>
        <v>42711.733437499999</v>
      </c>
    </row>
    <row r="2816" spans="1:20" ht="45" x14ac:dyDescent="0.25">
      <c r="A2816">
        <v>923</v>
      </c>
      <c r="B2816" s="3" t="s">
        <v>924</v>
      </c>
      <c r="C2816" s="3" t="s">
        <v>5033</v>
      </c>
      <c r="D2816">
        <v>15000</v>
      </c>
      <c r="E2816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s="6">
        <f t="shared" si="258"/>
        <v>2.1999999999999999E-2</v>
      </c>
      <c r="P2816" s="8">
        <f t="shared" si="259"/>
        <v>55</v>
      </c>
      <c r="Q2816" s="9" t="str">
        <f t="shared" si="260"/>
        <v>music</v>
      </c>
      <c r="R2816" s="9" t="str">
        <f t="shared" si="261"/>
        <v>jazz</v>
      </c>
      <c r="S2816" s="14">
        <f t="shared" si="262"/>
        <v>41934.959756944445</v>
      </c>
      <c r="T2816" s="14">
        <f t="shared" si="263"/>
        <v>41965.001423611116</v>
      </c>
    </row>
    <row r="2817" spans="1:20" ht="45" x14ac:dyDescent="0.25">
      <c r="A2817">
        <v>924</v>
      </c>
      <c r="B2817" s="3" t="s">
        <v>925</v>
      </c>
      <c r="C2817" s="3" t="s">
        <v>5034</v>
      </c>
      <c r="D2817">
        <v>3000</v>
      </c>
      <c r="E2817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s="6">
        <f t="shared" si="258"/>
        <v>0.109</v>
      </c>
      <c r="P2817" s="8">
        <f t="shared" si="259"/>
        <v>21.8</v>
      </c>
      <c r="Q2817" s="9" t="str">
        <f t="shared" si="260"/>
        <v>music</v>
      </c>
      <c r="R2817" s="9" t="str">
        <f t="shared" si="261"/>
        <v>jazz</v>
      </c>
      <c r="S2817" s="14">
        <f t="shared" si="262"/>
        <v>41288.942928240744</v>
      </c>
      <c r="T2817" s="14">
        <f t="shared" si="263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>
        <v>3000</v>
      </c>
      <c r="E2818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s="6">
        <f t="shared" ref="O2818:O2881" si="264">E2818/D2818</f>
        <v>0.10877666666666666</v>
      </c>
      <c r="P2818" s="8">
        <f t="shared" ref="P2818:P2881" si="265">E2818/L2818</f>
        <v>81.582499999999996</v>
      </c>
      <c r="Q2818" s="9" t="str">
        <f t="shared" si="260"/>
        <v>technology</v>
      </c>
      <c r="R2818" s="9" t="str">
        <f t="shared" si="261"/>
        <v>web</v>
      </c>
      <c r="S2818" s="14">
        <f t="shared" si="262"/>
        <v>42318.925532407404</v>
      </c>
      <c r="T2818" s="14">
        <f t="shared" si="263"/>
        <v>42348.925532407404</v>
      </c>
    </row>
    <row r="2819" spans="1:20" ht="45" x14ac:dyDescent="0.25">
      <c r="A2819">
        <v>168</v>
      </c>
      <c r="B2819" s="3" t="s">
        <v>170</v>
      </c>
      <c r="C2819" s="3" t="s">
        <v>4278</v>
      </c>
      <c r="D2819">
        <v>8000</v>
      </c>
      <c r="E2819">
        <v>325</v>
      </c>
      <c r="F2819" t="s">
        <v>8221</v>
      </c>
      <c r="G2819" t="s">
        <v>8224</v>
      </c>
      <c r="H2819" t="s">
        <v>8246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8268</v>
      </c>
      <c r="O2819" s="6">
        <f t="shared" si="264"/>
        <v>4.0625000000000001E-2</v>
      </c>
      <c r="P2819" s="8">
        <f t="shared" si="265"/>
        <v>108.33333333333333</v>
      </c>
      <c r="Q2819" s="9" t="str">
        <f t="shared" ref="Q2819:Q2882" si="266">LEFT(N2819, SEARCH("/",N2819,1)-1)</f>
        <v>film &amp; video</v>
      </c>
      <c r="R2819" s="9" t="str">
        <f t="shared" ref="R2819:R2882" si="267">RIGHT(N2819,LEN(N2819) - SEARCH("/", N2819))</f>
        <v>drama</v>
      </c>
      <c r="S2819" s="14">
        <f t="shared" ref="S2819:S2882" si="268">(((J2819/60)/60)/24)+DATE(1970,1,1)</f>
        <v>42052.83530092593</v>
      </c>
      <c r="T2819" s="14">
        <f t="shared" ref="T2819:T2882" si="269">(((I2819/60)/60)/24)+DATE(1970,1,1)</f>
        <v>42082.793634259258</v>
      </c>
    </row>
    <row r="2820" spans="1:20" ht="45" x14ac:dyDescent="0.25">
      <c r="A2820">
        <v>170</v>
      </c>
      <c r="B2820" s="3" t="s">
        <v>172</v>
      </c>
      <c r="C2820" s="3" t="s">
        <v>4280</v>
      </c>
      <c r="D2820">
        <v>10000</v>
      </c>
      <c r="E2820">
        <v>325</v>
      </c>
      <c r="F2820" t="s">
        <v>8221</v>
      </c>
      <c r="G2820" t="s">
        <v>8224</v>
      </c>
      <c r="H2820" t="s">
        <v>8246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8268</v>
      </c>
      <c r="O2820" s="6">
        <f t="shared" si="264"/>
        <v>3.2500000000000001E-2</v>
      </c>
      <c r="P2820" s="8">
        <f t="shared" si="265"/>
        <v>32.5</v>
      </c>
      <c r="Q2820" s="9" t="str">
        <f t="shared" si="266"/>
        <v>film &amp; video</v>
      </c>
      <c r="R2820" s="9" t="str">
        <f t="shared" si="267"/>
        <v>drama</v>
      </c>
      <c r="S2820" s="14">
        <f t="shared" si="268"/>
        <v>42216.977812500001</v>
      </c>
      <c r="T2820" s="14">
        <f t="shared" si="269"/>
        <v>42246.227777777778</v>
      </c>
    </row>
    <row r="2821" spans="1:20" ht="45" x14ac:dyDescent="0.25">
      <c r="A2821">
        <v>871</v>
      </c>
      <c r="B2821" s="3" t="s">
        <v>872</v>
      </c>
      <c r="C2821" s="3" t="s">
        <v>4981</v>
      </c>
      <c r="D2821">
        <v>6000</v>
      </c>
      <c r="E2821">
        <v>325</v>
      </c>
      <c r="F2821" t="s">
        <v>8221</v>
      </c>
      <c r="G2821" t="s">
        <v>8224</v>
      </c>
      <c r="H2821" t="s">
        <v>8246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8278</v>
      </c>
      <c r="O2821" s="6">
        <f t="shared" si="264"/>
        <v>5.4166666666666669E-2</v>
      </c>
      <c r="P2821" s="8">
        <f t="shared" si="265"/>
        <v>27.083333333333332</v>
      </c>
      <c r="Q2821" s="9" t="str">
        <f t="shared" si="266"/>
        <v>music</v>
      </c>
      <c r="R2821" s="9" t="str">
        <f t="shared" si="267"/>
        <v>jazz</v>
      </c>
      <c r="S2821" s="14">
        <f t="shared" si="268"/>
        <v>41577.561284722222</v>
      </c>
      <c r="T2821" s="14">
        <f t="shared" si="269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>
        <v>5000</v>
      </c>
      <c r="E2822">
        <v>325</v>
      </c>
      <c r="F2822" t="s">
        <v>8221</v>
      </c>
      <c r="G2822" t="s">
        <v>8224</v>
      </c>
      <c r="H2822" t="s">
        <v>8246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8284</v>
      </c>
      <c r="O2822" s="6">
        <f t="shared" si="264"/>
        <v>6.5000000000000002E-2</v>
      </c>
      <c r="P2822" s="8">
        <f t="shared" si="265"/>
        <v>108.33333333333333</v>
      </c>
      <c r="Q2822" s="9" t="str">
        <f t="shared" si="266"/>
        <v>food</v>
      </c>
      <c r="R2822" s="9" t="str">
        <f t="shared" si="267"/>
        <v>food trucks</v>
      </c>
      <c r="S2822" s="14">
        <f t="shared" si="268"/>
        <v>42223.108865740738</v>
      </c>
      <c r="T2822" s="14">
        <f t="shared" si="269"/>
        <v>42253.108865740738</v>
      </c>
    </row>
    <row r="2823" spans="1:20" ht="30" x14ac:dyDescent="0.25">
      <c r="A2823">
        <v>1412</v>
      </c>
      <c r="B2823" s="3" t="s">
        <v>1413</v>
      </c>
      <c r="C2823" s="3" t="s">
        <v>5522</v>
      </c>
      <c r="D2823">
        <v>7000</v>
      </c>
      <c r="E2823">
        <v>320</v>
      </c>
      <c r="F2823" t="s">
        <v>8221</v>
      </c>
      <c r="G2823" t="s">
        <v>8224</v>
      </c>
      <c r="H2823" t="s">
        <v>8246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8287</v>
      </c>
      <c r="O2823" s="6">
        <f t="shared" si="264"/>
        <v>4.5714285714285714E-2</v>
      </c>
      <c r="P2823" s="8">
        <f t="shared" si="265"/>
        <v>24.615384615384617</v>
      </c>
      <c r="Q2823" s="9" t="str">
        <f t="shared" si="266"/>
        <v>publishing</v>
      </c>
      <c r="R2823" s="9" t="str">
        <f t="shared" si="267"/>
        <v>translations</v>
      </c>
      <c r="S2823" s="14">
        <f t="shared" si="268"/>
        <v>41947.063645833332</v>
      </c>
      <c r="T2823" s="14">
        <f t="shared" si="269"/>
        <v>41977.063645833332</v>
      </c>
    </row>
    <row r="2824" spans="1:20" ht="45" x14ac:dyDescent="0.25">
      <c r="A2824">
        <v>3835</v>
      </c>
      <c r="B2824" s="3" t="s">
        <v>3832</v>
      </c>
      <c r="C2824" s="3" t="s">
        <v>7944</v>
      </c>
      <c r="D2824">
        <v>200</v>
      </c>
      <c r="E2824">
        <v>320</v>
      </c>
      <c r="F2824" t="s">
        <v>8219</v>
      </c>
      <c r="G2824" t="s">
        <v>8225</v>
      </c>
      <c r="H2824" t="s">
        <v>8247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8271</v>
      </c>
      <c r="O2824" s="6">
        <f t="shared" si="264"/>
        <v>1.6</v>
      </c>
      <c r="P2824" s="8">
        <f t="shared" si="265"/>
        <v>40</v>
      </c>
      <c r="Q2824" s="9" t="str">
        <f t="shared" si="266"/>
        <v>theater</v>
      </c>
      <c r="R2824" s="9" t="str">
        <f t="shared" si="267"/>
        <v>plays</v>
      </c>
      <c r="S2824" s="14">
        <f t="shared" si="268"/>
        <v>42460.94222222222</v>
      </c>
      <c r="T2824" s="14">
        <f t="shared" si="269"/>
        <v>42481.94222222222</v>
      </c>
    </row>
    <row r="2825" spans="1:20" ht="45" x14ac:dyDescent="0.25">
      <c r="A2825">
        <v>3974</v>
      </c>
      <c r="B2825" s="3" t="s">
        <v>3971</v>
      </c>
      <c r="C2825" s="3" t="s">
        <v>8081</v>
      </c>
      <c r="D2825">
        <v>1000</v>
      </c>
      <c r="E2825">
        <v>320</v>
      </c>
      <c r="F2825" t="s">
        <v>8221</v>
      </c>
      <c r="G2825" t="s">
        <v>8225</v>
      </c>
      <c r="H2825" t="s">
        <v>8247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8271</v>
      </c>
      <c r="O2825" s="6">
        <f t="shared" si="264"/>
        <v>0.32</v>
      </c>
      <c r="P2825" s="8">
        <f t="shared" si="265"/>
        <v>29.09090909090909</v>
      </c>
      <c r="Q2825" s="9" t="str">
        <f t="shared" si="266"/>
        <v>theater</v>
      </c>
      <c r="R2825" s="9" t="str">
        <f t="shared" si="267"/>
        <v>plays</v>
      </c>
      <c r="S2825" s="14">
        <f t="shared" si="268"/>
        <v>42493.546851851846</v>
      </c>
      <c r="T2825" s="14">
        <f t="shared" si="269"/>
        <v>42523.546851851846</v>
      </c>
    </row>
    <row r="2826" spans="1:20" ht="45" x14ac:dyDescent="0.25">
      <c r="A2826">
        <v>2216</v>
      </c>
      <c r="B2826" s="3" t="s">
        <v>2217</v>
      </c>
      <c r="C2826" s="3" t="s">
        <v>6326</v>
      </c>
      <c r="D2826">
        <v>300</v>
      </c>
      <c r="E2826">
        <v>317</v>
      </c>
      <c r="F2826" t="s">
        <v>8219</v>
      </c>
      <c r="G2826" t="s">
        <v>8224</v>
      </c>
      <c r="H2826" t="s">
        <v>8246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8280</v>
      </c>
      <c r="O2826" s="6">
        <f t="shared" si="264"/>
        <v>1.0566666666666666</v>
      </c>
      <c r="P2826" s="8">
        <f t="shared" si="265"/>
        <v>22.642857142857142</v>
      </c>
      <c r="Q2826" s="9" t="str">
        <f t="shared" si="266"/>
        <v>music</v>
      </c>
      <c r="R2826" s="9" t="str">
        <f t="shared" si="267"/>
        <v>electronic music</v>
      </c>
      <c r="S2826" s="14">
        <f t="shared" si="268"/>
        <v>42194.751678240747</v>
      </c>
      <c r="T2826" s="14">
        <f t="shared" si="269"/>
        <v>42208.751678240747</v>
      </c>
    </row>
    <row r="2827" spans="1:20" ht="45" x14ac:dyDescent="0.25">
      <c r="A2827">
        <v>2898</v>
      </c>
      <c r="B2827" s="3" t="s">
        <v>2898</v>
      </c>
      <c r="C2827" s="3" t="s">
        <v>7008</v>
      </c>
      <c r="D2827">
        <v>7500</v>
      </c>
      <c r="E2827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8271</v>
      </c>
      <c r="O2827" s="6">
        <f t="shared" si="264"/>
        <v>4.2133333333333335E-2</v>
      </c>
      <c r="P2827" s="8">
        <f t="shared" si="265"/>
        <v>26.333333333333332</v>
      </c>
      <c r="Q2827" s="9" t="str">
        <f t="shared" si="266"/>
        <v>theater</v>
      </c>
      <c r="R2827" s="9" t="str">
        <f t="shared" si="267"/>
        <v>plays</v>
      </c>
      <c r="S2827" s="14">
        <f t="shared" si="268"/>
        <v>42278.664965277778</v>
      </c>
      <c r="T2827" s="14">
        <f t="shared" si="269"/>
        <v>42308.664965277778</v>
      </c>
    </row>
    <row r="2828" spans="1:20" ht="45" x14ac:dyDescent="0.25">
      <c r="A2828">
        <v>3476</v>
      </c>
      <c r="B2828" s="3" t="s">
        <v>3475</v>
      </c>
      <c r="C2828" s="3" t="s">
        <v>7586</v>
      </c>
      <c r="D2828">
        <v>300</v>
      </c>
      <c r="E2828">
        <v>312</v>
      </c>
      <c r="F2828" t="s">
        <v>8219</v>
      </c>
      <c r="G2828" t="s">
        <v>8224</v>
      </c>
      <c r="H2828" t="s">
        <v>8246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8271</v>
      </c>
      <c r="O2828" s="6">
        <f t="shared" si="264"/>
        <v>1.04</v>
      </c>
      <c r="P2828" s="8">
        <f t="shared" si="265"/>
        <v>52</v>
      </c>
      <c r="Q2828" s="9" t="str">
        <f t="shared" si="266"/>
        <v>theater</v>
      </c>
      <c r="R2828" s="9" t="str">
        <f t="shared" si="267"/>
        <v>plays</v>
      </c>
      <c r="S2828" s="14">
        <f t="shared" si="268"/>
        <v>41921.279976851853</v>
      </c>
      <c r="T2828" s="14">
        <f t="shared" si="269"/>
        <v>41939.125</v>
      </c>
    </row>
    <row r="2829" spans="1:20" ht="45" x14ac:dyDescent="0.25">
      <c r="A2829">
        <v>2850</v>
      </c>
      <c r="B2829" s="3" t="s">
        <v>2850</v>
      </c>
      <c r="C2829" s="3" t="s">
        <v>6960</v>
      </c>
      <c r="D2829">
        <v>8000</v>
      </c>
      <c r="E2829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8271</v>
      </c>
      <c r="O2829" s="6">
        <f t="shared" si="264"/>
        <v>3.8875E-2</v>
      </c>
      <c r="P2829" s="8">
        <f t="shared" si="265"/>
        <v>23.923076923076923</v>
      </c>
      <c r="Q2829" s="9" t="str">
        <f t="shared" si="266"/>
        <v>theater</v>
      </c>
      <c r="R2829" s="9" t="str">
        <f t="shared" si="267"/>
        <v>plays</v>
      </c>
      <c r="S2829" s="14">
        <f t="shared" si="268"/>
        <v>41858.007071759261</v>
      </c>
      <c r="T2829" s="14">
        <f t="shared" si="269"/>
        <v>41888.007071759261</v>
      </c>
    </row>
    <row r="2830" spans="1:20" ht="45" x14ac:dyDescent="0.25">
      <c r="A2830">
        <v>827</v>
      </c>
      <c r="B2830" s="3" t="s">
        <v>828</v>
      </c>
      <c r="C2830" s="3" t="s">
        <v>4937</v>
      </c>
      <c r="D2830">
        <v>300</v>
      </c>
      <c r="E2830">
        <v>310</v>
      </c>
      <c r="F2830" t="s">
        <v>8219</v>
      </c>
      <c r="G2830" t="s">
        <v>8224</v>
      </c>
      <c r="H2830" t="s">
        <v>8246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8276</v>
      </c>
      <c r="O2830" s="6">
        <f t="shared" si="264"/>
        <v>1.0333333333333334</v>
      </c>
      <c r="P2830" s="8">
        <f t="shared" si="265"/>
        <v>28.181818181818183</v>
      </c>
      <c r="Q2830" s="9" t="str">
        <f t="shared" si="266"/>
        <v>music</v>
      </c>
      <c r="R2830" s="9" t="str">
        <f t="shared" si="267"/>
        <v>rock</v>
      </c>
      <c r="S2830" s="14">
        <f t="shared" si="268"/>
        <v>40927.473460648151</v>
      </c>
      <c r="T2830" s="14">
        <f t="shared" si="269"/>
        <v>40953.825694444444</v>
      </c>
    </row>
    <row r="2831" spans="1:20" ht="30" x14ac:dyDescent="0.25">
      <c r="A2831">
        <v>2122</v>
      </c>
      <c r="B2831" s="3" t="s">
        <v>2123</v>
      </c>
      <c r="C2831" s="3" t="s">
        <v>6232</v>
      </c>
      <c r="D2831">
        <v>80000</v>
      </c>
      <c r="E2831">
        <v>310</v>
      </c>
      <c r="F2831" t="s">
        <v>8221</v>
      </c>
      <c r="G2831" t="s">
        <v>8238</v>
      </c>
      <c r="H2831" t="s">
        <v>8256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8282</v>
      </c>
      <c r="O2831" s="6">
        <f t="shared" si="264"/>
        <v>3.875E-3</v>
      </c>
      <c r="P2831" s="8">
        <f t="shared" si="265"/>
        <v>103.33333333333333</v>
      </c>
      <c r="Q2831" s="9" t="str">
        <f t="shared" si="266"/>
        <v>games</v>
      </c>
      <c r="R2831" s="9" t="str">
        <f t="shared" si="267"/>
        <v>video games</v>
      </c>
      <c r="S2831" s="14">
        <f t="shared" si="268"/>
        <v>42712.300567129627</v>
      </c>
      <c r="T2831" s="14">
        <f t="shared" si="269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>
        <v>25000</v>
      </c>
      <c r="E2832">
        <v>310</v>
      </c>
      <c r="F2832" t="s">
        <v>8221</v>
      </c>
      <c r="G2832" t="s">
        <v>8224</v>
      </c>
      <c r="H2832" t="s">
        <v>8246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8284</v>
      </c>
      <c r="O2832" s="6">
        <f t="shared" si="264"/>
        <v>1.24E-2</v>
      </c>
      <c r="P2832" s="8">
        <f t="shared" si="265"/>
        <v>34.444444444444443</v>
      </c>
      <c r="Q2832" s="9" t="str">
        <f t="shared" si="266"/>
        <v>food</v>
      </c>
      <c r="R2832" s="9" t="str">
        <f t="shared" si="267"/>
        <v>food trucks</v>
      </c>
      <c r="S2832" s="14">
        <f t="shared" si="268"/>
        <v>41909.892453703702</v>
      </c>
      <c r="T2832" s="14">
        <f t="shared" si="269"/>
        <v>41939.892453703702</v>
      </c>
    </row>
    <row r="2833" spans="1:20" ht="30" x14ac:dyDescent="0.25">
      <c r="A2833">
        <v>2740</v>
      </c>
      <c r="B2833" s="3" t="s">
        <v>2740</v>
      </c>
      <c r="C2833" s="3" t="s">
        <v>6850</v>
      </c>
      <c r="D2833">
        <v>300</v>
      </c>
      <c r="E2833">
        <v>310</v>
      </c>
      <c r="F2833" t="s">
        <v>8219</v>
      </c>
      <c r="G2833" t="s">
        <v>8224</v>
      </c>
      <c r="H2833" t="s">
        <v>8246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8295</v>
      </c>
      <c r="O2833" s="6">
        <f t="shared" si="264"/>
        <v>1.0333333333333334</v>
      </c>
      <c r="P2833" s="8">
        <f t="shared" si="265"/>
        <v>18.235294117647058</v>
      </c>
      <c r="Q2833" s="9" t="str">
        <f t="shared" si="266"/>
        <v>technology</v>
      </c>
      <c r="R2833" s="9" t="str">
        <f t="shared" si="267"/>
        <v>hardware</v>
      </c>
      <c r="S2833" s="14">
        <f t="shared" si="268"/>
        <v>42045.031851851847</v>
      </c>
      <c r="T2833" s="14">
        <f t="shared" si="269"/>
        <v>42074.99018518519</v>
      </c>
    </row>
    <row r="2834" spans="1:20" ht="15.75" x14ac:dyDescent="0.25">
      <c r="A2834">
        <v>717</v>
      </c>
      <c r="B2834" s="3" t="s">
        <v>718</v>
      </c>
      <c r="C2834" s="3" t="s">
        <v>4827</v>
      </c>
      <c r="D2834">
        <v>100000</v>
      </c>
      <c r="E2834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8273</v>
      </c>
      <c r="O2834" s="6">
        <f t="shared" si="264"/>
        <v>3.0500000000000002E-3</v>
      </c>
      <c r="P2834" s="8">
        <f t="shared" si="265"/>
        <v>76.25</v>
      </c>
      <c r="Q2834" s="9" t="str">
        <f t="shared" si="266"/>
        <v>technology</v>
      </c>
      <c r="R2834" s="9" t="str">
        <f t="shared" si="267"/>
        <v>wearables</v>
      </c>
      <c r="S2834" s="14">
        <f t="shared" si="268"/>
        <v>41857.854189814818</v>
      </c>
      <c r="T2834" s="14">
        <f t="shared" si="269"/>
        <v>41887.854189814818</v>
      </c>
    </row>
    <row r="2835" spans="1:20" ht="45" x14ac:dyDescent="0.25">
      <c r="A2835">
        <v>882</v>
      </c>
      <c r="B2835" s="3" t="s">
        <v>883</v>
      </c>
      <c r="C2835" s="3" t="s">
        <v>4992</v>
      </c>
      <c r="D2835">
        <v>1500</v>
      </c>
      <c r="E2835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8279</v>
      </c>
      <c r="O2835" s="6">
        <f t="shared" si="264"/>
        <v>0.20133333333333334</v>
      </c>
      <c r="P2835" s="8">
        <f t="shared" si="265"/>
        <v>21.571428571428573</v>
      </c>
      <c r="Q2835" s="9" t="str">
        <f t="shared" si="266"/>
        <v>music</v>
      </c>
      <c r="R2835" s="9" t="str">
        <f t="shared" si="267"/>
        <v>indie rock</v>
      </c>
      <c r="S2835" s="14">
        <f t="shared" si="268"/>
        <v>40759.860532407409</v>
      </c>
      <c r="T2835" s="14">
        <f t="shared" si="269"/>
        <v>40792.860532407409</v>
      </c>
    </row>
    <row r="2836" spans="1:20" ht="45" x14ac:dyDescent="0.25">
      <c r="A2836">
        <v>421</v>
      </c>
      <c r="B2836" s="3" t="s">
        <v>422</v>
      </c>
      <c r="C2836" s="3" t="s">
        <v>4531</v>
      </c>
      <c r="D2836">
        <v>15000</v>
      </c>
      <c r="E2836">
        <v>301</v>
      </c>
      <c r="F2836" t="s">
        <v>8221</v>
      </c>
      <c r="G2836" t="s">
        <v>8224</v>
      </c>
      <c r="H2836" t="s">
        <v>8246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8270</v>
      </c>
      <c r="O2836" s="6">
        <f t="shared" si="264"/>
        <v>2.0066666666666667E-2</v>
      </c>
      <c r="P2836" s="8">
        <f t="shared" si="265"/>
        <v>50.166666666666664</v>
      </c>
      <c r="Q2836" s="9" t="str">
        <f t="shared" si="266"/>
        <v>film &amp; video</v>
      </c>
      <c r="R2836" s="9" t="str">
        <f t="shared" si="267"/>
        <v>animation</v>
      </c>
      <c r="S2836" s="14">
        <f t="shared" si="268"/>
        <v>42177.491388888884</v>
      </c>
      <c r="T2836" s="14">
        <f t="shared" si="269"/>
        <v>42237.491388888884</v>
      </c>
    </row>
    <row r="2837" spans="1:20" ht="45" x14ac:dyDescent="0.25">
      <c r="A2837">
        <v>588</v>
      </c>
      <c r="B2837" s="3" t="s">
        <v>589</v>
      </c>
      <c r="C2837" s="3" t="s">
        <v>4698</v>
      </c>
      <c r="D2837">
        <v>9000</v>
      </c>
      <c r="E2837">
        <v>301</v>
      </c>
      <c r="F2837" t="s">
        <v>8221</v>
      </c>
      <c r="G2837" t="s">
        <v>8237</v>
      </c>
      <c r="H2837" t="s">
        <v>8249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8272</v>
      </c>
      <c r="O2837" s="6">
        <f t="shared" si="264"/>
        <v>3.3444444444444443E-2</v>
      </c>
      <c r="P2837" s="8">
        <f t="shared" si="265"/>
        <v>150.5</v>
      </c>
      <c r="Q2837" s="9" t="str">
        <f t="shared" si="266"/>
        <v>technology</v>
      </c>
      <c r="R2837" s="9" t="str">
        <f t="shared" si="267"/>
        <v>web</v>
      </c>
      <c r="S2837" s="14">
        <f t="shared" si="268"/>
        <v>42631.769513888896</v>
      </c>
      <c r="T2837" s="14">
        <f t="shared" si="269"/>
        <v>42691.811180555553</v>
      </c>
    </row>
    <row r="2838" spans="1:20" ht="30" x14ac:dyDescent="0.25">
      <c r="A2838">
        <v>1849</v>
      </c>
      <c r="B2838" s="3" t="s">
        <v>1850</v>
      </c>
      <c r="C2838" s="3" t="s">
        <v>5959</v>
      </c>
      <c r="D2838">
        <v>300</v>
      </c>
      <c r="E2838">
        <v>301</v>
      </c>
      <c r="F2838" t="s">
        <v>8219</v>
      </c>
      <c r="G2838" t="s">
        <v>8224</v>
      </c>
      <c r="H2838" t="s">
        <v>8246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8276</v>
      </c>
      <c r="O2838" s="6">
        <f t="shared" si="264"/>
        <v>1.0033333333333334</v>
      </c>
      <c r="P2838" s="8">
        <f t="shared" si="265"/>
        <v>37.625</v>
      </c>
      <c r="Q2838" s="9" t="str">
        <f t="shared" si="266"/>
        <v>music</v>
      </c>
      <c r="R2838" s="9" t="str">
        <f t="shared" si="267"/>
        <v>rock</v>
      </c>
      <c r="S2838" s="14">
        <f t="shared" si="268"/>
        <v>41169.845590277779</v>
      </c>
      <c r="T2838" s="14">
        <f t="shared" si="269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>
        <v>125</v>
      </c>
      <c r="E2839">
        <v>301</v>
      </c>
      <c r="F2839" t="s">
        <v>8219</v>
      </c>
      <c r="G2839" t="s">
        <v>8224</v>
      </c>
      <c r="H2839" t="s">
        <v>8246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8279</v>
      </c>
      <c r="O2839" s="6">
        <f t="shared" si="264"/>
        <v>2.4079999999999999</v>
      </c>
      <c r="P2839" s="8">
        <f t="shared" si="265"/>
        <v>23.153846153846153</v>
      </c>
      <c r="Q2839" s="9" t="str">
        <f t="shared" si="266"/>
        <v>music</v>
      </c>
      <c r="R2839" s="9" t="str">
        <f t="shared" si="267"/>
        <v>indie rock</v>
      </c>
      <c r="S2839" s="14">
        <f t="shared" si="268"/>
        <v>40772.848749999997</v>
      </c>
      <c r="T2839" s="14">
        <f t="shared" si="269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>
        <v>2500</v>
      </c>
      <c r="E2840">
        <v>301</v>
      </c>
      <c r="F2840" t="s">
        <v>8221</v>
      </c>
      <c r="G2840" t="s">
        <v>8224</v>
      </c>
      <c r="H2840" t="s">
        <v>8246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8271</v>
      </c>
      <c r="O2840" s="6">
        <f t="shared" si="264"/>
        <v>0.12039999999999999</v>
      </c>
      <c r="P2840" s="8">
        <f t="shared" si="265"/>
        <v>75.25</v>
      </c>
      <c r="Q2840" s="9" t="str">
        <f t="shared" si="266"/>
        <v>theater</v>
      </c>
      <c r="R2840" s="9" t="str">
        <f t="shared" si="267"/>
        <v>plays</v>
      </c>
      <c r="S2840" s="14">
        <f t="shared" si="268"/>
        <v>41869.798726851855</v>
      </c>
      <c r="T2840" s="14">
        <f t="shared" si="269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>
        <v>30000</v>
      </c>
      <c r="E2841">
        <v>300</v>
      </c>
      <c r="F2841" t="s">
        <v>8220</v>
      </c>
      <c r="G2841" t="s">
        <v>8229</v>
      </c>
      <c r="H2841" t="s">
        <v>8251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8272</v>
      </c>
      <c r="O2841" s="6">
        <f t="shared" si="264"/>
        <v>0.01</v>
      </c>
      <c r="P2841" s="8">
        <f t="shared" si="265"/>
        <v>300</v>
      </c>
      <c r="Q2841" s="9" t="str">
        <f t="shared" si="266"/>
        <v>technology</v>
      </c>
      <c r="R2841" s="9" t="str">
        <f t="shared" si="267"/>
        <v>web</v>
      </c>
      <c r="S2841" s="14">
        <f t="shared" si="268"/>
        <v>41831.716874999998</v>
      </c>
      <c r="T2841" s="14">
        <f t="shared" si="269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>
        <v>300</v>
      </c>
      <c r="E2842">
        <v>300</v>
      </c>
      <c r="F2842" t="s">
        <v>8219</v>
      </c>
      <c r="G2842" t="s">
        <v>8224</v>
      </c>
      <c r="H2842" t="s">
        <v>8246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8277</v>
      </c>
      <c r="O2842" s="6">
        <f t="shared" si="264"/>
        <v>1</v>
      </c>
      <c r="P2842" s="8">
        <f t="shared" si="265"/>
        <v>18.75</v>
      </c>
      <c r="Q2842" s="9" t="str">
        <f t="shared" si="266"/>
        <v>music</v>
      </c>
      <c r="R2842" s="9" t="str">
        <f t="shared" si="267"/>
        <v>metal</v>
      </c>
      <c r="S2842" s="14">
        <f t="shared" si="268"/>
        <v>42078.792048611111</v>
      </c>
      <c r="T2842" s="14">
        <f t="shared" si="269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>
        <v>300</v>
      </c>
      <c r="E2843">
        <v>300</v>
      </c>
      <c r="F2843" t="s">
        <v>8219</v>
      </c>
      <c r="G2843" t="s">
        <v>8224</v>
      </c>
      <c r="H2843" t="s">
        <v>8246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8277</v>
      </c>
      <c r="O2843" s="6">
        <f t="shared" si="264"/>
        <v>1</v>
      </c>
      <c r="P2843" s="8">
        <f t="shared" si="265"/>
        <v>30</v>
      </c>
      <c r="Q2843" s="9" t="str">
        <f t="shared" si="266"/>
        <v>music</v>
      </c>
      <c r="R2843" s="9" t="str">
        <f t="shared" si="267"/>
        <v>metal</v>
      </c>
      <c r="S2843" s="14">
        <f t="shared" si="268"/>
        <v>42021.832280092596</v>
      </c>
      <c r="T2843" s="14">
        <f t="shared" si="269"/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>
        <v>300</v>
      </c>
      <c r="E2844">
        <v>300</v>
      </c>
      <c r="F2844" t="s">
        <v>8219</v>
      </c>
      <c r="G2844" t="s">
        <v>8229</v>
      </c>
      <c r="H2844" t="s">
        <v>8251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8276</v>
      </c>
      <c r="O2844" s="6">
        <f t="shared" si="264"/>
        <v>1</v>
      </c>
      <c r="P2844" s="8">
        <f t="shared" si="265"/>
        <v>27.272727272727273</v>
      </c>
      <c r="Q2844" s="9" t="str">
        <f t="shared" si="266"/>
        <v>music</v>
      </c>
      <c r="R2844" s="9" t="str">
        <f t="shared" si="267"/>
        <v>rock</v>
      </c>
      <c r="S2844" s="14">
        <f t="shared" si="268"/>
        <v>41634.797013888885</v>
      </c>
      <c r="T2844" s="14">
        <f t="shared" si="269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>
        <v>300</v>
      </c>
      <c r="E2845">
        <v>300</v>
      </c>
      <c r="F2845" t="s">
        <v>8219</v>
      </c>
      <c r="G2845" t="s">
        <v>8224</v>
      </c>
      <c r="H2845" t="s">
        <v>8246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8279</v>
      </c>
      <c r="O2845" s="6">
        <f t="shared" si="264"/>
        <v>1</v>
      </c>
      <c r="P2845" s="8">
        <f t="shared" si="265"/>
        <v>27.272727272727273</v>
      </c>
      <c r="Q2845" s="9" t="str">
        <f t="shared" si="266"/>
        <v>music</v>
      </c>
      <c r="R2845" s="9" t="str">
        <f t="shared" si="267"/>
        <v>indie rock</v>
      </c>
      <c r="S2845" s="14">
        <f t="shared" si="268"/>
        <v>41365.928159722222</v>
      </c>
      <c r="T2845" s="14">
        <f t="shared" si="269"/>
        <v>41379.928159722222</v>
      </c>
    </row>
    <row r="2846" spans="1:20" ht="45" x14ac:dyDescent="0.25">
      <c r="A2846">
        <v>2343</v>
      </c>
      <c r="B2846" s="3" t="s">
        <v>2344</v>
      </c>
      <c r="C2846" s="3" t="s">
        <v>6453</v>
      </c>
      <c r="D2846">
        <v>10000</v>
      </c>
      <c r="E2846">
        <v>300</v>
      </c>
      <c r="F2846" t="s">
        <v>8220</v>
      </c>
      <c r="G2846" t="s">
        <v>8224</v>
      </c>
      <c r="H2846" t="s">
        <v>8246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8272</v>
      </c>
      <c r="O2846" s="6">
        <f t="shared" si="264"/>
        <v>0.03</v>
      </c>
      <c r="P2846" s="8">
        <f t="shared" si="265"/>
        <v>300</v>
      </c>
      <c r="Q2846" s="9" t="str">
        <f t="shared" si="266"/>
        <v>technology</v>
      </c>
      <c r="R2846" s="9" t="str">
        <f t="shared" si="267"/>
        <v>web</v>
      </c>
      <c r="S2846" s="14">
        <f t="shared" si="268"/>
        <v>42327.825289351851</v>
      </c>
      <c r="T2846" s="14">
        <f t="shared" si="269"/>
        <v>42377.82430555555</v>
      </c>
    </row>
    <row r="2847" spans="1:20" ht="45" x14ac:dyDescent="0.25">
      <c r="A2847">
        <v>2855</v>
      </c>
      <c r="B2847" s="3" t="s">
        <v>2855</v>
      </c>
      <c r="C2847" s="3" t="s">
        <v>6965</v>
      </c>
      <c r="D2847">
        <v>600</v>
      </c>
      <c r="E2847">
        <v>300</v>
      </c>
      <c r="F2847" t="s">
        <v>8221</v>
      </c>
      <c r="G2847" t="s">
        <v>8224</v>
      </c>
      <c r="H2847" t="s">
        <v>8246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8271</v>
      </c>
      <c r="O2847" s="6">
        <f t="shared" si="264"/>
        <v>0.5</v>
      </c>
      <c r="P2847" s="8">
        <f t="shared" si="265"/>
        <v>60</v>
      </c>
      <c r="Q2847" s="9" t="str">
        <f t="shared" si="266"/>
        <v>theater</v>
      </c>
      <c r="R2847" s="9" t="str">
        <f t="shared" si="267"/>
        <v>plays</v>
      </c>
      <c r="S2847" s="14">
        <f t="shared" si="268"/>
        <v>42370.007766203707</v>
      </c>
      <c r="T2847" s="14">
        <f t="shared" si="269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>
        <v>300</v>
      </c>
      <c r="E2848">
        <v>300</v>
      </c>
      <c r="F2848" t="s">
        <v>8219</v>
      </c>
      <c r="G2848" t="s">
        <v>8224</v>
      </c>
      <c r="H2848" t="s">
        <v>8246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8305</v>
      </c>
      <c r="O2848" s="6">
        <f t="shared" si="264"/>
        <v>1</v>
      </c>
      <c r="P2848" s="8">
        <f t="shared" si="265"/>
        <v>30</v>
      </c>
      <c r="Q2848" s="9" t="str">
        <f t="shared" si="266"/>
        <v>theater</v>
      </c>
      <c r="R2848" s="9" t="str">
        <f t="shared" si="267"/>
        <v>musical</v>
      </c>
      <c r="S2848" s="14">
        <f t="shared" si="268"/>
        <v>42013.15253472222</v>
      </c>
      <c r="T2848" s="14">
        <f t="shared" si="269"/>
        <v>42028.125</v>
      </c>
    </row>
    <row r="2849" spans="1:20" ht="45" x14ac:dyDescent="0.25">
      <c r="A2849">
        <v>3101</v>
      </c>
      <c r="B2849" s="3" t="s">
        <v>3101</v>
      </c>
      <c r="C2849" s="3" t="s">
        <v>7211</v>
      </c>
      <c r="D2849">
        <v>2500</v>
      </c>
      <c r="E2849">
        <v>300</v>
      </c>
      <c r="F2849" t="s">
        <v>8221</v>
      </c>
      <c r="G2849" t="s">
        <v>8230</v>
      </c>
      <c r="H2849" t="s">
        <v>8249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8303</v>
      </c>
      <c r="O2849" s="6">
        <f t="shared" si="264"/>
        <v>0.12</v>
      </c>
      <c r="P2849" s="8">
        <f t="shared" si="265"/>
        <v>25</v>
      </c>
      <c r="Q2849" s="9" t="str">
        <f t="shared" si="266"/>
        <v>theater</v>
      </c>
      <c r="R2849" s="9" t="str">
        <f t="shared" si="267"/>
        <v>spaces</v>
      </c>
      <c r="S2849" s="14">
        <f t="shared" si="268"/>
        <v>42171.383530092593</v>
      </c>
      <c r="T2849" s="14">
        <f t="shared" si="269"/>
        <v>42201.330555555556</v>
      </c>
    </row>
    <row r="2850" spans="1:20" ht="45" x14ac:dyDescent="0.25">
      <c r="A2850">
        <v>3115</v>
      </c>
      <c r="B2850" s="3" t="s">
        <v>3115</v>
      </c>
      <c r="C2850" s="3" t="s">
        <v>7225</v>
      </c>
      <c r="D2850">
        <v>10000</v>
      </c>
      <c r="E2850">
        <v>300</v>
      </c>
      <c r="F2850" t="s">
        <v>8221</v>
      </c>
      <c r="G2850" t="s">
        <v>8235</v>
      </c>
      <c r="H2850" t="s">
        <v>8255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8303</v>
      </c>
      <c r="O2850" s="6">
        <f t="shared" si="264"/>
        <v>0.03</v>
      </c>
      <c r="P2850" s="8">
        <f t="shared" si="265"/>
        <v>300</v>
      </c>
      <c r="Q2850" s="9" t="str">
        <f t="shared" si="266"/>
        <v>theater</v>
      </c>
      <c r="R2850" s="9" t="str">
        <f t="shared" si="267"/>
        <v>spaces</v>
      </c>
      <c r="S2850" s="14">
        <f t="shared" si="268"/>
        <v>42496.447071759263</v>
      </c>
      <c r="T2850" s="14">
        <f t="shared" si="269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>
        <v>500</v>
      </c>
      <c r="E2851">
        <v>300</v>
      </c>
      <c r="F2851" t="s">
        <v>8221</v>
      </c>
      <c r="G2851" t="s">
        <v>8224</v>
      </c>
      <c r="H2851" t="s">
        <v>8246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8271</v>
      </c>
      <c r="O2851" s="6">
        <f t="shared" si="264"/>
        <v>0.6</v>
      </c>
      <c r="P2851" s="8">
        <f t="shared" si="265"/>
        <v>60</v>
      </c>
      <c r="Q2851" s="9" t="str">
        <f t="shared" si="266"/>
        <v>theater</v>
      </c>
      <c r="R2851" s="9" t="str">
        <f t="shared" si="267"/>
        <v>plays</v>
      </c>
      <c r="S2851" s="14">
        <f t="shared" si="268"/>
        <v>42305.670914351853</v>
      </c>
      <c r="T2851" s="14">
        <f t="shared" si="269"/>
        <v>42339.249305555553</v>
      </c>
    </row>
    <row r="2852" spans="1:20" ht="45" x14ac:dyDescent="0.25">
      <c r="A2852">
        <v>683</v>
      </c>
      <c r="B2852" s="3" t="s">
        <v>684</v>
      </c>
      <c r="C2852" s="3" t="s">
        <v>4793</v>
      </c>
      <c r="D2852">
        <v>35000</v>
      </c>
      <c r="E2852">
        <v>298</v>
      </c>
      <c r="F2852" t="s">
        <v>8221</v>
      </c>
      <c r="G2852" t="s">
        <v>8224</v>
      </c>
      <c r="H2852" t="s">
        <v>8246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8273</v>
      </c>
      <c r="O2852" s="6">
        <f t="shared" si="264"/>
        <v>8.5142857142857138E-3</v>
      </c>
      <c r="P2852" s="8">
        <f t="shared" si="265"/>
        <v>99.333333333333329</v>
      </c>
      <c r="Q2852" s="9" t="str">
        <f t="shared" si="266"/>
        <v>technology</v>
      </c>
      <c r="R2852" s="9" t="str">
        <f t="shared" si="267"/>
        <v>wearables</v>
      </c>
      <c r="S2852" s="14">
        <f t="shared" si="268"/>
        <v>42634.900046296301</v>
      </c>
      <c r="T2852" s="14">
        <f t="shared" si="269"/>
        <v>42674.900046296301</v>
      </c>
    </row>
    <row r="2853" spans="1:20" ht="45" x14ac:dyDescent="0.25">
      <c r="A2853">
        <v>965</v>
      </c>
      <c r="B2853" s="3" t="s">
        <v>966</v>
      </c>
      <c r="C2853" s="3" t="s">
        <v>5075</v>
      </c>
      <c r="D2853">
        <v>25000</v>
      </c>
      <c r="E2853">
        <v>298</v>
      </c>
      <c r="F2853" t="s">
        <v>8221</v>
      </c>
      <c r="G2853" t="s">
        <v>8224</v>
      </c>
      <c r="H2853" t="s">
        <v>8246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8273</v>
      </c>
      <c r="O2853" s="6">
        <f t="shared" si="264"/>
        <v>1.192E-2</v>
      </c>
      <c r="P2853" s="8">
        <f t="shared" si="265"/>
        <v>49.666666666666664</v>
      </c>
      <c r="Q2853" s="9" t="str">
        <f t="shared" si="266"/>
        <v>technology</v>
      </c>
      <c r="R2853" s="9" t="str">
        <f t="shared" si="267"/>
        <v>wearables</v>
      </c>
      <c r="S2853" s="14">
        <f t="shared" si="268"/>
        <v>42637.016736111109</v>
      </c>
      <c r="T2853" s="14">
        <f t="shared" si="269"/>
        <v>42669.165972222225</v>
      </c>
    </row>
    <row r="2854" spans="1:20" ht="45" x14ac:dyDescent="0.25">
      <c r="A2854">
        <v>3959</v>
      </c>
      <c r="B2854" s="3" t="s">
        <v>3956</v>
      </c>
      <c r="C2854" s="3" t="s">
        <v>8066</v>
      </c>
      <c r="D2854">
        <v>1200</v>
      </c>
      <c r="E2854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8271</v>
      </c>
      <c r="O2854" s="6">
        <f t="shared" si="264"/>
        <v>0.24333333333333335</v>
      </c>
      <c r="P2854" s="8">
        <f t="shared" si="265"/>
        <v>24.333333333333332</v>
      </c>
      <c r="Q2854" s="9" t="str">
        <f t="shared" si="266"/>
        <v>theater</v>
      </c>
      <c r="R2854" s="9" t="str">
        <f t="shared" si="267"/>
        <v>plays</v>
      </c>
      <c r="S2854" s="14">
        <f t="shared" si="268"/>
        <v>41880.788842592592</v>
      </c>
      <c r="T2854" s="14">
        <f t="shared" si="269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>
        <v>100</v>
      </c>
      <c r="E2855">
        <v>290</v>
      </c>
      <c r="F2855" t="s">
        <v>8219</v>
      </c>
      <c r="G2855" t="s">
        <v>8225</v>
      </c>
      <c r="H2855" t="s">
        <v>8247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8285</v>
      </c>
      <c r="O2855" s="6">
        <f t="shared" si="264"/>
        <v>2.9</v>
      </c>
      <c r="P2855" s="8">
        <f t="shared" si="265"/>
        <v>19.333333333333332</v>
      </c>
      <c r="Q2855" s="9" t="str">
        <f t="shared" si="266"/>
        <v>photography</v>
      </c>
      <c r="R2855" s="9" t="str">
        <f t="shared" si="267"/>
        <v>photobooks</v>
      </c>
      <c r="S2855" s="14">
        <f t="shared" si="268"/>
        <v>42747.506689814814</v>
      </c>
      <c r="T2855" s="14">
        <f t="shared" si="269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>
        <v>3000</v>
      </c>
      <c r="E2856">
        <v>289</v>
      </c>
      <c r="F2856" t="s">
        <v>8221</v>
      </c>
      <c r="G2856" t="s">
        <v>8224</v>
      </c>
      <c r="H2856" t="s">
        <v>8246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8273</v>
      </c>
      <c r="O2856" s="6">
        <f t="shared" si="264"/>
        <v>9.633333333333334E-2</v>
      </c>
      <c r="P2856" s="8">
        <f t="shared" si="265"/>
        <v>24.083333333333332</v>
      </c>
      <c r="Q2856" s="9" t="str">
        <f t="shared" si="266"/>
        <v>technology</v>
      </c>
      <c r="R2856" s="9" t="str">
        <f t="shared" si="267"/>
        <v>wearables</v>
      </c>
      <c r="S2856" s="14">
        <f t="shared" si="268"/>
        <v>42673.66788194445</v>
      </c>
      <c r="T2856" s="14">
        <f t="shared" si="269"/>
        <v>42703.709548611107</v>
      </c>
    </row>
    <row r="2857" spans="1:20" ht="45" x14ac:dyDescent="0.25">
      <c r="A2857">
        <v>1546</v>
      </c>
      <c r="B2857" s="3" t="s">
        <v>1547</v>
      </c>
      <c r="C2857" s="3" t="s">
        <v>5656</v>
      </c>
      <c r="D2857">
        <v>1000</v>
      </c>
      <c r="E2857">
        <v>289</v>
      </c>
      <c r="F2857" t="s">
        <v>8221</v>
      </c>
      <c r="G2857" t="s">
        <v>8225</v>
      </c>
      <c r="H2857" t="s">
        <v>8247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8289</v>
      </c>
      <c r="O2857" s="6">
        <f t="shared" si="264"/>
        <v>0.28899999999999998</v>
      </c>
      <c r="P2857" s="8">
        <f t="shared" si="265"/>
        <v>26.272727272727273</v>
      </c>
      <c r="Q2857" s="9" t="str">
        <f t="shared" si="266"/>
        <v>photography</v>
      </c>
      <c r="R2857" s="9" t="str">
        <f t="shared" si="267"/>
        <v>nature</v>
      </c>
      <c r="S2857" s="14">
        <f t="shared" si="268"/>
        <v>41839.212951388887</v>
      </c>
      <c r="T2857" s="14">
        <f t="shared" si="269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>
        <v>101</v>
      </c>
      <c r="E2858">
        <v>289</v>
      </c>
      <c r="F2858" t="s">
        <v>8219</v>
      </c>
      <c r="G2858" t="s">
        <v>8225</v>
      </c>
      <c r="H2858" t="s">
        <v>8247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8271</v>
      </c>
      <c r="O2858" s="6">
        <f t="shared" si="264"/>
        <v>2.8613861386138613</v>
      </c>
      <c r="P2858" s="8">
        <f t="shared" si="265"/>
        <v>19.266666666666666</v>
      </c>
      <c r="Q2858" s="9" t="str">
        <f t="shared" si="266"/>
        <v>theater</v>
      </c>
      <c r="R2858" s="9" t="str">
        <f t="shared" si="267"/>
        <v>plays</v>
      </c>
      <c r="S2858" s="14">
        <f t="shared" si="268"/>
        <v>42282.770231481481</v>
      </c>
      <c r="T2858" s="14">
        <f t="shared" si="269"/>
        <v>42342.811898148153</v>
      </c>
    </row>
    <row r="2859" spans="1:20" ht="30" x14ac:dyDescent="0.25">
      <c r="A2859">
        <v>946</v>
      </c>
      <c r="B2859" s="3" t="s">
        <v>947</v>
      </c>
      <c r="C2859" s="3" t="s">
        <v>5056</v>
      </c>
      <c r="D2859">
        <v>15000</v>
      </c>
      <c r="E2859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8273</v>
      </c>
      <c r="O2859" s="6">
        <f t="shared" si="264"/>
        <v>1.9066666666666666E-2</v>
      </c>
      <c r="P2859" s="8">
        <f t="shared" si="265"/>
        <v>57.2</v>
      </c>
      <c r="Q2859" s="9" t="str">
        <f t="shared" si="266"/>
        <v>technology</v>
      </c>
      <c r="R2859" s="9" t="str">
        <f t="shared" si="267"/>
        <v>wearables</v>
      </c>
      <c r="S2859" s="14">
        <f t="shared" si="268"/>
        <v>42592.750555555554</v>
      </c>
      <c r="T2859" s="14">
        <f t="shared" si="269"/>
        <v>42622.750555555554</v>
      </c>
    </row>
    <row r="2860" spans="1:20" ht="45" x14ac:dyDescent="0.25">
      <c r="A2860">
        <v>3965</v>
      </c>
      <c r="B2860" s="3" t="s">
        <v>3962</v>
      </c>
      <c r="C2860" s="3" t="s">
        <v>8072</v>
      </c>
      <c r="D2860">
        <v>2000</v>
      </c>
      <c r="E2860">
        <v>285</v>
      </c>
      <c r="F2860" t="s">
        <v>8221</v>
      </c>
      <c r="G2860" t="s">
        <v>8224</v>
      </c>
      <c r="H2860" t="s">
        <v>8246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8271</v>
      </c>
      <c r="O2860" s="6">
        <f t="shared" si="264"/>
        <v>0.14249999999999999</v>
      </c>
      <c r="P2860" s="8">
        <f t="shared" si="265"/>
        <v>71.25</v>
      </c>
      <c r="Q2860" s="9" t="str">
        <f t="shared" si="266"/>
        <v>theater</v>
      </c>
      <c r="R2860" s="9" t="str">
        <f t="shared" si="267"/>
        <v>plays</v>
      </c>
      <c r="S2860" s="14">
        <f t="shared" si="268"/>
        <v>42414.235879629632</v>
      </c>
      <c r="T2860" s="14">
        <f t="shared" si="269"/>
        <v>42474.194212962961</v>
      </c>
    </row>
    <row r="2861" spans="1:20" ht="45" x14ac:dyDescent="0.25">
      <c r="A2861">
        <v>4060</v>
      </c>
      <c r="B2861" s="3" t="s">
        <v>4056</v>
      </c>
      <c r="C2861" s="3" t="s">
        <v>8164</v>
      </c>
      <c r="D2861">
        <v>10000</v>
      </c>
      <c r="E2861">
        <v>285</v>
      </c>
      <c r="F2861" t="s">
        <v>8221</v>
      </c>
      <c r="G2861" t="s">
        <v>8229</v>
      </c>
      <c r="H2861" t="s">
        <v>8251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8271</v>
      </c>
      <c r="O2861" s="6">
        <f t="shared" si="264"/>
        <v>2.8500000000000001E-2</v>
      </c>
      <c r="P2861" s="8">
        <f t="shared" si="265"/>
        <v>57</v>
      </c>
      <c r="Q2861" s="9" t="str">
        <f t="shared" si="266"/>
        <v>theater</v>
      </c>
      <c r="R2861" s="9" t="str">
        <f t="shared" si="267"/>
        <v>plays</v>
      </c>
      <c r="S2861" s="14">
        <f t="shared" si="268"/>
        <v>41779.695092592592</v>
      </c>
      <c r="T2861" s="14">
        <f t="shared" si="269"/>
        <v>41813.666666666664</v>
      </c>
    </row>
    <row r="2862" spans="1:20" ht="30" x14ac:dyDescent="0.25">
      <c r="A2862">
        <v>2121</v>
      </c>
      <c r="B2862" s="3" t="s">
        <v>2122</v>
      </c>
      <c r="C2862" s="3" t="s">
        <v>6231</v>
      </c>
      <c r="D2862">
        <v>50000</v>
      </c>
      <c r="E2862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8282</v>
      </c>
      <c r="O2862" s="6">
        <f t="shared" si="264"/>
        <v>5.6800000000000002E-3</v>
      </c>
      <c r="P2862" s="8">
        <f t="shared" si="265"/>
        <v>28.4</v>
      </c>
      <c r="Q2862" s="9" t="str">
        <f t="shared" si="266"/>
        <v>games</v>
      </c>
      <c r="R2862" s="9" t="str">
        <f t="shared" si="267"/>
        <v>video games</v>
      </c>
      <c r="S2862" s="14">
        <f t="shared" si="268"/>
        <v>42716.7424537037</v>
      </c>
      <c r="T2862" s="14">
        <f t="shared" si="269"/>
        <v>42746.7424537037</v>
      </c>
    </row>
    <row r="2863" spans="1:20" ht="45" x14ac:dyDescent="0.25">
      <c r="A2863">
        <v>2501</v>
      </c>
      <c r="B2863" s="3" t="s">
        <v>2501</v>
      </c>
      <c r="C2863" s="3" t="s">
        <v>6611</v>
      </c>
      <c r="D2863">
        <v>11000</v>
      </c>
      <c r="E2863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8299</v>
      </c>
      <c r="O2863" s="6">
        <f t="shared" si="264"/>
        <v>2.5545454545454545E-2</v>
      </c>
      <c r="P2863" s="8">
        <f t="shared" si="265"/>
        <v>40.142857142857146</v>
      </c>
      <c r="Q2863" s="9" t="str">
        <f t="shared" si="266"/>
        <v>food</v>
      </c>
      <c r="R2863" s="9" t="str">
        <f t="shared" si="267"/>
        <v>restaurants</v>
      </c>
      <c r="S2863" s="14">
        <f t="shared" si="268"/>
        <v>42244.776666666665</v>
      </c>
      <c r="T2863" s="14">
        <f t="shared" si="269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>
        <v>750</v>
      </c>
      <c r="E2864">
        <v>280</v>
      </c>
      <c r="F2864" t="s">
        <v>8221</v>
      </c>
      <c r="G2864" t="s">
        <v>8224</v>
      </c>
      <c r="H2864" t="s">
        <v>8246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8279</v>
      </c>
      <c r="O2864" s="6">
        <f t="shared" si="264"/>
        <v>0.37333333333333335</v>
      </c>
      <c r="P2864" s="8">
        <f t="shared" si="265"/>
        <v>35</v>
      </c>
      <c r="Q2864" s="9" t="str">
        <f t="shared" si="266"/>
        <v>music</v>
      </c>
      <c r="R2864" s="9" t="str">
        <f t="shared" si="267"/>
        <v>indie rock</v>
      </c>
      <c r="S2864" s="14">
        <f t="shared" si="268"/>
        <v>40646.099097222221</v>
      </c>
      <c r="T2864" s="14">
        <f t="shared" si="269"/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>
        <v>50000</v>
      </c>
      <c r="E2865">
        <v>280</v>
      </c>
      <c r="F2865" t="s">
        <v>8221</v>
      </c>
      <c r="G2865" t="s">
        <v>8224</v>
      </c>
      <c r="H2865" t="s">
        <v>8246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8273</v>
      </c>
      <c r="O2865" s="6">
        <f t="shared" si="264"/>
        <v>5.5999999999999999E-3</v>
      </c>
      <c r="P2865" s="8">
        <f t="shared" si="265"/>
        <v>93.333333333333329</v>
      </c>
      <c r="Q2865" s="9" t="str">
        <f t="shared" si="266"/>
        <v>technology</v>
      </c>
      <c r="R2865" s="9" t="str">
        <f t="shared" si="267"/>
        <v>wearables</v>
      </c>
      <c r="S2865" s="14">
        <f t="shared" si="268"/>
        <v>42424.749490740738</v>
      </c>
      <c r="T2865" s="14">
        <f t="shared" si="269"/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>
        <v>100000</v>
      </c>
      <c r="E2866">
        <v>280</v>
      </c>
      <c r="F2866" t="s">
        <v>8221</v>
      </c>
      <c r="G2866" t="s">
        <v>8224</v>
      </c>
      <c r="H2866" t="s">
        <v>8246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8291</v>
      </c>
      <c r="O2866" s="6">
        <f t="shared" si="264"/>
        <v>2.8E-3</v>
      </c>
      <c r="P2866" s="8">
        <f t="shared" si="265"/>
        <v>40</v>
      </c>
      <c r="Q2866" s="9" t="str">
        <f t="shared" si="266"/>
        <v>photography</v>
      </c>
      <c r="R2866" s="9" t="str">
        <f t="shared" si="267"/>
        <v>places</v>
      </c>
      <c r="S2866" s="14">
        <f t="shared" si="268"/>
        <v>41780.050092592595</v>
      </c>
      <c r="T2866" s="14">
        <f t="shared" si="269"/>
        <v>41808.842361111114</v>
      </c>
    </row>
    <row r="2867" spans="1:20" ht="45" x14ac:dyDescent="0.25">
      <c r="A2867">
        <v>1693</v>
      </c>
      <c r="B2867" s="3" t="s">
        <v>1694</v>
      </c>
      <c r="C2867" s="3" t="s">
        <v>5803</v>
      </c>
      <c r="D2867">
        <v>3000</v>
      </c>
      <c r="E2867">
        <v>280</v>
      </c>
      <c r="F2867" t="s">
        <v>8222</v>
      </c>
      <c r="G2867" t="s">
        <v>8225</v>
      </c>
      <c r="H2867" t="s">
        <v>8247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8293</v>
      </c>
      <c r="O2867" s="6">
        <f t="shared" si="264"/>
        <v>9.3333333333333338E-2</v>
      </c>
      <c r="P2867" s="8">
        <f t="shared" si="265"/>
        <v>35</v>
      </c>
      <c r="Q2867" s="9" t="str">
        <f t="shared" si="266"/>
        <v>music</v>
      </c>
      <c r="R2867" s="9" t="str">
        <f t="shared" si="267"/>
        <v>faith</v>
      </c>
      <c r="S2867" s="14">
        <f t="shared" si="268"/>
        <v>42803.920277777783</v>
      </c>
      <c r="T2867" s="14">
        <f t="shared" si="269"/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>
        <v>15000</v>
      </c>
      <c r="E2868">
        <v>280</v>
      </c>
      <c r="F2868" t="s">
        <v>8220</v>
      </c>
      <c r="G2868" t="s">
        <v>8224</v>
      </c>
      <c r="H2868" t="s">
        <v>8246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8303</v>
      </c>
      <c r="O2868" s="6">
        <f t="shared" si="264"/>
        <v>1.8666666666666668E-2</v>
      </c>
      <c r="P2868" s="8">
        <f t="shared" si="265"/>
        <v>93.333333333333329</v>
      </c>
      <c r="Q2868" s="9" t="str">
        <f t="shared" si="266"/>
        <v>theater</v>
      </c>
      <c r="R2868" s="9" t="str">
        <f t="shared" si="267"/>
        <v>spaces</v>
      </c>
      <c r="S2868" s="14">
        <f t="shared" si="268"/>
        <v>42031.011249999996</v>
      </c>
      <c r="T2868" s="14">
        <f t="shared" si="269"/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>
        <v>250</v>
      </c>
      <c r="E2869">
        <v>280</v>
      </c>
      <c r="F2869" t="s">
        <v>8219</v>
      </c>
      <c r="G2869" t="s">
        <v>8225</v>
      </c>
      <c r="H2869" t="s">
        <v>8247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8271</v>
      </c>
      <c r="O2869" s="6">
        <f t="shared" si="264"/>
        <v>1.1200000000000001</v>
      </c>
      <c r="P2869" s="8">
        <f t="shared" si="265"/>
        <v>11.666666666666666</v>
      </c>
      <c r="Q2869" s="9" t="str">
        <f t="shared" si="266"/>
        <v>theater</v>
      </c>
      <c r="R2869" s="9" t="str">
        <f t="shared" si="267"/>
        <v>plays</v>
      </c>
      <c r="S2869" s="14">
        <f t="shared" si="268"/>
        <v>42378.478344907402</v>
      </c>
      <c r="T2869" s="14">
        <f t="shared" si="269"/>
        <v>42418.916666666672</v>
      </c>
    </row>
    <row r="2870" spans="1:20" ht="45" x14ac:dyDescent="0.25">
      <c r="A2870">
        <v>198</v>
      </c>
      <c r="B2870" s="3" t="s">
        <v>200</v>
      </c>
      <c r="C2870" s="3" t="s">
        <v>4308</v>
      </c>
      <c r="D2870">
        <v>25000</v>
      </c>
      <c r="E2870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8268</v>
      </c>
      <c r="O2870" s="6">
        <f t="shared" si="264"/>
        <v>1.116E-2</v>
      </c>
      <c r="P2870" s="8">
        <f t="shared" si="265"/>
        <v>46.5</v>
      </c>
      <c r="Q2870" s="9" t="str">
        <f t="shared" si="266"/>
        <v>film &amp; video</v>
      </c>
      <c r="R2870" s="9" t="str">
        <f t="shared" si="267"/>
        <v>drama</v>
      </c>
      <c r="S2870" s="14">
        <f t="shared" si="268"/>
        <v>41887.383356481485</v>
      </c>
      <c r="T2870" s="14">
        <f t="shared" si="269"/>
        <v>41917.383356481485</v>
      </c>
    </row>
    <row r="2871" spans="1:20" ht="45" x14ac:dyDescent="0.25">
      <c r="A2871">
        <v>3099</v>
      </c>
      <c r="B2871" s="3" t="s">
        <v>3099</v>
      </c>
      <c r="C2871" s="3" t="s">
        <v>7209</v>
      </c>
      <c r="D2871">
        <v>2000</v>
      </c>
      <c r="E2871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8303</v>
      </c>
      <c r="O2871" s="6">
        <f t="shared" si="264"/>
        <v>0.13900000000000001</v>
      </c>
      <c r="P2871" s="8">
        <f t="shared" si="265"/>
        <v>55.6</v>
      </c>
      <c r="Q2871" s="9" t="str">
        <f t="shared" si="266"/>
        <v>theater</v>
      </c>
      <c r="R2871" s="9" t="str">
        <f t="shared" si="267"/>
        <v>spaces</v>
      </c>
      <c r="S2871" s="14">
        <f t="shared" si="268"/>
        <v>42382.189710648148</v>
      </c>
      <c r="T2871" s="14">
        <f t="shared" si="269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>
        <v>200000</v>
      </c>
      <c r="E2872">
        <v>277</v>
      </c>
      <c r="F2872" t="s">
        <v>8220</v>
      </c>
      <c r="G2872" t="s">
        <v>8224</v>
      </c>
      <c r="H2872" t="s">
        <v>8246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8284</v>
      </c>
      <c r="O2872" s="6">
        <f t="shared" si="264"/>
        <v>1.3849999999999999E-3</v>
      </c>
      <c r="P2872" s="8">
        <f t="shared" si="265"/>
        <v>23.083333333333332</v>
      </c>
      <c r="Q2872" s="9" t="str">
        <f t="shared" si="266"/>
        <v>food</v>
      </c>
      <c r="R2872" s="9" t="str">
        <f t="shared" si="267"/>
        <v>food trucks</v>
      </c>
      <c r="S2872" s="14">
        <f t="shared" si="268"/>
        <v>41837.829895833333</v>
      </c>
      <c r="T2872" s="14">
        <f t="shared" si="269"/>
        <v>41897.829895833333</v>
      </c>
    </row>
    <row r="2873" spans="1:20" ht="30" x14ac:dyDescent="0.25">
      <c r="A2873">
        <v>3371</v>
      </c>
      <c r="B2873" s="3" t="s">
        <v>3370</v>
      </c>
      <c r="C2873" s="3" t="s">
        <v>7481</v>
      </c>
      <c r="D2873">
        <v>200</v>
      </c>
      <c r="E2873">
        <v>277</v>
      </c>
      <c r="F2873" t="s">
        <v>8219</v>
      </c>
      <c r="G2873" t="s">
        <v>8224</v>
      </c>
      <c r="H2873" t="s">
        <v>8246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8271</v>
      </c>
      <c r="O2873" s="6">
        <f t="shared" si="264"/>
        <v>1.385</v>
      </c>
      <c r="P2873" s="8">
        <f t="shared" si="265"/>
        <v>30.777777777777779</v>
      </c>
      <c r="Q2873" s="9" t="str">
        <f t="shared" si="266"/>
        <v>theater</v>
      </c>
      <c r="R2873" s="9" t="str">
        <f t="shared" si="267"/>
        <v>plays</v>
      </c>
      <c r="S2873" s="14">
        <f t="shared" si="268"/>
        <v>42312.874594907407</v>
      </c>
      <c r="T2873" s="14">
        <f t="shared" si="269"/>
        <v>42340.874594907407</v>
      </c>
    </row>
    <row r="2874" spans="1:20" ht="15.75" x14ac:dyDescent="0.25">
      <c r="A2874">
        <v>2680</v>
      </c>
      <c r="B2874" s="3" t="s">
        <v>2680</v>
      </c>
      <c r="C2874" s="3" t="s">
        <v>6790</v>
      </c>
      <c r="D2874">
        <v>32000</v>
      </c>
      <c r="E2874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8302</v>
      </c>
      <c r="O2874" s="6">
        <f t="shared" si="264"/>
        <v>8.6250000000000007E-3</v>
      </c>
      <c r="P2874" s="8">
        <f t="shared" si="265"/>
        <v>69</v>
      </c>
      <c r="Q2874" s="9" t="str">
        <f t="shared" si="266"/>
        <v>technology</v>
      </c>
      <c r="R2874" s="9" t="str">
        <f t="shared" si="267"/>
        <v>makerspaces</v>
      </c>
      <c r="S2874" s="14">
        <f t="shared" si="268"/>
        <v>42436.211701388893</v>
      </c>
      <c r="T2874" s="14">
        <f t="shared" si="269"/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>
        <v>20000</v>
      </c>
      <c r="E2875">
        <v>273</v>
      </c>
      <c r="F2875" t="s">
        <v>8221</v>
      </c>
      <c r="G2875" t="s">
        <v>8236</v>
      </c>
      <c r="H2875" t="s">
        <v>8249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8273</v>
      </c>
      <c r="O2875" s="6">
        <f t="shared" si="264"/>
        <v>1.3650000000000001E-2</v>
      </c>
      <c r="P2875" s="8">
        <f t="shared" si="265"/>
        <v>39</v>
      </c>
      <c r="Q2875" s="9" t="str">
        <f t="shared" si="266"/>
        <v>technology</v>
      </c>
      <c r="R2875" s="9" t="str">
        <f t="shared" si="267"/>
        <v>wearables</v>
      </c>
      <c r="S2875" s="14">
        <f t="shared" si="268"/>
        <v>42361.043703703705</v>
      </c>
      <c r="T2875" s="14">
        <f t="shared" si="269"/>
        <v>42421.043703703705</v>
      </c>
    </row>
    <row r="2876" spans="1:20" ht="45" x14ac:dyDescent="0.25">
      <c r="A2876">
        <v>2891</v>
      </c>
      <c r="B2876" s="3" t="s">
        <v>2891</v>
      </c>
      <c r="C2876" s="3" t="s">
        <v>7001</v>
      </c>
      <c r="D2876">
        <v>10000</v>
      </c>
      <c r="E2876">
        <v>273</v>
      </c>
      <c r="F2876" t="s">
        <v>8221</v>
      </c>
      <c r="G2876" t="s">
        <v>8224</v>
      </c>
      <c r="H2876" t="s">
        <v>8246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8271</v>
      </c>
      <c r="O2876" s="6">
        <f t="shared" si="264"/>
        <v>2.7300000000000001E-2</v>
      </c>
      <c r="P2876" s="8">
        <f t="shared" si="265"/>
        <v>27.3</v>
      </c>
      <c r="Q2876" s="9" t="str">
        <f t="shared" si="266"/>
        <v>theater</v>
      </c>
      <c r="R2876" s="9" t="str">
        <f t="shared" si="267"/>
        <v>plays</v>
      </c>
      <c r="S2876" s="14">
        <f t="shared" si="268"/>
        <v>42415.883425925931</v>
      </c>
      <c r="T2876" s="14">
        <f t="shared" si="269"/>
        <v>42475.84175925926</v>
      </c>
    </row>
    <row r="2877" spans="1:20" ht="45" x14ac:dyDescent="0.25">
      <c r="A2877">
        <v>3205</v>
      </c>
      <c r="B2877" s="3" t="s">
        <v>3205</v>
      </c>
      <c r="C2877" s="3" t="s">
        <v>7315</v>
      </c>
      <c r="D2877">
        <v>8000</v>
      </c>
      <c r="E2877">
        <v>273</v>
      </c>
      <c r="F2877" t="s">
        <v>8221</v>
      </c>
      <c r="G2877" t="s">
        <v>8225</v>
      </c>
      <c r="H2877" t="s">
        <v>8247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8305</v>
      </c>
      <c r="O2877" s="6">
        <f t="shared" si="264"/>
        <v>3.4125000000000003E-2</v>
      </c>
      <c r="P2877" s="8">
        <f t="shared" si="265"/>
        <v>22.75</v>
      </c>
      <c r="Q2877" s="9" t="str">
        <f t="shared" si="266"/>
        <v>theater</v>
      </c>
      <c r="R2877" s="9" t="str">
        <f t="shared" si="267"/>
        <v>musical</v>
      </c>
      <c r="S2877" s="14">
        <f t="shared" si="268"/>
        <v>42095.374675925923</v>
      </c>
      <c r="T2877" s="14">
        <f t="shared" si="269"/>
        <v>42125.374675925923</v>
      </c>
    </row>
    <row r="2878" spans="1:20" ht="45" x14ac:dyDescent="0.25">
      <c r="A2878">
        <v>2820</v>
      </c>
      <c r="B2878" s="3" t="s">
        <v>2820</v>
      </c>
      <c r="C2878" s="3" t="s">
        <v>6930</v>
      </c>
      <c r="D2878">
        <v>200</v>
      </c>
      <c r="E287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8271</v>
      </c>
      <c r="O2878" s="6">
        <f t="shared" si="264"/>
        <v>1.36</v>
      </c>
      <c r="P2878" s="8">
        <f t="shared" si="265"/>
        <v>13.6</v>
      </c>
      <c r="Q2878" s="9" t="str">
        <f t="shared" si="266"/>
        <v>theater</v>
      </c>
      <c r="R2878" s="9" t="str">
        <f t="shared" si="267"/>
        <v>plays</v>
      </c>
      <c r="S2878" s="14">
        <f t="shared" si="268"/>
        <v>42401.610983796301</v>
      </c>
      <c r="T2878" s="14">
        <f t="shared" si="269"/>
        <v>42426</v>
      </c>
    </row>
    <row r="2879" spans="1:20" ht="45" x14ac:dyDescent="0.25">
      <c r="A2879">
        <v>2874</v>
      </c>
      <c r="B2879" s="3" t="s">
        <v>2874</v>
      </c>
      <c r="C2879" s="3" t="s">
        <v>6984</v>
      </c>
      <c r="D2879">
        <v>5000</v>
      </c>
      <c r="E2879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8271</v>
      </c>
      <c r="O2879" s="6">
        <f t="shared" si="264"/>
        <v>5.4199999999999998E-2</v>
      </c>
      <c r="P2879" s="8">
        <f t="shared" si="265"/>
        <v>90.333333333333329</v>
      </c>
      <c r="Q2879" s="9" t="str">
        <f t="shared" si="266"/>
        <v>theater</v>
      </c>
      <c r="R2879" s="9" t="str">
        <f t="shared" si="267"/>
        <v>plays</v>
      </c>
      <c r="S2879" s="14">
        <f t="shared" si="268"/>
        <v>42722.84474537037</v>
      </c>
      <c r="T2879" s="14">
        <f t="shared" si="269"/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>
        <v>4190</v>
      </c>
      <c r="E2880">
        <v>270</v>
      </c>
      <c r="F2880" t="s">
        <v>8221</v>
      </c>
      <c r="G2880" t="s">
        <v>8230</v>
      </c>
      <c r="H2880" t="s">
        <v>8249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8283</v>
      </c>
      <c r="O2880" s="6">
        <f t="shared" si="264"/>
        <v>6.4439140811455853E-2</v>
      </c>
      <c r="P2880" s="8">
        <f t="shared" si="265"/>
        <v>45</v>
      </c>
      <c r="Q2880" s="9" t="str">
        <f t="shared" si="266"/>
        <v>games</v>
      </c>
      <c r="R2880" s="9" t="str">
        <f t="shared" si="267"/>
        <v>mobile games</v>
      </c>
      <c r="S2880" s="14">
        <f t="shared" si="268"/>
        <v>42327.671631944439</v>
      </c>
      <c r="T2880" s="14">
        <f t="shared" si="269"/>
        <v>42357.671631944439</v>
      </c>
    </row>
    <row r="2881" spans="1:20" ht="45" x14ac:dyDescent="0.25">
      <c r="A2881">
        <v>2348</v>
      </c>
      <c r="B2881" s="3" t="s">
        <v>2349</v>
      </c>
      <c r="C2881" s="3" t="s">
        <v>6458</v>
      </c>
      <c r="D2881">
        <v>70000</v>
      </c>
      <c r="E2881">
        <v>270</v>
      </c>
      <c r="F2881" t="s">
        <v>8220</v>
      </c>
      <c r="G2881" t="s">
        <v>8224</v>
      </c>
      <c r="H2881" t="s">
        <v>8246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8272</v>
      </c>
      <c r="O2881" s="6">
        <f t="shared" si="264"/>
        <v>3.8571428571428572E-3</v>
      </c>
      <c r="P2881" s="8">
        <f t="shared" si="265"/>
        <v>54</v>
      </c>
      <c r="Q2881" s="9" t="str">
        <f t="shared" si="266"/>
        <v>technology</v>
      </c>
      <c r="R2881" s="9" t="str">
        <f t="shared" si="267"/>
        <v>web</v>
      </c>
      <c r="S2881" s="14">
        <f t="shared" si="268"/>
        <v>42360.932152777779</v>
      </c>
      <c r="T2881" s="14">
        <f t="shared" si="269"/>
        <v>42420.932152777779</v>
      </c>
    </row>
    <row r="2882" spans="1:20" ht="30" x14ac:dyDescent="0.25">
      <c r="A2882">
        <v>3738</v>
      </c>
      <c r="B2882" s="3" t="s">
        <v>3735</v>
      </c>
      <c r="C2882" s="3" t="s">
        <v>7848</v>
      </c>
      <c r="D2882">
        <v>1500</v>
      </c>
      <c r="E2882">
        <v>270</v>
      </c>
      <c r="F2882" t="s">
        <v>8221</v>
      </c>
      <c r="G2882" t="s">
        <v>8225</v>
      </c>
      <c r="H2882" t="s">
        <v>8247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8271</v>
      </c>
      <c r="O2882" s="6">
        <f t="shared" ref="O2882:O2945" si="270">E2882/D2882</f>
        <v>0.18</v>
      </c>
      <c r="P2882" s="8">
        <f t="shared" ref="P2882:P2945" si="271">E2882/L2882</f>
        <v>45</v>
      </c>
      <c r="Q2882" s="9" t="str">
        <f t="shared" si="266"/>
        <v>theater</v>
      </c>
      <c r="R2882" s="9" t="str">
        <f t="shared" si="267"/>
        <v>plays</v>
      </c>
      <c r="S2882" s="14">
        <f t="shared" si="268"/>
        <v>41813.938715277778</v>
      </c>
      <c r="T2882" s="14">
        <f t="shared" si="269"/>
        <v>41835.916666666664</v>
      </c>
    </row>
    <row r="2883" spans="1:20" ht="45" x14ac:dyDescent="0.25">
      <c r="A2883">
        <v>3824</v>
      </c>
      <c r="B2883" s="3" t="s">
        <v>3821</v>
      </c>
      <c r="C2883" s="3" t="s">
        <v>7933</v>
      </c>
      <c r="D2883">
        <v>250</v>
      </c>
      <c r="E2883">
        <v>270</v>
      </c>
      <c r="F2883" t="s">
        <v>8219</v>
      </c>
      <c r="G2883" t="s">
        <v>8225</v>
      </c>
      <c r="H2883" t="s">
        <v>8247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8271</v>
      </c>
      <c r="O2883" s="6">
        <f t="shared" si="270"/>
        <v>1.08</v>
      </c>
      <c r="P2883" s="8">
        <f t="shared" si="271"/>
        <v>38.571428571428569</v>
      </c>
      <c r="Q2883" s="9" t="str">
        <f t="shared" ref="Q2883:Q2946" si="272">LEFT(N2883, SEARCH("/",N2883,1)-1)</f>
        <v>theater</v>
      </c>
      <c r="R2883" s="9" t="str">
        <f t="shared" ref="R2883:R2946" si="273">RIGHT(N2883,LEN(N2883) - SEARCH("/", N2883))</f>
        <v>plays</v>
      </c>
      <c r="S2883" s="14">
        <f t="shared" ref="S2883:S2946" si="274">(((J2883/60)/60)/24)+DATE(1970,1,1)</f>
        <v>42571.626192129625</v>
      </c>
      <c r="T2883" s="14">
        <f t="shared" ref="T2883:T2946" si="275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>
        <v>10000</v>
      </c>
      <c r="E2884">
        <v>266</v>
      </c>
      <c r="F2884" t="s">
        <v>8220</v>
      </c>
      <c r="G2884" t="s">
        <v>8224</v>
      </c>
      <c r="H2884" t="s">
        <v>8246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8281</v>
      </c>
      <c r="O2884" s="6">
        <f t="shared" si="270"/>
        <v>2.6599999999999999E-2</v>
      </c>
      <c r="P2884" s="8">
        <f t="shared" si="271"/>
        <v>33.25</v>
      </c>
      <c r="Q2884" s="9" t="str">
        <f t="shared" si="272"/>
        <v>journalism</v>
      </c>
      <c r="R2884" s="9" t="str">
        <f t="shared" si="273"/>
        <v>audio</v>
      </c>
      <c r="S2884" s="14">
        <f t="shared" si="274"/>
        <v>41844.874421296299</v>
      </c>
      <c r="T2884" s="14">
        <f t="shared" si="275"/>
        <v>41874.874421296299</v>
      </c>
    </row>
    <row r="2885" spans="1:20" ht="45" x14ac:dyDescent="0.25">
      <c r="A2885">
        <v>2860</v>
      </c>
      <c r="B2885" s="3" t="s">
        <v>2860</v>
      </c>
      <c r="C2885" s="3" t="s">
        <v>6970</v>
      </c>
      <c r="D2885">
        <v>4000</v>
      </c>
      <c r="E2885">
        <v>266</v>
      </c>
      <c r="F2885" t="s">
        <v>8221</v>
      </c>
      <c r="G2885" t="s">
        <v>8224</v>
      </c>
      <c r="H2885" t="s">
        <v>8246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8271</v>
      </c>
      <c r="O2885" s="6">
        <f t="shared" si="270"/>
        <v>6.6500000000000004E-2</v>
      </c>
      <c r="P2885" s="8">
        <f t="shared" si="271"/>
        <v>29.555555555555557</v>
      </c>
      <c r="Q2885" s="9" t="str">
        <f t="shared" si="272"/>
        <v>theater</v>
      </c>
      <c r="R2885" s="9" t="str">
        <f t="shared" si="273"/>
        <v>plays</v>
      </c>
      <c r="S2885" s="14">
        <f t="shared" si="274"/>
        <v>42480.800648148142</v>
      </c>
      <c r="T2885" s="14">
        <f t="shared" si="275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>
        <v>9600</v>
      </c>
      <c r="E2886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8271</v>
      </c>
      <c r="O2886" s="6">
        <f t="shared" si="270"/>
        <v>2.75E-2</v>
      </c>
      <c r="P2886" s="8">
        <f t="shared" si="271"/>
        <v>52.8</v>
      </c>
      <c r="Q2886" s="9" t="str">
        <f t="shared" si="272"/>
        <v>theater</v>
      </c>
      <c r="R2886" s="9" t="str">
        <f t="shared" si="273"/>
        <v>plays</v>
      </c>
      <c r="S2886" s="14">
        <f t="shared" si="274"/>
        <v>42499.731701388882</v>
      </c>
      <c r="T2886" s="14">
        <f t="shared" si="275"/>
        <v>42529.731701388882</v>
      </c>
    </row>
    <row r="2887" spans="1:20" ht="45" x14ac:dyDescent="0.25">
      <c r="A2887">
        <v>197</v>
      </c>
      <c r="B2887" s="3" t="s">
        <v>199</v>
      </c>
      <c r="C2887" s="3" t="s">
        <v>4307</v>
      </c>
      <c r="D2887">
        <v>2500</v>
      </c>
      <c r="E2887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8268</v>
      </c>
      <c r="O2887" s="6">
        <f t="shared" si="270"/>
        <v>0.1048</v>
      </c>
      <c r="P2887" s="8">
        <f t="shared" si="271"/>
        <v>32.75</v>
      </c>
      <c r="Q2887" s="9" t="str">
        <f t="shared" si="272"/>
        <v>film &amp; video</v>
      </c>
      <c r="R2887" s="9" t="str">
        <f t="shared" si="273"/>
        <v>drama</v>
      </c>
      <c r="S2887" s="14">
        <f t="shared" si="274"/>
        <v>42741.848379629635</v>
      </c>
      <c r="T2887" s="14">
        <f t="shared" si="275"/>
        <v>42783.875</v>
      </c>
    </row>
    <row r="2888" spans="1:20" ht="45" x14ac:dyDescent="0.25">
      <c r="A2888">
        <v>621</v>
      </c>
      <c r="B2888" s="3" t="s">
        <v>622</v>
      </c>
      <c r="C2888" s="3" t="s">
        <v>4731</v>
      </c>
      <c r="D2888">
        <v>25000</v>
      </c>
      <c r="E2888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s="6">
        <f t="shared" si="270"/>
        <v>1.044E-2</v>
      </c>
      <c r="P2888" s="8">
        <f t="shared" si="271"/>
        <v>87</v>
      </c>
      <c r="Q2888" s="9" t="str">
        <f t="shared" si="272"/>
        <v>technology</v>
      </c>
      <c r="R2888" s="9" t="str">
        <f t="shared" si="273"/>
        <v>web</v>
      </c>
      <c r="S2888" s="14">
        <f t="shared" si="274"/>
        <v>42528.987696759257</v>
      </c>
      <c r="T2888" s="14">
        <f t="shared" si="275"/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>
        <v>250</v>
      </c>
      <c r="E2889">
        <v>260</v>
      </c>
      <c r="F2889" t="s">
        <v>8219</v>
      </c>
      <c r="G2889" t="s">
        <v>8225</v>
      </c>
      <c r="H2889" t="s">
        <v>8247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8266</v>
      </c>
      <c r="O2889" s="6">
        <f t="shared" si="270"/>
        <v>1.04</v>
      </c>
      <c r="P2889" s="8">
        <f t="shared" si="271"/>
        <v>21.666666666666668</v>
      </c>
      <c r="Q2889" s="9" t="str">
        <f t="shared" si="272"/>
        <v>film &amp; video</v>
      </c>
      <c r="R2889" s="9" t="str">
        <f t="shared" si="273"/>
        <v>shorts</v>
      </c>
      <c r="S2889" s="14">
        <f t="shared" si="274"/>
        <v>41716.717847222222</v>
      </c>
      <c r="T2889" s="14">
        <f t="shared" si="275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>
        <v>50000</v>
      </c>
      <c r="E2890">
        <v>260</v>
      </c>
      <c r="F2890" t="s">
        <v>8221</v>
      </c>
      <c r="G2890" t="s">
        <v>8224</v>
      </c>
      <c r="H2890" t="s">
        <v>8246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8273</v>
      </c>
      <c r="O2890" s="6">
        <f t="shared" si="270"/>
        <v>5.1999999999999998E-3</v>
      </c>
      <c r="P2890" s="8">
        <f t="shared" si="271"/>
        <v>26</v>
      </c>
      <c r="Q2890" s="9" t="str">
        <f t="shared" si="272"/>
        <v>technology</v>
      </c>
      <c r="R2890" s="9" t="str">
        <f t="shared" si="273"/>
        <v>wearables</v>
      </c>
      <c r="S2890" s="14">
        <f t="shared" si="274"/>
        <v>42158.028310185182</v>
      </c>
      <c r="T2890" s="14">
        <f t="shared" si="275"/>
        <v>42186.028310185182</v>
      </c>
    </row>
    <row r="2891" spans="1:20" ht="45" x14ac:dyDescent="0.25">
      <c r="A2891">
        <v>891</v>
      </c>
      <c r="B2891" s="3" t="s">
        <v>892</v>
      </c>
      <c r="C2891" s="3" t="s">
        <v>5001</v>
      </c>
      <c r="D2891">
        <v>8000</v>
      </c>
      <c r="E2891">
        <v>260</v>
      </c>
      <c r="F2891" t="s">
        <v>8221</v>
      </c>
      <c r="G2891" t="s">
        <v>8224</v>
      </c>
      <c r="H2891" t="s">
        <v>8246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8279</v>
      </c>
      <c r="O2891" s="6">
        <f t="shared" si="270"/>
        <v>3.2500000000000001E-2</v>
      </c>
      <c r="P2891" s="8">
        <f t="shared" si="271"/>
        <v>28.888888888888889</v>
      </c>
      <c r="Q2891" s="9" t="str">
        <f t="shared" si="272"/>
        <v>music</v>
      </c>
      <c r="R2891" s="9" t="str">
        <f t="shared" si="273"/>
        <v>indie rock</v>
      </c>
      <c r="S2891" s="14">
        <f t="shared" si="274"/>
        <v>41842.031597222223</v>
      </c>
      <c r="T2891" s="14">
        <f t="shared" si="275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>
        <v>25000</v>
      </c>
      <c r="E2892">
        <v>260</v>
      </c>
      <c r="F2892" t="s">
        <v>8221</v>
      </c>
      <c r="G2892" t="s">
        <v>8224</v>
      </c>
      <c r="H2892" t="s">
        <v>8246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8294</v>
      </c>
      <c r="O2892" s="6">
        <f t="shared" si="270"/>
        <v>1.04E-2</v>
      </c>
      <c r="P2892" s="8">
        <f t="shared" si="271"/>
        <v>28.888888888888889</v>
      </c>
      <c r="Q2892" s="9" t="str">
        <f t="shared" si="272"/>
        <v>technology</v>
      </c>
      <c r="R2892" s="9" t="str">
        <f t="shared" si="273"/>
        <v>gadgets</v>
      </c>
      <c r="S2892" s="14">
        <f t="shared" si="274"/>
        <v>41828.789942129632</v>
      </c>
      <c r="T2892" s="14">
        <f t="shared" si="275"/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>
        <v>500</v>
      </c>
      <c r="E2893">
        <v>260</v>
      </c>
      <c r="F2893" t="s">
        <v>8221</v>
      </c>
      <c r="G2893" t="s">
        <v>8241</v>
      </c>
      <c r="H2893" t="s">
        <v>8249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8304</v>
      </c>
      <c r="O2893" s="6">
        <f t="shared" si="270"/>
        <v>0.52</v>
      </c>
      <c r="P2893" s="8">
        <f t="shared" si="271"/>
        <v>17.333333333333332</v>
      </c>
      <c r="Q2893" s="9" t="str">
        <f t="shared" si="272"/>
        <v>publishing</v>
      </c>
      <c r="R2893" s="9" t="str">
        <f t="shared" si="273"/>
        <v>children's books</v>
      </c>
      <c r="S2893" s="14">
        <f t="shared" si="274"/>
        <v>42072.790821759263</v>
      </c>
      <c r="T2893" s="14">
        <f t="shared" si="275"/>
        <v>42102.790821759263</v>
      </c>
    </row>
    <row r="2894" spans="1:20" ht="45" x14ac:dyDescent="0.25">
      <c r="A2894">
        <v>3857</v>
      </c>
      <c r="B2894" s="3" t="s">
        <v>3854</v>
      </c>
      <c r="C2894" s="3" t="s">
        <v>7966</v>
      </c>
      <c r="D2894">
        <v>5000</v>
      </c>
      <c r="E2894">
        <v>260</v>
      </c>
      <c r="F2894" t="s">
        <v>8221</v>
      </c>
      <c r="G2894" t="s">
        <v>8224</v>
      </c>
      <c r="H2894" t="s">
        <v>8246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8271</v>
      </c>
      <c r="O2894" s="6">
        <f t="shared" si="270"/>
        <v>5.1999999999999998E-2</v>
      </c>
      <c r="P2894" s="8">
        <f t="shared" si="271"/>
        <v>65</v>
      </c>
      <c r="Q2894" s="9" t="str">
        <f t="shared" si="272"/>
        <v>theater</v>
      </c>
      <c r="R2894" s="9" t="str">
        <f t="shared" si="273"/>
        <v>plays</v>
      </c>
      <c r="S2894" s="14">
        <f t="shared" si="274"/>
        <v>41829.73715277778</v>
      </c>
      <c r="T2894" s="14">
        <f t="shared" si="275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>
        <v>800</v>
      </c>
      <c r="E2895">
        <v>260</v>
      </c>
      <c r="F2895" t="s">
        <v>8221</v>
      </c>
      <c r="G2895" t="s">
        <v>8224</v>
      </c>
      <c r="H2895" t="s">
        <v>8246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8271</v>
      </c>
      <c r="O2895" s="6">
        <f t="shared" si="270"/>
        <v>0.32500000000000001</v>
      </c>
      <c r="P2895" s="8">
        <f t="shared" si="271"/>
        <v>37.142857142857146</v>
      </c>
      <c r="Q2895" s="9" t="str">
        <f t="shared" si="272"/>
        <v>theater</v>
      </c>
      <c r="R2895" s="9" t="str">
        <f t="shared" si="273"/>
        <v>plays</v>
      </c>
      <c r="S2895" s="14">
        <f t="shared" si="274"/>
        <v>42056.1324537037</v>
      </c>
      <c r="T2895" s="14">
        <f t="shared" si="275"/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>
        <v>60000</v>
      </c>
      <c r="E2896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s="6">
        <f t="shared" si="270"/>
        <v>4.3166666666666666E-3</v>
      </c>
      <c r="P2896" s="8">
        <f t="shared" si="271"/>
        <v>64.75</v>
      </c>
      <c r="Q2896" s="9" t="str">
        <f t="shared" si="272"/>
        <v>technology</v>
      </c>
      <c r="R2896" s="9" t="str">
        <f t="shared" si="273"/>
        <v>web</v>
      </c>
      <c r="S2896" s="14">
        <f t="shared" si="274"/>
        <v>42138.692627314813</v>
      </c>
      <c r="T2896" s="14">
        <f t="shared" si="275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>
        <v>500</v>
      </c>
      <c r="E2897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8271</v>
      </c>
      <c r="O2897" s="6">
        <f t="shared" si="270"/>
        <v>0.51600000000000001</v>
      </c>
      <c r="P2897" s="8">
        <f t="shared" si="271"/>
        <v>32.25</v>
      </c>
      <c r="Q2897" s="9" t="str">
        <f t="shared" si="272"/>
        <v>theater</v>
      </c>
      <c r="R2897" s="9" t="str">
        <f t="shared" si="273"/>
        <v>plays</v>
      </c>
      <c r="S2897" s="14">
        <f t="shared" si="274"/>
        <v>42800.753333333334</v>
      </c>
      <c r="T2897" s="14">
        <f t="shared" si="275"/>
        <v>42841.833333333328</v>
      </c>
    </row>
    <row r="2898" spans="1:20" ht="45" x14ac:dyDescent="0.25">
      <c r="A2898">
        <v>1110</v>
      </c>
      <c r="B2898" s="3" t="s">
        <v>1111</v>
      </c>
      <c r="C2898" s="3" t="s">
        <v>5220</v>
      </c>
      <c r="D2898">
        <v>50000</v>
      </c>
      <c r="E2898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8282</v>
      </c>
      <c r="O2898" s="6">
        <f t="shared" si="270"/>
        <v>5.1000000000000004E-3</v>
      </c>
      <c r="P2898" s="8">
        <f t="shared" si="271"/>
        <v>23.181818181818183</v>
      </c>
      <c r="Q2898" s="9" t="str">
        <f t="shared" si="272"/>
        <v>games</v>
      </c>
      <c r="R2898" s="9" t="str">
        <f t="shared" si="273"/>
        <v>video games</v>
      </c>
      <c r="S2898" s="14">
        <f t="shared" si="274"/>
        <v>41220.933124999996</v>
      </c>
      <c r="T2898" s="14">
        <f t="shared" si="275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>
        <v>2500</v>
      </c>
      <c r="E2899">
        <v>252</v>
      </c>
      <c r="F2899" t="s">
        <v>8221</v>
      </c>
      <c r="G2899" t="s">
        <v>8224</v>
      </c>
      <c r="H2899" t="s">
        <v>8246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8284</v>
      </c>
      <c r="O2899" s="6">
        <f t="shared" si="270"/>
        <v>0.1008</v>
      </c>
      <c r="P2899" s="8">
        <f t="shared" si="271"/>
        <v>42</v>
      </c>
      <c r="Q2899" s="9" t="str">
        <f t="shared" si="272"/>
        <v>food</v>
      </c>
      <c r="R2899" s="9" t="str">
        <f t="shared" si="273"/>
        <v>food trucks</v>
      </c>
      <c r="S2899" s="14">
        <f t="shared" si="274"/>
        <v>42317.954571759255</v>
      </c>
      <c r="T2899" s="14">
        <f t="shared" si="275"/>
        <v>42377.954571759255</v>
      </c>
    </row>
    <row r="2900" spans="1:20" ht="45" x14ac:dyDescent="0.25">
      <c r="A2900">
        <v>2882</v>
      </c>
      <c r="B2900" s="3" t="s">
        <v>2882</v>
      </c>
      <c r="C2900" s="3" t="s">
        <v>6992</v>
      </c>
      <c r="D2900">
        <v>750</v>
      </c>
      <c r="E2900">
        <v>252</v>
      </c>
      <c r="F2900" t="s">
        <v>8221</v>
      </c>
      <c r="G2900" t="s">
        <v>8224</v>
      </c>
      <c r="H2900" t="s">
        <v>8246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8271</v>
      </c>
      <c r="O2900" s="6">
        <f t="shared" si="270"/>
        <v>0.33600000000000002</v>
      </c>
      <c r="P2900" s="8">
        <f t="shared" si="271"/>
        <v>63</v>
      </c>
      <c r="Q2900" s="9" t="str">
        <f t="shared" si="272"/>
        <v>theater</v>
      </c>
      <c r="R2900" s="9" t="str">
        <f t="shared" si="273"/>
        <v>plays</v>
      </c>
      <c r="S2900" s="14">
        <f t="shared" si="274"/>
        <v>42461.596273148149</v>
      </c>
      <c r="T2900" s="14">
        <f t="shared" si="275"/>
        <v>42491.596273148149</v>
      </c>
    </row>
    <row r="2901" spans="1:20" ht="45" x14ac:dyDescent="0.25">
      <c r="A2901">
        <v>3545</v>
      </c>
      <c r="B2901" s="3" t="s">
        <v>3544</v>
      </c>
      <c r="C2901" s="3" t="s">
        <v>7655</v>
      </c>
      <c r="D2901">
        <v>250</v>
      </c>
      <c r="E2901">
        <v>251</v>
      </c>
      <c r="F2901" t="s">
        <v>8219</v>
      </c>
      <c r="G2901" t="s">
        <v>8224</v>
      </c>
      <c r="H2901" t="s">
        <v>8246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8271</v>
      </c>
      <c r="O2901" s="6">
        <f t="shared" si="270"/>
        <v>1.004</v>
      </c>
      <c r="P2901" s="8">
        <f t="shared" si="271"/>
        <v>31.375</v>
      </c>
      <c r="Q2901" s="9" t="str">
        <f t="shared" si="272"/>
        <v>theater</v>
      </c>
      <c r="R2901" s="9" t="str">
        <f t="shared" si="273"/>
        <v>plays</v>
      </c>
      <c r="S2901" s="14">
        <f t="shared" si="274"/>
        <v>42075.807395833333</v>
      </c>
      <c r="T2901" s="14">
        <f t="shared" si="275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>
        <v>2000</v>
      </c>
      <c r="E2902">
        <v>251</v>
      </c>
      <c r="F2902" t="s">
        <v>8221</v>
      </c>
      <c r="G2902" t="s">
        <v>8224</v>
      </c>
      <c r="H2902" t="s">
        <v>8246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8271</v>
      </c>
      <c r="O2902" s="6">
        <f t="shared" si="270"/>
        <v>0.1255</v>
      </c>
      <c r="P2902" s="8">
        <f t="shared" si="271"/>
        <v>50.2</v>
      </c>
      <c r="Q2902" s="9" t="str">
        <f t="shared" si="272"/>
        <v>theater</v>
      </c>
      <c r="R2902" s="9" t="str">
        <f t="shared" si="273"/>
        <v>plays</v>
      </c>
      <c r="S2902" s="14">
        <f t="shared" si="274"/>
        <v>42509.814108796301</v>
      </c>
      <c r="T2902" s="14">
        <f t="shared" si="275"/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>
        <v>5000</v>
      </c>
      <c r="E2903">
        <v>250</v>
      </c>
      <c r="F2903" t="s">
        <v>8221</v>
      </c>
      <c r="G2903" t="s">
        <v>8226</v>
      </c>
      <c r="H2903" t="s">
        <v>8248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8268</v>
      </c>
      <c r="O2903" s="6">
        <f t="shared" si="270"/>
        <v>0.05</v>
      </c>
      <c r="P2903" s="8">
        <f t="shared" si="271"/>
        <v>83.333333333333329</v>
      </c>
      <c r="Q2903" s="9" t="str">
        <f t="shared" si="272"/>
        <v>film &amp; video</v>
      </c>
      <c r="R2903" s="9" t="str">
        <f t="shared" si="273"/>
        <v>drama</v>
      </c>
      <c r="S2903" s="14">
        <f t="shared" si="274"/>
        <v>42239.441412037035</v>
      </c>
      <c r="T2903" s="14">
        <f t="shared" si="275"/>
        <v>42279.441412037035</v>
      </c>
    </row>
    <row r="2904" spans="1:20" ht="30" x14ac:dyDescent="0.25">
      <c r="A2904">
        <v>226</v>
      </c>
      <c r="B2904" s="3" t="s">
        <v>228</v>
      </c>
      <c r="C2904" s="3" t="s">
        <v>4336</v>
      </c>
      <c r="D2904">
        <v>29000</v>
      </c>
      <c r="E2904">
        <v>250</v>
      </c>
      <c r="F2904" t="s">
        <v>8221</v>
      </c>
      <c r="G2904" t="s">
        <v>8225</v>
      </c>
      <c r="H2904" t="s">
        <v>8247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8268</v>
      </c>
      <c r="O2904" s="6">
        <f t="shared" si="270"/>
        <v>8.6206896551724137E-3</v>
      </c>
      <c r="P2904" s="8">
        <f t="shared" si="271"/>
        <v>125</v>
      </c>
      <c r="Q2904" s="9" t="str">
        <f t="shared" si="272"/>
        <v>film &amp; video</v>
      </c>
      <c r="R2904" s="9" t="str">
        <f t="shared" si="273"/>
        <v>drama</v>
      </c>
      <c r="S2904" s="14">
        <f t="shared" si="274"/>
        <v>42106.666018518517</v>
      </c>
      <c r="T2904" s="14">
        <f t="shared" si="275"/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>
        <v>1000</v>
      </c>
      <c r="E2905">
        <v>250</v>
      </c>
      <c r="F2905" t="s">
        <v>8221</v>
      </c>
      <c r="G2905" t="s">
        <v>8226</v>
      </c>
      <c r="H2905" t="s">
        <v>8248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8268</v>
      </c>
      <c r="O2905" s="6">
        <f t="shared" si="270"/>
        <v>0.25</v>
      </c>
      <c r="P2905" s="8">
        <f t="shared" si="271"/>
        <v>50</v>
      </c>
      <c r="Q2905" s="9" t="str">
        <f t="shared" si="272"/>
        <v>film &amp; video</v>
      </c>
      <c r="R2905" s="9" t="str">
        <f t="shared" si="273"/>
        <v>drama</v>
      </c>
      <c r="S2905" s="14">
        <f t="shared" si="274"/>
        <v>42297.110300925924</v>
      </c>
      <c r="T2905" s="14">
        <f t="shared" si="275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>
        <v>200000</v>
      </c>
      <c r="E2906">
        <v>250</v>
      </c>
      <c r="F2906" t="s">
        <v>8221</v>
      </c>
      <c r="G2906" t="s">
        <v>8224</v>
      </c>
      <c r="H2906" t="s">
        <v>8246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8270</v>
      </c>
      <c r="O2906" s="6">
        <f t="shared" si="270"/>
        <v>1.25E-3</v>
      </c>
      <c r="P2906" s="8">
        <f t="shared" si="271"/>
        <v>250</v>
      </c>
      <c r="Q2906" s="9" t="str">
        <f t="shared" si="272"/>
        <v>film &amp; video</v>
      </c>
      <c r="R2906" s="9" t="str">
        <f t="shared" si="273"/>
        <v>animation</v>
      </c>
      <c r="S2906" s="14">
        <f t="shared" si="274"/>
        <v>41466.552314814813</v>
      </c>
      <c r="T2906" s="14">
        <f t="shared" si="275"/>
        <v>41496.552314814813</v>
      </c>
    </row>
    <row r="2907" spans="1:20" ht="45" x14ac:dyDescent="0.25">
      <c r="A2907">
        <v>592</v>
      </c>
      <c r="B2907" s="3" t="s">
        <v>593</v>
      </c>
      <c r="C2907" s="3" t="s">
        <v>4702</v>
      </c>
      <c r="D2907">
        <v>7500</v>
      </c>
      <c r="E2907">
        <v>250</v>
      </c>
      <c r="F2907" t="s">
        <v>8221</v>
      </c>
      <c r="G2907" t="s">
        <v>8224</v>
      </c>
      <c r="H2907" t="s">
        <v>8246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8272</v>
      </c>
      <c r="O2907" s="6">
        <f t="shared" si="270"/>
        <v>3.3333333333333333E-2</v>
      </c>
      <c r="P2907" s="8">
        <f t="shared" si="271"/>
        <v>250</v>
      </c>
      <c r="Q2907" s="9" t="str">
        <f t="shared" si="272"/>
        <v>technology</v>
      </c>
      <c r="R2907" s="9" t="str">
        <f t="shared" si="273"/>
        <v>web</v>
      </c>
      <c r="S2907" s="14">
        <f t="shared" si="274"/>
        <v>41946.232175925928</v>
      </c>
      <c r="T2907" s="14">
        <f t="shared" si="275"/>
        <v>41976.232175925921</v>
      </c>
    </row>
    <row r="2908" spans="1:20" ht="45" x14ac:dyDescent="0.25">
      <c r="A2908">
        <v>1008</v>
      </c>
      <c r="B2908" s="3" t="s">
        <v>1009</v>
      </c>
      <c r="C2908" s="3" t="s">
        <v>5118</v>
      </c>
      <c r="D2908">
        <v>93500</v>
      </c>
      <c r="E2908">
        <v>250</v>
      </c>
      <c r="F2908" t="s">
        <v>8220</v>
      </c>
      <c r="G2908" t="s">
        <v>8238</v>
      </c>
      <c r="H2908" t="s">
        <v>8256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8273</v>
      </c>
      <c r="O2908" s="6">
        <f t="shared" si="270"/>
        <v>2.6737967914438501E-3</v>
      </c>
      <c r="P2908" s="8">
        <f t="shared" si="271"/>
        <v>250</v>
      </c>
      <c r="Q2908" s="9" t="str">
        <f t="shared" si="272"/>
        <v>technology</v>
      </c>
      <c r="R2908" s="9" t="str">
        <f t="shared" si="273"/>
        <v>wearables</v>
      </c>
      <c r="S2908" s="14">
        <f t="shared" si="274"/>
        <v>42702.809201388889</v>
      </c>
      <c r="T2908" s="14">
        <f t="shared" si="275"/>
        <v>42732.809201388889</v>
      </c>
    </row>
    <row r="2909" spans="1:20" ht="45" x14ac:dyDescent="0.25">
      <c r="A2909">
        <v>1040</v>
      </c>
      <c r="B2909" s="3" t="s">
        <v>1041</v>
      </c>
      <c r="C2909" s="3" t="s">
        <v>5150</v>
      </c>
      <c r="D2909">
        <v>85000</v>
      </c>
      <c r="E2909">
        <v>250</v>
      </c>
      <c r="F2909" t="s">
        <v>8220</v>
      </c>
      <c r="G2909" t="s">
        <v>8224</v>
      </c>
      <c r="H2909" t="s">
        <v>8246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8281</v>
      </c>
      <c r="O2909" s="6">
        <f t="shared" si="270"/>
        <v>2.9411764705882353E-3</v>
      </c>
      <c r="P2909" s="8">
        <f t="shared" si="271"/>
        <v>250</v>
      </c>
      <c r="Q2909" s="9" t="str">
        <f t="shared" si="272"/>
        <v>journalism</v>
      </c>
      <c r="R2909" s="9" t="str">
        <f t="shared" si="273"/>
        <v>audio</v>
      </c>
      <c r="S2909" s="14">
        <f t="shared" si="274"/>
        <v>42579.708437499998</v>
      </c>
      <c r="T2909" s="14">
        <f t="shared" si="275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>
        <v>100000</v>
      </c>
      <c r="E2910">
        <v>250</v>
      </c>
      <c r="F2910" t="s">
        <v>8220</v>
      </c>
      <c r="G2910" t="s">
        <v>8226</v>
      </c>
      <c r="H2910" t="s">
        <v>8248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8284</v>
      </c>
      <c r="O2910" s="6">
        <f t="shared" si="270"/>
        <v>2.5000000000000001E-3</v>
      </c>
      <c r="P2910" s="8">
        <f t="shared" si="271"/>
        <v>62.5</v>
      </c>
      <c r="Q2910" s="9" t="str">
        <f t="shared" si="272"/>
        <v>food</v>
      </c>
      <c r="R2910" s="9" t="str">
        <f t="shared" si="273"/>
        <v>food trucks</v>
      </c>
      <c r="S2910" s="14">
        <f t="shared" si="274"/>
        <v>42449.341678240744</v>
      </c>
      <c r="T2910" s="14">
        <f t="shared" si="275"/>
        <v>42509.341678240744</v>
      </c>
    </row>
    <row r="2911" spans="1:20" ht="30" x14ac:dyDescent="0.25">
      <c r="A2911">
        <v>3203</v>
      </c>
      <c r="B2911" s="3" t="s">
        <v>3203</v>
      </c>
      <c r="C2911" s="3" t="s">
        <v>7313</v>
      </c>
      <c r="D2911">
        <v>1000</v>
      </c>
      <c r="E2911">
        <v>250</v>
      </c>
      <c r="F2911" t="s">
        <v>8221</v>
      </c>
      <c r="G2911" t="s">
        <v>8224</v>
      </c>
      <c r="H2911" t="s">
        <v>8246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8305</v>
      </c>
      <c r="O2911" s="6">
        <f t="shared" si="270"/>
        <v>0.25</v>
      </c>
      <c r="P2911" s="8">
        <f t="shared" si="271"/>
        <v>41.666666666666664</v>
      </c>
      <c r="Q2911" s="9" t="str">
        <f t="shared" si="272"/>
        <v>theater</v>
      </c>
      <c r="R2911" s="9" t="str">
        <f t="shared" si="273"/>
        <v>musical</v>
      </c>
      <c r="S2911" s="14">
        <f t="shared" si="274"/>
        <v>42242.988680555558</v>
      </c>
      <c r="T2911" s="14">
        <f t="shared" si="275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>
        <v>250</v>
      </c>
      <c r="E2912">
        <v>250</v>
      </c>
      <c r="F2912" t="s">
        <v>8219</v>
      </c>
      <c r="G2912" t="s">
        <v>8225</v>
      </c>
      <c r="H2912" t="s">
        <v>8247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8271</v>
      </c>
      <c r="O2912" s="6">
        <f t="shared" si="270"/>
        <v>1</v>
      </c>
      <c r="P2912" s="8">
        <f t="shared" si="271"/>
        <v>27.777777777777779</v>
      </c>
      <c r="Q2912" s="9" t="str">
        <f t="shared" si="272"/>
        <v>theater</v>
      </c>
      <c r="R2912" s="9" t="str">
        <f t="shared" si="273"/>
        <v>plays</v>
      </c>
      <c r="S2912" s="14">
        <f t="shared" si="274"/>
        <v>42437.398680555561</v>
      </c>
      <c r="T2912" s="14">
        <f t="shared" si="275"/>
        <v>42465.35701388889</v>
      </c>
    </row>
    <row r="2913" spans="1:20" ht="45" x14ac:dyDescent="0.25">
      <c r="A2913">
        <v>3442</v>
      </c>
      <c r="B2913" s="3" t="s">
        <v>3441</v>
      </c>
      <c r="C2913" s="3" t="s">
        <v>7552</v>
      </c>
      <c r="D2913">
        <v>250</v>
      </c>
      <c r="E2913">
        <v>250</v>
      </c>
      <c r="F2913" t="s">
        <v>8219</v>
      </c>
      <c r="G2913" t="s">
        <v>8224</v>
      </c>
      <c r="H2913" t="s">
        <v>8246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8271</v>
      </c>
      <c r="O2913" s="6">
        <f t="shared" si="270"/>
        <v>1</v>
      </c>
      <c r="P2913" s="8">
        <f t="shared" si="271"/>
        <v>31.25</v>
      </c>
      <c r="Q2913" s="9" t="str">
        <f t="shared" si="272"/>
        <v>theater</v>
      </c>
      <c r="R2913" s="9" t="str">
        <f t="shared" si="273"/>
        <v>plays</v>
      </c>
      <c r="S2913" s="14">
        <f t="shared" si="274"/>
        <v>42124.841111111105</v>
      </c>
      <c r="T2913" s="14">
        <f t="shared" si="275"/>
        <v>42154.841111111105</v>
      </c>
    </row>
    <row r="2914" spans="1:20" ht="45" x14ac:dyDescent="0.25">
      <c r="A2914">
        <v>3660</v>
      </c>
      <c r="B2914" s="3" t="s">
        <v>3657</v>
      </c>
      <c r="C2914" s="3" t="s">
        <v>7770</v>
      </c>
      <c r="D2914">
        <v>250</v>
      </c>
      <c r="E2914">
        <v>250</v>
      </c>
      <c r="F2914" t="s">
        <v>8219</v>
      </c>
      <c r="G2914" t="s">
        <v>8225</v>
      </c>
      <c r="H2914" t="s">
        <v>8247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8271</v>
      </c>
      <c r="O2914" s="6">
        <f t="shared" si="270"/>
        <v>1</v>
      </c>
      <c r="P2914" s="8">
        <f t="shared" si="271"/>
        <v>11.363636363636363</v>
      </c>
      <c r="Q2914" s="9" t="str">
        <f t="shared" si="272"/>
        <v>theater</v>
      </c>
      <c r="R2914" s="9" t="str">
        <f t="shared" si="273"/>
        <v>plays</v>
      </c>
      <c r="S2914" s="14">
        <f t="shared" si="274"/>
        <v>41971.881076388891</v>
      </c>
      <c r="T2914" s="14">
        <f t="shared" si="275"/>
        <v>41996.881076388891</v>
      </c>
    </row>
    <row r="2915" spans="1:20" ht="45" x14ac:dyDescent="0.25">
      <c r="A2915">
        <v>4025</v>
      </c>
      <c r="B2915" s="3" t="s">
        <v>4021</v>
      </c>
      <c r="C2915" s="3" t="s">
        <v>8130</v>
      </c>
      <c r="D2915">
        <v>5000</v>
      </c>
      <c r="E2915">
        <v>250</v>
      </c>
      <c r="F2915" t="s">
        <v>8221</v>
      </c>
      <c r="G2915" t="s">
        <v>8230</v>
      </c>
      <c r="H2915" t="s">
        <v>8249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8271</v>
      </c>
      <c r="O2915" s="6">
        <f t="shared" si="270"/>
        <v>0.05</v>
      </c>
      <c r="P2915" s="8">
        <f t="shared" si="271"/>
        <v>62.5</v>
      </c>
      <c r="Q2915" s="9" t="str">
        <f t="shared" si="272"/>
        <v>theater</v>
      </c>
      <c r="R2915" s="9" t="str">
        <f t="shared" si="273"/>
        <v>plays</v>
      </c>
      <c r="S2915" s="14">
        <f t="shared" si="274"/>
        <v>42151.237685185188</v>
      </c>
      <c r="T2915" s="14">
        <f t="shared" si="275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>
        <v>10000</v>
      </c>
      <c r="E2916">
        <v>250</v>
      </c>
      <c r="F2916" t="s">
        <v>8221</v>
      </c>
      <c r="G2916" t="s">
        <v>8229</v>
      </c>
      <c r="H2916" t="s">
        <v>8251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8271</v>
      </c>
      <c r="O2916" s="6">
        <f t="shared" si="270"/>
        <v>2.5000000000000001E-2</v>
      </c>
      <c r="P2916" s="8">
        <f t="shared" si="271"/>
        <v>35.714285714285715</v>
      </c>
      <c r="Q2916" s="9" t="str">
        <f t="shared" si="272"/>
        <v>theater</v>
      </c>
      <c r="R2916" s="9" t="str">
        <f t="shared" si="273"/>
        <v>plays</v>
      </c>
      <c r="S2916" s="14">
        <f t="shared" si="274"/>
        <v>41866.640648148146</v>
      </c>
      <c r="T2916" s="14">
        <f t="shared" si="275"/>
        <v>41898.125</v>
      </c>
    </row>
    <row r="2917" spans="1:20" ht="60" x14ac:dyDescent="0.25">
      <c r="A2917">
        <v>568</v>
      </c>
      <c r="B2917" s="3" t="s">
        <v>569</v>
      </c>
      <c r="C2917" s="3" t="s">
        <v>4678</v>
      </c>
      <c r="D2917">
        <v>24500</v>
      </c>
      <c r="E2917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s="6">
        <f t="shared" si="270"/>
        <v>0.01</v>
      </c>
      <c r="P2917" s="8">
        <f t="shared" si="271"/>
        <v>49</v>
      </c>
      <c r="Q2917" s="9" t="str">
        <f t="shared" si="272"/>
        <v>technology</v>
      </c>
      <c r="R2917" s="9" t="str">
        <f t="shared" si="273"/>
        <v>web</v>
      </c>
      <c r="S2917" s="14">
        <f t="shared" si="274"/>
        <v>42348.9215625</v>
      </c>
      <c r="T2917" s="14">
        <f t="shared" si="275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>
        <v>15000</v>
      </c>
      <c r="E2918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8282</v>
      </c>
      <c r="O2918" s="6">
        <f t="shared" si="270"/>
        <v>1.6199999999999999E-2</v>
      </c>
      <c r="P2918" s="8">
        <f t="shared" si="271"/>
        <v>16.2</v>
      </c>
      <c r="Q2918" s="9" t="str">
        <f t="shared" si="272"/>
        <v>games</v>
      </c>
      <c r="R2918" s="9" t="str">
        <f t="shared" si="273"/>
        <v>video games</v>
      </c>
      <c r="S2918" s="14">
        <f t="shared" si="274"/>
        <v>42479.22210648148</v>
      </c>
      <c r="T2918" s="14">
        <f t="shared" si="275"/>
        <v>42539.22210648148</v>
      </c>
    </row>
    <row r="2919" spans="1:20" ht="30" x14ac:dyDescent="0.25">
      <c r="A2919">
        <v>1240</v>
      </c>
      <c r="B2919" s="3" t="s">
        <v>1241</v>
      </c>
      <c r="C2919" s="3" t="s">
        <v>5350</v>
      </c>
      <c r="D2919">
        <v>8000</v>
      </c>
      <c r="E2919">
        <v>241</v>
      </c>
      <c r="F2919" t="s">
        <v>8220</v>
      </c>
      <c r="G2919" t="s">
        <v>8224</v>
      </c>
      <c r="H2919" t="s">
        <v>8246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8286</v>
      </c>
      <c r="O2919" s="6">
        <f t="shared" si="270"/>
        <v>3.0124999999999999E-2</v>
      </c>
      <c r="P2919" s="8">
        <f t="shared" si="271"/>
        <v>30.125</v>
      </c>
      <c r="Q2919" s="9" t="str">
        <f t="shared" si="272"/>
        <v>music</v>
      </c>
      <c r="R2919" s="9" t="str">
        <f t="shared" si="273"/>
        <v>world music</v>
      </c>
      <c r="S2919" s="14">
        <f t="shared" si="274"/>
        <v>41409.040011574078</v>
      </c>
      <c r="T2919" s="14">
        <f t="shared" si="275"/>
        <v>41467.910416666666</v>
      </c>
    </row>
    <row r="2920" spans="1:20" ht="45" x14ac:dyDescent="0.25">
      <c r="A2920">
        <v>1404</v>
      </c>
      <c r="B2920" s="3" t="s">
        <v>1405</v>
      </c>
      <c r="C2920" s="3" t="s">
        <v>5514</v>
      </c>
      <c r="D2920">
        <v>14500</v>
      </c>
      <c r="E2920">
        <v>241</v>
      </c>
      <c r="F2920" t="s">
        <v>8221</v>
      </c>
      <c r="G2920" t="s">
        <v>8225</v>
      </c>
      <c r="H2920" t="s">
        <v>8247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8287</v>
      </c>
      <c r="O2920" s="6">
        <f t="shared" si="270"/>
        <v>1.6620689655172414E-2</v>
      </c>
      <c r="P2920" s="8">
        <f t="shared" si="271"/>
        <v>48.2</v>
      </c>
      <c r="Q2920" s="9" t="str">
        <f t="shared" si="272"/>
        <v>publishing</v>
      </c>
      <c r="R2920" s="9" t="str">
        <f t="shared" si="273"/>
        <v>translations</v>
      </c>
      <c r="S2920" s="14">
        <f t="shared" si="274"/>
        <v>42032.510243055556</v>
      </c>
      <c r="T2920" s="14">
        <f t="shared" si="275"/>
        <v>42057.510243055556</v>
      </c>
    </row>
    <row r="2921" spans="1:20" ht="45" x14ac:dyDescent="0.25">
      <c r="A2921">
        <v>3670</v>
      </c>
      <c r="B2921" s="3" t="s">
        <v>3667</v>
      </c>
      <c r="C2921" s="3" t="s">
        <v>7780</v>
      </c>
      <c r="D2921">
        <v>220</v>
      </c>
      <c r="E2921">
        <v>241</v>
      </c>
      <c r="F2921" t="s">
        <v>8219</v>
      </c>
      <c r="G2921" t="s">
        <v>8225</v>
      </c>
      <c r="H2921" t="s">
        <v>8247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8271</v>
      </c>
      <c r="O2921" s="6">
        <f t="shared" si="270"/>
        <v>1.0954545454545455</v>
      </c>
      <c r="P2921" s="8">
        <f t="shared" si="271"/>
        <v>20.083333333333332</v>
      </c>
      <c r="Q2921" s="9" t="str">
        <f t="shared" si="272"/>
        <v>theater</v>
      </c>
      <c r="R2921" s="9" t="str">
        <f t="shared" si="273"/>
        <v>plays</v>
      </c>
      <c r="S2921" s="14">
        <f t="shared" si="274"/>
        <v>42142.514016203699</v>
      </c>
      <c r="T2921" s="14">
        <f t="shared" si="275"/>
        <v>42155.958333333328</v>
      </c>
    </row>
    <row r="2922" spans="1:20" ht="30" x14ac:dyDescent="0.25">
      <c r="A2922">
        <v>1015</v>
      </c>
      <c r="B2922" s="3" t="s">
        <v>1016</v>
      </c>
      <c r="C2922" s="3" t="s">
        <v>5125</v>
      </c>
      <c r="D2922">
        <v>9000</v>
      </c>
      <c r="E2922">
        <v>240</v>
      </c>
      <c r="F2922" t="s">
        <v>8220</v>
      </c>
      <c r="G2922" t="s">
        <v>8240</v>
      </c>
      <c r="H2922" t="s">
        <v>8257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8273</v>
      </c>
      <c r="O2922" s="6">
        <f t="shared" si="270"/>
        <v>2.6666666666666668E-2</v>
      </c>
      <c r="P2922" s="8">
        <f t="shared" si="271"/>
        <v>40</v>
      </c>
      <c r="Q2922" s="9" t="str">
        <f t="shared" si="272"/>
        <v>technology</v>
      </c>
      <c r="R2922" s="9" t="str">
        <f t="shared" si="273"/>
        <v>wearables</v>
      </c>
      <c r="S2922" s="14">
        <f t="shared" si="274"/>
        <v>42303.878414351857</v>
      </c>
      <c r="T2922" s="14">
        <f t="shared" si="275"/>
        <v>42333.920081018514</v>
      </c>
    </row>
    <row r="2923" spans="1:20" ht="45" x14ac:dyDescent="0.25">
      <c r="A2923">
        <v>4089</v>
      </c>
      <c r="B2923" s="3" t="s">
        <v>4085</v>
      </c>
      <c r="C2923" s="3" t="s">
        <v>8192</v>
      </c>
      <c r="D2923">
        <v>5000</v>
      </c>
      <c r="E2923">
        <v>240</v>
      </c>
      <c r="F2923" t="s">
        <v>8221</v>
      </c>
      <c r="G2923" t="s">
        <v>8224</v>
      </c>
      <c r="H2923" t="s">
        <v>8246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8271</v>
      </c>
      <c r="O2923" s="6">
        <f t="shared" si="270"/>
        <v>4.8000000000000001E-2</v>
      </c>
      <c r="P2923" s="8">
        <f t="shared" si="271"/>
        <v>30</v>
      </c>
      <c r="Q2923" s="9" t="str">
        <f t="shared" si="272"/>
        <v>theater</v>
      </c>
      <c r="R2923" s="9" t="str">
        <f t="shared" si="273"/>
        <v>plays</v>
      </c>
      <c r="S2923" s="14">
        <f t="shared" si="274"/>
        <v>42122.732499999998</v>
      </c>
      <c r="T2923" s="14">
        <f t="shared" si="275"/>
        <v>42155.732638888891</v>
      </c>
    </row>
    <row r="2924" spans="1:20" ht="45" x14ac:dyDescent="0.25">
      <c r="A2924">
        <v>1919</v>
      </c>
      <c r="B2924" s="3" t="s">
        <v>1920</v>
      </c>
      <c r="C2924" s="3" t="s">
        <v>6029</v>
      </c>
      <c r="D2924">
        <v>500</v>
      </c>
      <c r="E2924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8294</v>
      </c>
      <c r="O2924" s="6">
        <f t="shared" si="270"/>
        <v>0.47399999999999998</v>
      </c>
      <c r="P2924" s="8">
        <f t="shared" si="271"/>
        <v>29.625</v>
      </c>
      <c r="Q2924" s="9" t="str">
        <f t="shared" si="272"/>
        <v>technology</v>
      </c>
      <c r="R2924" s="9" t="str">
        <f t="shared" si="273"/>
        <v>gadgets</v>
      </c>
      <c r="S2924" s="14">
        <f t="shared" si="274"/>
        <v>42113.875567129624</v>
      </c>
      <c r="T2924" s="14">
        <f t="shared" si="275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>
        <v>31000</v>
      </c>
      <c r="E2925">
        <v>236</v>
      </c>
      <c r="F2925" t="s">
        <v>8221</v>
      </c>
      <c r="G2925" t="s">
        <v>8225</v>
      </c>
      <c r="H2925" t="s">
        <v>8247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8296</v>
      </c>
      <c r="O2925" s="6">
        <f t="shared" si="270"/>
        <v>7.6129032258064515E-3</v>
      </c>
      <c r="P2925" s="8">
        <f t="shared" si="271"/>
        <v>33.714285714285715</v>
      </c>
      <c r="Q2925" s="9" t="str">
        <f t="shared" si="272"/>
        <v>photography</v>
      </c>
      <c r="R2925" s="9" t="str">
        <f t="shared" si="273"/>
        <v>people</v>
      </c>
      <c r="S2925" s="14">
        <f t="shared" si="274"/>
        <v>41926.482731481483</v>
      </c>
      <c r="T2925" s="14">
        <f t="shared" si="275"/>
        <v>41956.524398148147</v>
      </c>
    </row>
    <row r="2926" spans="1:20" ht="45" x14ac:dyDescent="0.25">
      <c r="A2926">
        <v>2129</v>
      </c>
      <c r="B2926" s="3" t="s">
        <v>2130</v>
      </c>
      <c r="C2926" s="3" t="s">
        <v>6239</v>
      </c>
      <c r="D2926">
        <v>2000</v>
      </c>
      <c r="E2926">
        <v>236</v>
      </c>
      <c r="F2926" t="s">
        <v>8221</v>
      </c>
      <c r="G2926" t="s">
        <v>8224</v>
      </c>
      <c r="H2926" t="s">
        <v>8246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8282</v>
      </c>
      <c r="O2926" s="6">
        <f t="shared" si="270"/>
        <v>0.11799999999999999</v>
      </c>
      <c r="P2926" s="8">
        <f t="shared" si="271"/>
        <v>19.666666666666668</v>
      </c>
      <c r="Q2926" s="9" t="str">
        <f t="shared" si="272"/>
        <v>games</v>
      </c>
      <c r="R2926" s="9" t="str">
        <f t="shared" si="273"/>
        <v>video games</v>
      </c>
      <c r="S2926" s="14">
        <f t="shared" si="274"/>
        <v>42409.024305555555</v>
      </c>
      <c r="T2926" s="14">
        <f t="shared" si="275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>
        <v>5000</v>
      </c>
      <c r="E2927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s="6">
        <f t="shared" si="270"/>
        <v>4.7E-2</v>
      </c>
      <c r="P2927" s="8">
        <f t="shared" si="271"/>
        <v>39.166666666666664</v>
      </c>
      <c r="Q2927" s="9" t="str">
        <f t="shared" si="272"/>
        <v>publishing</v>
      </c>
      <c r="R2927" s="9" t="str">
        <f t="shared" si="273"/>
        <v>fiction</v>
      </c>
      <c r="S2927" s="14">
        <f t="shared" si="274"/>
        <v>41642.751458333332</v>
      </c>
      <c r="T2927" s="14">
        <f t="shared" si="275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>
        <v>4000</v>
      </c>
      <c r="E2928">
        <v>234</v>
      </c>
      <c r="F2928" t="s">
        <v>8220</v>
      </c>
      <c r="G2928" t="s">
        <v>8224</v>
      </c>
      <c r="H2928" t="s">
        <v>8246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8273</v>
      </c>
      <c r="O2928" s="6">
        <f t="shared" si="270"/>
        <v>5.8500000000000003E-2</v>
      </c>
      <c r="P2928" s="8">
        <f t="shared" si="271"/>
        <v>29.25</v>
      </c>
      <c r="Q2928" s="9" t="str">
        <f t="shared" si="272"/>
        <v>technology</v>
      </c>
      <c r="R2928" s="9" t="str">
        <f t="shared" si="273"/>
        <v>wearables</v>
      </c>
      <c r="S2928" s="14">
        <f t="shared" si="274"/>
        <v>41977.040185185186</v>
      </c>
      <c r="T2928" s="14">
        <f t="shared" si="275"/>
        <v>41985.299305555556</v>
      </c>
    </row>
    <row r="2929" spans="1:20" ht="45" x14ac:dyDescent="0.25">
      <c r="A2929">
        <v>2758</v>
      </c>
      <c r="B2929" s="3" t="s">
        <v>2758</v>
      </c>
      <c r="C2929" s="3" t="s">
        <v>6868</v>
      </c>
      <c r="D2929">
        <v>2000</v>
      </c>
      <c r="E2929">
        <v>234</v>
      </c>
      <c r="F2929" t="s">
        <v>8221</v>
      </c>
      <c r="G2929" t="s">
        <v>8226</v>
      </c>
      <c r="H2929" t="s">
        <v>8248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8304</v>
      </c>
      <c r="O2929" s="6">
        <f t="shared" si="270"/>
        <v>0.11700000000000001</v>
      </c>
      <c r="P2929" s="8">
        <f t="shared" si="271"/>
        <v>39</v>
      </c>
      <c r="Q2929" s="9" t="str">
        <f t="shared" si="272"/>
        <v>publishing</v>
      </c>
      <c r="R2929" s="9" t="str">
        <f t="shared" si="273"/>
        <v>children's books</v>
      </c>
      <c r="S2929" s="14">
        <f t="shared" si="274"/>
        <v>42639.441932870366</v>
      </c>
      <c r="T2929" s="14">
        <f t="shared" si="275"/>
        <v>42653.441932870366</v>
      </c>
    </row>
    <row r="2930" spans="1:20" ht="45" x14ac:dyDescent="0.25">
      <c r="A2930">
        <v>3663</v>
      </c>
      <c r="B2930" s="3" t="s">
        <v>3660</v>
      </c>
      <c r="C2930" s="3" t="s">
        <v>7773</v>
      </c>
      <c r="D2930">
        <v>225</v>
      </c>
      <c r="E2930">
        <v>234</v>
      </c>
      <c r="F2930" t="s">
        <v>8219</v>
      </c>
      <c r="G2930" t="s">
        <v>8225</v>
      </c>
      <c r="H2930" t="s">
        <v>8247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8271</v>
      </c>
      <c r="O2930" s="6">
        <f t="shared" si="270"/>
        <v>1.04</v>
      </c>
      <c r="P2930" s="8">
        <f t="shared" si="271"/>
        <v>26</v>
      </c>
      <c r="Q2930" s="9" t="str">
        <f t="shared" si="272"/>
        <v>theater</v>
      </c>
      <c r="R2930" s="9" t="str">
        <f t="shared" si="273"/>
        <v>plays</v>
      </c>
      <c r="S2930" s="14">
        <f t="shared" si="274"/>
        <v>42665.451736111107</v>
      </c>
      <c r="T2930" s="14">
        <f t="shared" si="275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>
        <v>12000</v>
      </c>
      <c r="E2931">
        <v>233</v>
      </c>
      <c r="F2931" t="s">
        <v>8221</v>
      </c>
      <c r="G2931" t="s">
        <v>8224</v>
      </c>
      <c r="H2931" t="s">
        <v>8246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8273</v>
      </c>
      <c r="O2931" s="6">
        <f t="shared" si="270"/>
        <v>1.9416666666666665E-2</v>
      </c>
      <c r="P2931" s="8">
        <f t="shared" si="271"/>
        <v>33.285714285714285</v>
      </c>
      <c r="Q2931" s="9" t="str">
        <f t="shared" si="272"/>
        <v>technology</v>
      </c>
      <c r="R2931" s="9" t="str">
        <f t="shared" si="273"/>
        <v>wearables</v>
      </c>
      <c r="S2931" s="14">
        <f t="shared" si="274"/>
        <v>42660.552465277782</v>
      </c>
      <c r="T2931" s="14">
        <f t="shared" si="275"/>
        <v>42691.594131944439</v>
      </c>
    </row>
    <row r="2932" spans="1:20" ht="45" x14ac:dyDescent="0.25">
      <c r="A2932">
        <v>2588</v>
      </c>
      <c r="B2932" s="3" t="s">
        <v>2588</v>
      </c>
      <c r="C2932" s="3" t="s">
        <v>6698</v>
      </c>
      <c r="D2932">
        <v>6000</v>
      </c>
      <c r="E2932">
        <v>233</v>
      </c>
      <c r="F2932" t="s">
        <v>8221</v>
      </c>
      <c r="G2932" t="s">
        <v>8224</v>
      </c>
      <c r="H2932" t="s">
        <v>8246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8284</v>
      </c>
      <c r="O2932" s="6">
        <f t="shared" si="270"/>
        <v>3.8833333333333331E-2</v>
      </c>
      <c r="P2932" s="8">
        <f t="shared" si="271"/>
        <v>29.125</v>
      </c>
      <c r="Q2932" s="9" t="str">
        <f t="shared" si="272"/>
        <v>food</v>
      </c>
      <c r="R2932" s="9" t="str">
        <f t="shared" si="273"/>
        <v>food trucks</v>
      </c>
      <c r="S2932" s="14">
        <f t="shared" si="274"/>
        <v>42042.676226851851</v>
      </c>
      <c r="T2932" s="14">
        <f t="shared" si="275"/>
        <v>42094.551388888889</v>
      </c>
    </row>
    <row r="2933" spans="1:20" ht="45" x14ac:dyDescent="0.25">
      <c r="A2933">
        <v>502</v>
      </c>
      <c r="B2933" s="3" t="s">
        <v>503</v>
      </c>
      <c r="C2933" s="3" t="s">
        <v>4612</v>
      </c>
      <c r="D2933">
        <v>20000</v>
      </c>
      <c r="E2933">
        <v>230</v>
      </c>
      <c r="F2933" t="s">
        <v>8221</v>
      </c>
      <c r="G2933" t="s">
        <v>8224</v>
      </c>
      <c r="H2933" t="s">
        <v>8246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8270</v>
      </c>
      <c r="O2933" s="6">
        <f t="shared" si="270"/>
        <v>1.15E-2</v>
      </c>
      <c r="P2933" s="8">
        <f t="shared" si="271"/>
        <v>57.5</v>
      </c>
      <c r="Q2933" s="9" t="str">
        <f t="shared" si="272"/>
        <v>film &amp; video</v>
      </c>
      <c r="R2933" s="9" t="str">
        <f t="shared" si="273"/>
        <v>animation</v>
      </c>
      <c r="S2933" s="14">
        <f t="shared" si="274"/>
        <v>40956.553530092591</v>
      </c>
      <c r="T2933" s="14">
        <f t="shared" si="275"/>
        <v>40986.511863425927</v>
      </c>
    </row>
    <row r="2934" spans="1:20" ht="45" x14ac:dyDescent="0.25">
      <c r="A2934">
        <v>3536</v>
      </c>
      <c r="B2934" s="3" t="s">
        <v>3535</v>
      </c>
      <c r="C2934" s="3" t="s">
        <v>7646</v>
      </c>
      <c r="D2934">
        <v>150</v>
      </c>
      <c r="E2934">
        <v>230</v>
      </c>
      <c r="F2934" t="s">
        <v>8219</v>
      </c>
      <c r="G2934" t="s">
        <v>8225</v>
      </c>
      <c r="H2934" t="s">
        <v>8247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8271</v>
      </c>
      <c r="O2934" s="6">
        <f t="shared" si="270"/>
        <v>1.5333333333333334</v>
      </c>
      <c r="P2934" s="8">
        <f t="shared" si="271"/>
        <v>13.529411764705882</v>
      </c>
      <c r="Q2934" s="9" t="str">
        <f t="shared" si="272"/>
        <v>theater</v>
      </c>
      <c r="R2934" s="9" t="str">
        <f t="shared" si="273"/>
        <v>plays</v>
      </c>
      <c r="S2934" s="14">
        <f t="shared" si="274"/>
        <v>42328.727141203708</v>
      </c>
      <c r="T2934" s="14">
        <f t="shared" si="275"/>
        <v>42358.499305555553</v>
      </c>
    </row>
    <row r="2935" spans="1:20" ht="45" x14ac:dyDescent="0.25">
      <c r="A2935">
        <v>971</v>
      </c>
      <c r="B2935" s="3" t="s">
        <v>972</v>
      </c>
      <c r="C2935" s="3" t="s">
        <v>5081</v>
      </c>
      <c r="D2935">
        <v>100000</v>
      </c>
      <c r="E2935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8273</v>
      </c>
      <c r="O2935" s="6">
        <f t="shared" si="270"/>
        <v>2.2599999999999999E-3</v>
      </c>
      <c r="P2935" s="8">
        <f t="shared" si="271"/>
        <v>45.2</v>
      </c>
      <c r="Q2935" s="9" t="str">
        <f t="shared" si="272"/>
        <v>technology</v>
      </c>
      <c r="R2935" s="9" t="str">
        <f t="shared" si="273"/>
        <v>wearables</v>
      </c>
      <c r="S2935" s="14">
        <f t="shared" si="274"/>
        <v>42111.709027777775</v>
      </c>
      <c r="T2935" s="14">
        <f t="shared" si="275"/>
        <v>42156.709027777775</v>
      </c>
    </row>
    <row r="2936" spans="1:20" ht="45" x14ac:dyDescent="0.25">
      <c r="A2936">
        <v>1720</v>
      </c>
      <c r="B2936" s="3" t="s">
        <v>1721</v>
      </c>
      <c r="C2936" s="3" t="s">
        <v>5830</v>
      </c>
      <c r="D2936">
        <v>4000</v>
      </c>
      <c r="E2936">
        <v>225</v>
      </c>
      <c r="F2936" t="s">
        <v>8221</v>
      </c>
      <c r="G2936" t="s">
        <v>8224</v>
      </c>
      <c r="H2936" t="s">
        <v>8246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8293</v>
      </c>
      <c r="O2936" s="6">
        <f t="shared" si="270"/>
        <v>5.6250000000000001E-2</v>
      </c>
      <c r="P2936" s="8">
        <f t="shared" si="271"/>
        <v>28.125</v>
      </c>
      <c r="Q2936" s="9" t="str">
        <f t="shared" si="272"/>
        <v>music</v>
      </c>
      <c r="R2936" s="9" t="str">
        <f t="shared" si="273"/>
        <v>faith</v>
      </c>
      <c r="S2936" s="14">
        <f t="shared" si="274"/>
        <v>41922.783229166671</v>
      </c>
      <c r="T2936" s="14">
        <f t="shared" si="275"/>
        <v>41952.824895833335</v>
      </c>
    </row>
    <row r="2937" spans="1:20" ht="45" x14ac:dyDescent="0.25">
      <c r="A2937">
        <v>2143</v>
      </c>
      <c r="B2937" s="3" t="s">
        <v>2144</v>
      </c>
      <c r="C2937" s="3" t="s">
        <v>6253</v>
      </c>
      <c r="D2937">
        <v>2000</v>
      </c>
      <c r="E2937">
        <v>225</v>
      </c>
      <c r="F2937" t="s">
        <v>8221</v>
      </c>
      <c r="G2937" t="s">
        <v>8224</v>
      </c>
      <c r="H2937" t="s">
        <v>8246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8282</v>
      </c>
      <c r="O2937" s="6">
        <f t="shared" si="270"/>
        <v>0.1125</v>
      </c>
      <c r="P2937" s="8">
        <f t="shared" si="271"/>
        <v>45</v>
      </c>
      <c r="Q2937" s="9" t="str">
        <f t="shared" si="272"/>
        <v>games</v>
      </c>
      <c r="R2937" s="9" t="str">
        <f t="shared" si="273"/>
        <v>video games</v>
      </c>
      <c r="S2937" s="14">
        <f t="shared" si="274"/>
        <v>40332.886712962965</v>
      </c>
      <c r="T2937" s="14">
        <f t="shared" si="275"/>
        <v>40380.791666666664</v>
      </c>
    </row>
    <row r="2938" spans="1:20" ht="45" x14ac:dyDescent="0.25">
      <c r="A2938">
        <v>3134</v>
      </c>
      <c r="B2938" s="3" t="s">
        <v>3134</v>
      </c>
      <c r="C2938" s="3" t="s">
        <v>7244</v>
      </c>
      <c r="D2938">
        <v>1000</v>
      </c>
      <c r="E2938">
        <v>225</v>
      </c>
      <c r="F2938" t="s">
        <v>8222</v>
      </c>
      <c r="G2938" t="s">
        <v>8225</v>
      </c>
      <c r="H2938" t="s">
        <v>8247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8271</v>
      </c>
      <c r="O2938" s="6">
        <f t="shared" si="270"/>
        <v>0.22500000000000001</v>
      </c>
      <c r="P2938" s="8">
        <f t="shared" si="271"/>
        <v>18.75</v>
      </c>
      <c r="Q2938" s="9" t="str">
        <f t="shared" si="272"/>
        <v>theater</v>
      </c>
      <c r="R2938" s="9" t="str">
        <f t="shared" si="273"/>
        <v>plays</v>
      </c>
      <c r="S2938" s="14">
        <f t="shared" si="274"/>
        <v>42800.720127314817</v>
      </c>
      <c r="T2938" s="14">
        <f t="shared" si="275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>
        <v>100</v>
      </c>
      <c r="E2939">
        <v>225</v>
      </c>
      <c r="F2939" t="s">
        <v>8219</v>
      </c>
      <c r="G2939" t="s">
        <v>8224</v>
      </c>
      <c r="H2939" t="s">
        <v>8246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8271</v>
      </c>
      <c r="O2939" s="6">
        <f t="shared" si="270"/>
        <v>2.25</v>
      </c>
      <c r="P2939" s="8">
        <f t="shared" si="271"/>
        <v>75</v>
      </c>
      <c r="Q2939" s="9" t="str">
        <f t="shared" si="272"/>
        <v>theater</v>
      </c>
      <c r="R2939" s="9" t="str">
        <f t="shared" si="273"/>
        <v>plays</v>
      </c>
      <c r="S2939" s="14">
        <f t="shared" si="274"/>
        <v>42503.740868055553</v>
      </c>
      <c r="T2939" s="14">
        <f t="shared" si="275"/>
        <v>42517.740868055553</v>
      </c>
    </row>
    <row r="2940" spans="1:20" ht="45" x14ac:dyDescent="0.25">
      <c r="A2940">
        <v>4044</v>
      </c>
      <c r="B2940" s="3" t="s">
        <v>4040</v>
      </c>
      <c r="C2940" s="3" t="s">
        <v>8148</v>
      </c>
      <c r="D2940">
        <v>600</v>
      </c>
      <c r="E2940">
        <v>225</v>
      </c>
      <c r="F2940" t="s">
        <v>8221</v>
      </c>
      <c r="G2940" t="s">
        <v>8224</v>
      </c>
      <c r="H2940" t="s">
        <v>8246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8271</v>
      </c>
      <c r="O2940" s="6">
        <f t="shared" si="270"/>
        <v>0.375</v>
      </c>
      <c r="P2940" s="8">
        <f t="shared" si="271"/>
        <v>56.25</v>
      </c>
      <c r="Q2940" s="9" t="str">
        <f t="shared" si="272"/>
        <v>theater</v>
      </c>
      <c r="R2940" s="9" t="str">
        <f t="shared" si="273"/>
        <v>plays</v>
      </c>
      <c r="S2940" s="14">
        <f t="shared" si="274"/>
        <v>42074.219699074078</v>
      </c>
      <c r="T2940" s="14">
        <f t="shared" si="275"/>
        <v>42104.208333333328</v>
      </c>
    </row>
    <row r="2941" spans="1:20" ht="45" x14ac:dyDescent="0.25">
      <c r="A2941">
        <v>590</v>
      </c>
      <c r="B2941" s="3" t="s">
        <v>591</v>
      </c>
      <c r="C2941" s="3" t="s">
        <v>4700</v>
      </c>
      <c r="D2941">
        <v>5000</v>
      </c>
      <c r="E2941">
        <v>223</v>
      </c>
      <c r="F2941" t="s">
        <v>8221</v>
      </c>
      <c r="G2941" t="s">
        <v>8225</v>
      </c>
      <c r="H2941" t="s">
        <v>8247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8272</v>
      </c>
      <c r="O2941" s="6">
        <f t="shared" si="270"/>
        <v>4.4600000000000001E-2</v>
      </c>
      <c r="P2941" s="8">
        <f t="shared" si="271"/>
        <v>24.777777777777779</v>
      </c>
      <c r="Q2941" s="9" t="str">
        <f t="shared" si="272"/>
        <v>technology</v>
      </c>
      <c r="R2941" s="9" t="str">
        <f t="shared" si="273"/>
        <v>web</v>
      </c>
      <c r="S2941" s="14">
        <f t="shared" si="274"/>
        <v>42377.554756944446</v>
      </c>
      <c r="T2941" s="14">
        <f t="shared" si="275"/>
        <v>42408.542361111111</v>
      </c>
    </row>
    <row r="2942" spans="1:20" ht="45" x14ac:dyDescent="0.25">
      <c r="A2942">
        <v>1573</v>
      </c>
      <c r="B2942" s="3" t="s">
        <v>1574</v>
      </c>
      <c r="C2942" s="3" t="s">
        <v>5683</v>
      </c>
      <c r="D2942">
        <v>9000</v>
      </c>
      <c r="E2942">
        <v>223</v>
      </c>
      <c r="F2942" t="s">
        <v>8220</v>
      </c>
      <c r="G2942" t="s">
        <v>8229</v>
      </c>
      <c r="H2942" t="s">
        <v>8251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8290</v>
      </c>
      <c r="O2942" s="6">
        <f t="shared" si="270"/>
        <v>2.4777777777777777E-2</v>
      </c>
      <c r="P2942" s="8">
        <f t="shared" si="271"/>
        <v>74.333333333333329</v>
      </c>
      <c r="Q2942" s="9" t="str">
        <f t="shared" si="272"/>
        <v>publishing</v>
      </c>
      <c r="R2942" s="9" t="str">
        <f t="shared" si="273"/>
        <v>art books</v>
      </c>
      <c r="S2942" s="14">
        <f t="shared" si="274"/>
        <v>42786.000023148154</v>
      </c>
      <c r="T2942" s="14">
        <f t="shared" si="275"/>
        <v>42826.165972222225</v>
      </c>
    </row>
    <row r="2943" spans="1:20" ht="45" x14ac:dyDescent="0.25">
      <c r="A2943">
        <v>1010</v>
      </c>
      <c r="B2943" s="3" t="s">
        <v>1011</v>
      </c>
      <c r="C2943" s="3" t="s">
        <v>5120</v>
      </c>
      <c r="D2943">
        <v>115250</v>
      </c>
      <c r="E2943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8273</v>
      </c>
      <c r="O2943" s="6">
        <f t="shared" si="270"/>
        <v>1.9088937093275488E-3</v>
      </c>
      <c r="P2943" s="8">
        <f t="shared" si="271"/>
        <v>55</v>
      </c>
      <c r="Q2943" s="9" t="str">
        <f t="shared" si="272"/>
        <v>technology</v>
      </c>
      <c r="R2943" s="9" t="str">
        <f t="shared" si="273"/>
        <v>wearables</v>
      </c>
      <c r="S2943" s="14">
        <f t="shared" si="274"/>
        <v>42561.829421296294</v>
      </c>
      <c r="T2943" s="14">
        <f t="shared" si="275"/>
        <v>42618.124305555553</v>
      </c>
    </row>
    <row r="2944" spans="1:20" ht="45" x14ac:dyDescent="0.25">
      <c r="A2944">
        <v>1699</v>
      </c>
      <c r="B2944" s="3" t="s">
        <v>1700</v>
      </c>
      <c r="C2944" s="3" t="s">
        <v>5809</v>
      </c>
      <c r="D2944">
        <v>5105</v>
      </c>
      <c r="E2944">
        <v>216</v>
      </c>
      <c r="F2944" t="s">
        <v>8222</v>
      </c>
      <c r="G2944" t="s">
        <v>8224</v>
      </c>
      <c r="H2944" t="s">
        <v>8246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8293</v>
      </c>
      <c r="O2944" s="6">
        <f t="shared" si="270"/>
        <v>4.2311459353574929E-2</v>
      </c>
      <c r="P2944" s="8">
        <f t="shared" si="271"/>
        <v>54</v>
      </c>
      <c r="Q2944" s="9" t="str">
        <f t="shared" si="272"/>
        <v>music</v>
      </c>
      <c r="R2944" s="9" t="str">
        <f t="shared" si="273"/>
        <v>faith</v>
      </c>
      <c r="S2944" s="14">
        <f t="shared" si="274"/>
        <v>42806.863946759258</v>
      </c>
      <c r="T2944" s="14">
        <f t="shared" si="275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>
        <v>3300</v>
      </c>
      <c r="E2945">
        <v>216</v>
      </c>
      <c r="F2945" t="s">
        <v>8221</v>
      </c>
      <c r="G2945" t="s">
        <v>8229</v>
      </c>
      <c r="H2945" t="s">
        <v>8251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8305</v>
      </c>
      <c r="O2945" s="6">
        <f t="shared" si="270"/>
        <v>6.545454545454546E-2</v>
      </c>
      <c r="P2945" s="8">
        <f t="shared" si="271"/>
        <v>108</v>
      </c>
      <c r="Q2945" s="9" t="str">
        <f t="shared" si="272"/>
        <v>theater</v>
      </c>
      <c r="R2945" s="9" t="str">
        <f t="shared" si="273"/>
        <v>musical</v>
      </c>
      <c r="S2945" s="14">
        <f t="shared" si="274"/>
        <v>42053.672824074078</v>
      </c>
      <c r="T2945" s="14">
        <f t="shared" si="275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>
        <v>2000</v>
      </c>
      <c r="E2946">
        <v>216</v>
      </c>
      <c r="F2946" t="s">
        <v>8221</v>
      </c>
      <c r="G2946" t="s">
        <v>8225</v>
      </c>
      <c r="H2946" t="s">
        <v>8247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8271</v>
      </c>
      <c r="O2946" s="6">
        <f t="shared" ref="O2946:O3009" si="276">E2946/D2946</f>
        <v>0.108</v>
      </c>
      <c r="P2946" s="8">
        <f t="shared" ref="P2946:P3009" si="277">E2946/L2946</f>
        <v>72</v>
      </c>
      <c r="Q2946" s="9" t="str">
        <f t="shared" si="272"/>
        <v>theater</v>
      </c>
      <c r="R2946" s="9" t="str">
        <f t="shared" si="273"/>
        <v>plays</v>
      </c>
      <c r="S2946" s="14">
        <f t="shared" si="274"/>
        <v>41990.612546296295</v>
      </c>
      <c r="T2946" s="14">
        <f t="shared" si="275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>
        <v>74997</v>
      </c>
      <c r="E2947">
        <v>215</v>
      </c>
      <c r="F2947" t="s">
        <v>8221</v>
      </c>
      <c r="G2947" t="s">
        <v>8224</v>
      </c>
      <c r="H2947" t="s">
        <v>8246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8270</v>
      </c>
      <c r="O2947" s="6">
        <f t="shared" si="276"/>
        <v>2.8667813379201833E-3</v>
      </c>
      <c r="P2947" s="8">
        <f t="shared" si="277"/>
        <v>71.666666666666671</v>
      </c>
      <c r="Q2947" s="9" t="str">
        <f t="shared" ref="Q2947:Q3010" si="278">LEFT(N2947, SEARCH("/",N2947,1)-1)</f>
        <v>film &amp; video</v>
      </c>
      <c r="R2947" s="9" t="str">
        <f t="shared" ref="R2947:R3010" si="279">RIGHT(N2947,LEN(N2947) - SEARCH("/", N2947))</f>
        <v>animation</v>
      </c>
      <c r="S2947" s="14">
        <f t="shared" ref="S2947:S3010" si="280">(((J2947/60)/60)/24)+DATE(1970,1,1)</f>
        <v>40882.481666666667</v>
      </c>
      <c r="T2947" s="14">
        <f t="shared" ref="T2947:T3010" si="281">(((I2947/60)/60)/24)+DATE(1970,1,1)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>
        <v>6500</v>
      </c>
      <c r="E2948">
        <v>215</v>
      </c>
      <c r="F2948" t="s">
        <v>8221</v>
      </c>
      <c r="G2948" t="s">
        <v>8224</v>
      </c>
      <c r="H2948" t="s">
        <v>8246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8270</v>
      </c>
      <c r="O2948" s="6">
        <f t="shared" si="276"/>
        <v>3.307692307692308E-2</v>
      </c>
      <c r="P2948" s="8">
        <f t="shared" si="277"/>
        <v>53.75</v>
      </c>
      <c r="Q2948" s="9" t="str">
        <f t="shared" si="278"/>
        <v>film &amp; video</v>
      </c>
      <c r="R2948" s="9" t="str">
        <f t="shared" si="279"/>
        <v>animation</v>
      </c>
      <c r="S2948" s="14">
        <f t="shared" si="280"/>
        <v>40247.886006944449</v>
      </c>
      <c r="T2948" s="14">
        <f t="shared" si="281"/>
        <v>40306.927777777775</v>
      </c>
    </row>
    <row r="2949" spans="1:20" ht="45" x14ac:dyDescent="0.25">
      <c r="A2949">
        <v>4027</v>
      </c>
      <c r="B2949" s="3" t="s">
        <v>4023</v>
      </c>
      <c r="C2949" s="3" t="s">
        <v>8132</v>
      </c>
      <c r="D2949">
        <v>3000</v>
      </c>
      <c r="E2949">
        <v>215</v>
      </c>
      <c r="F2949" t="s">
        <v>8221</v>
      </c>
      <c r="G2949" t="s">
        <v>8224</v>
      </c>
      <c r="H2949" t="s">
        <v>8246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8271</v>
      </c>
      <c r="O2949" s="6">
        <f t="shared" si="276"/>
        <v>7.166666666666667E-2</v>
      </c>
      <c r="P2949" s="8">
        <f t="shared" si="277"/>
        <v>30.714285714285715</v>
      </c>
      <c r="Q2949" s="9" t="str">
        <f t="shared" si="278"/>
        <v>theater</v>
      </c>
      <c r="R2949" s="9" t="str">
        <f t="shared" si="279"/>
        <v>plays</v>
      </c>
      <c r="S2949" s="14">
        <f t="shared" si="280"/>
        <v>42768.97084490741</v>
      </c>
      <c r="T2949" s="14">
        <f t="shared" si="281"/>
        <v>42789.041666666672</v>
      </c>
    </row>
    <row r="2950" spans="1:20" ht="45" x14ac:dyDescent="0.25">
      <c r="A2950">
        <v>3978</v>
      </c>
      <c r="B2950" s="3" t="s">
        <v>3975</v>
      </c>
      <c r="C2950" s="3" t="s">
        <v>8085</v>
      </c>
      <c r="D2950">
        <v>2000</v>
      </c>
      <c r="E2950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8271</v>
      </c>
      <c r="O2950" s="6">
        <f t="shared" si="276"/>
        <v>0.107</v>
      </c>
      <c r="P2950" s="8">
        <f t="shared" si="277"/>
        <v>26.75</v>
      </c>
      <c r="Q2950" s="9" t="str">
        <f t="shared" si="278"/>
        <v>theater</v>
      </c>
      <c r="R2950" s="9" t="str">
        <f t="shared" si="279"/>
        <v>plays</v>
      </c>
      <c r="S2950" s="14">
        <f t="shared" si="280"/>
        <v>41975.642974537041</v>
      </c>
      <c r="T2950" s="14">
        <f t="shared" si="281"/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>
        <v>5000</v>
      </c>
      <c r="E2951">
        <v>212</v>
      </c>
      <c r="F2951" t="s">
        <v>8221</v>
      </c>
      <c r="G2951" t="s">
        <v>8225</v>
      </c>
      <c r="H2951" t="s">
        <v>8247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8273</v>
      </c>
      <c r="O2951" s="6">
        <f t="shared" si="276"/>
        <v>4.24E-2</v>
      </c>
      <c r="P2951" s="8">
        <f t="shared" si="277"/>
        <v>30.285714285714285</v>
      </c>
      <c r="Q2951" s="9" t="str">
        <f t="shared" si="278"/>
        <v>technology</v>
      </c>
      <c r="R2951" s="9" t="str">
        <f t="shared" si="279"/>
        <v>wearables</v>
      </c>
      <c r="S2951" s="14">
        <f t="shared" si="280"/>
        <v>42538.75680555556</v>
      </c>
      <c r="T2951" s="14">
        <f t="shared" si="281"/>
        <v>42563.785416666666</v>
      </c>
    </row>
    <row r="2952" spans="1:20" ht="45" x14ac:dyDescent="0.25">
      <c r="A2952">
        <v>1048</v>
      </c>
      <c r="B2952" s="3" t="s">
        <v>1049</v>
      </c>
      <c r="C2952" s="3" t="s">
        <v>5158</v>
      </c>
      <c r="D2952">
        <v>15000</v>
      </c>
      <c r="E2952">
        <v>212</v>
      </c>
      <c r="F2952" t="s">
        <v>8220</v>
      </c>
      <c r="G2952" t="s">
        <v>8224</v>
      </c>
      <c r="H2952" t="s">
        <v>8246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8281</v>
      </c>
      <c r="O2952" s="6">
        <f t="shared" si="276"/>
        <v>1.4133333333333333E-2</v>
      </c>
      <c r="P2952" s="8">
        <f t="shared" si="277"/>
        <v>53</v>
      </c>
      <c r="Q2952" s="9" t="str">
        <f t="shared" si="278"/>
        <v>journalism</v>
      </c>
      <c r="R2952" s="9" t="str">
        <f t="shared" si="279"/>
        <v>audio</v>
      </c>
      <c r="S2952" s="14">
        <f t="shared" si="280"/>
        <v>42598.053113425922</v>
      </c>
      <c r="T2952" s="14">
        <f t="shared" si="281"/>
        <v>42638.053113425922</v>
      </c>
    </row>
    <row r="2953" spans="1:20" ht="45" x14ac:dyDescent="0.25">
      <c r="A2953">
        <v>1872</v>
      </c>
      <c r="B2953" s="3" t="s">
        <v>1873</v>
      </c>
      <c r="C2953" s="3" t="s">
        <v>5982</v>
      </c>
      <c r="D2953">
        <v>20000</v>
      </c>
      <c r="E2953">
        <v>212</v>
      </c>
      <c r="F2953" t="s">
        <v>8221</v>
      </c>
      <c r="G2953" t="s">
        <v>8224</v>
      </c>
      <c r="H2953" t="s">
        <v>8246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8283</v>
      </c>
      <c r="O2953" s="6">
        <f t="shared" si="276"/>
        <v>1.06E-2</v>
      </c>
      <c r="P2953" s="8">
        <f t="shared" si="277"/>
        <v>16.307692307692307</v>
      </c>
      <c r="Q2953" s="9" t="str">
        <f t="shared" si="278"/>
        <v>games</v>
      </c>
      <c r="R2953" s="9" t="str">
        <f t="shared" si="279"/>
        <v>mobile games</v>
      </c>
      <c r="S2953" s="14">
        <f t="shared" si="280"/>
        <v>42155.129652777774</v>
      </c>
      <c r="T2953" s="14">
        <f t="shared" si="281"/>
        <v>42185.129652777774</v>
      </c>
    </row>
    <row r="2954" spans="1:20" ht="45" x14ac:dyDescent="0.25">
      <c r="A2954">
        <v>3969</v>
      </c>
      <c r="B2954" s="3" t="s">
        <v>3966</v>
      </c>
      <c r="C2954" s="3" t="s">
        <v>8076</v>
      </c>
      <c r="D2954">
        <v>2825</v>
      </c>
      <c r="E2954">
        <v>211</v>
      </c>
      <c r="F2954" t="s">
        <v>8221</v>
      </c>
      <c r="G2954" t="s">
        <v>8224</v>
      </c>
      <c r="H2954" t="s">
        <v>8246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8271</v>
      </c>
      <c r="O2954" s="6">
        <f t="shared" si="276"/>
        <v>7.4690265486725665E-2</v>
      </c>
      <c r="P2954" s="8">
        <f t="shared" si="277"/>
        <v>35.166666666666664</v>
      </c>
      <c r="Q2954" s="9" t="str">
        <f t="shared" si="278"/>
        <v>theater</v>
      </c>
      <c r="R2954" s="9" t="str">
        <f t="shared" si="279"/>
        <v>plays</v>
      </c>
      <c r="S2954" s="14">
        <f t="shared" si="280"/>
        <v>42601.854699074072</v>
      </c>
      <c r="T2954" s="14">
        <f t="shared" si="281"/>
        <v>42611.163194444445</v>
      </c>
    </row>
    <row r="2955" spans="1:20" ht="30" x14ac:dyDescent="0.25">
      <c r="A2955">
        <v>3972</v>
      </c>
      <c r="B2955" s="3" t="s">
        <v>3969</v>
      </c>
      <c r="C2955" s="3" t="s">
        <v>8079</v>
      </c>
      <c r="D2955">
        <v>1000</v>
      </c>
      <c r="E2955">
        <v>211</v>
      </c>
      <c r="F2955" t="s">
        <v>8221</v>
      </c>
      <c r="G2955" t="s">
        <v>8224</v>
      </c>
      <c r="H2955" t="s">
        <v>8246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8271</v>
      </c>
      <c r="O2955" s="6">
        <f t="shared" si="276"/>
        <v>0.21099999999999999</v>
      </c>
      <c r="P2955" s="8">
        <f t="shared" si="277"/>
        <v>26.375</v>
      </c>
      <c r="Q2955" s="9" t="str">
        <f t="shared" si="278"/>
        <v>theater</v>
      </c>
      <c r="R2955" s="9" t="str">
        <f t="shared" si="279"/>
        <v>plays</v>
      </c>
      <c r="S2955" s="14">
        <f t="shared" si="280"/>
        <v>41981.067523148144</v>
      </c>
      <c r="T2955" s="14">
        <f t="shared" si="281"/>
        <v>42041.067523148144</v>
      </c>
    </row>
    <row r="2956" spans="1:20" ht="45" x14ac:dyDescent="0.25">
      <c r="A2956">
        <v>1235</v>
      </c>
      <c r="B2956" s="3" t="s">
        <v>1236</v>
      </c>
      <c r="C2956" s="3" t="s">
        <v>5345</v>
      </c>
      <c r="D2956">
        <v>7534</v>
      </c>
      <c r="E2956">
        <v>210</v>
      </c>
      <c r="F2956" t="s">
        <v>8220</v>
      </c>
      <c r="G2956" t="s">
        <v>8224</v>
      </c>
      <c r="H2956" t="s">
        <v>8246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8286</v>
      </c>
      <c r="O2956" s="6">
        <f t="shared" si="276"/>
        <v>2.787363950092912E-2</v>
      </c>
      <c r="P2956" s="8">
        <f t="shared" si="277"/>
        <v>35</v>
      </c>
      <c r="Q2956" s="9" t="str">
        <f t="shared" si="278"/>
        <v>music</v>
      </c>
      <c r="R2956" s="9" t="str">
        <f t="shared" si="279"/>
        <v>world music</v>
      </c>
      <c r="S2956" s="14">
        <f t="shared" si="280"/>
        <v>41583.135405092595</v>
      </c>
      <c r="T2956" s="14">
        <f t="shared" si="281"/>
        <v>41623.135405092595</v>
      </c>
    </row>
    <row r="2957" spans="1:20" ht="45" x14ac:dyDescent="0.25">
      <c r="A2957">
        <v>2514</v>
      </c>
      <c r="B2957" s="3" t="s">
        <v>2514</v>
      </c>
      <c r="C2957" s="3" t="s">
        <v>6624</v>
      </c>
      <c r="D2957">
        <v>12000</v>
      </c>
      <c r="E2957">
        <v>210</v>
      </c>
      <c r="F2957" t="s">
        <v>8221</v>
      </c>
      <c r="G2957" t="s">
        <v>8224</v>
      </c>
      <c r="H2957" t="s">
        <v>8246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8299</v>
      </c>
      <c r="O2957" s="6">
        <f t="shared" si="276"/>
        <v>1.7500000000000002E-2</v>
      </c>
      <c r="P2957" s="8">
        <f t="shared" si="277"/>
        <v>52.5</v>
      </c>
      <c r="Q2957" s="9" t="str">
        <f t="shared" si="278"/>
        <v>food</v>
      </c>
      <c r="R2957" s="9" t="str">
        <f t="shared" si="279"/>
        <v>restaurants</v>
      </c>
      <c r="S2957" s="14">
        <f t="shared" si="280"/>
        <v>41854.389780092592</v>
      </c>
      <c r="T2957" s="14">
        <f t="shared" si="281"/>
        <v>41871.389780092592</v>
      </c>
    </row>
    <row r="2958" spans="1:20" ht="45" x14ac:dyDescent="0.25">
      <c r="A2958">
        <v>83</v>
      </c>
      <c r="B2958" s="3" t="s">
        <v>85</v>
      </c>
      <c r="C2958" s="3" t="s">
        <v>4194</v>
      </c>
      <c r="D2958">
        <v>200</v>
      </c>
      <c r="E2958">
        <v>205</v>
      </c>
      <c r="F2958" t="s">
        <v>8219</v>
      </c>
      <c r="G2958" t="s">
        <v>8225</v>
      </c>
      <c r="H2958" t="s">
        <v>8247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8266</v>
      </c>
      <c r="O2958" s="6">
        <f t="shared" si="276"/>
        <v>1.0249999999999999</v>
      </c>
      <c r="P2958" s="8">
        <f t="shared" si="277"/>
        <v>15.76923076923077</v>
      </c>
      <c r="Q2958" s="9" t="str">
        <f t="shared" si="278"/>
        <v>film &amp; video</v>
      </c>
      <c r="R2958" s="9" t="str">
        <f t="shared" si="279"/>
        <v>shorts</v>
      </c>
      <c r="S2958" s="14">
        <f t="shared" si="280"/>
        <v>42042.615613425922</v>
      </c>
      <c r="T2958" s="14">
        <f t="shared" si="281"/>
        <v>42057.479166666672</v>
      </c>
    </row>
    <row r="2959" spans="1:20" ht="45" x14ac:dyDescent="0.25">
      <c r="A2959">
        <v>517</v>
      </c>
      <c r="B2959" s="3" t="s">
        <v>518</v>
      </c>
      <c r="C2959" s="3" t="s">
        <v>4627</v>
      </c>
      <c r="D2959">
        <v>15000</v>
      </c>
      <c r="E2959">
        <v>205</v>
      </c>
      <c r="F2959" t="s">
        <v>8221</v>
      </c>
      <c r="G2959" t="s">
        <v>8224</v>
      </c>
      <c r="H2959" t="s">
        <v>8246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8270</v>
      </c>
      <c r="O2959" s="6">
        <f t="shared" si="276"/>
        <v>1.3666666666666667E-2</v>
      </c>
      <c r="P2959" s="8">
        <f t="shared" si="277"/>
        <v>68.333333333333329</v>
      </c>
      <c r="Q2959" s="9" t="str">
        <f t="shared" si="278"/>
        <v>film &amp; video</v>
      </c>
      <c r="R2959" s="9" t="str">
        <f t="shared" si="279"/>
        <v>animation</v>
      </c>
      <c r="S2959" s="14">
        <f t="shared" si="280"/>
        <v>42738.615289351852</v>
      </c>
      <c r="T2959" s="14">
        <f t="shared" si="281"/>
        <v>42768.615289351852</v>
      </c>
    </row>
    <row r="2960" spans="1:20" ht="45" x14ac:dyDescent="0.25">
      <c r="A2960">
        <v>673</v>
      </c>
      <c r="B2960" s="3" t="s">
        <v>674</v>
      </c>
      <c r="C2960" s="3" t="s">
        <v>4783</v>
      </c>
      <c r="D2960">
        <v>100000</v>
      </c>
      <c r="E2960">
        <v>205</v>
      </c>
      <c r="F2960" t="s">
        <v>8221</v>
      </c>
      <c r="G2960" t="s">
        <v>8224</v>
      </c>
      <c r="H2960" t="s">
        <v>8246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8273</v>
      </c>
      <c r="O2960" s="6">
        <f t="shared" si="276"/>
        <v>2.0500000000000002E-3</v>
      </c>
      <c r="P2960" s="8">
        <f t="shared" si="277"/>
        <v>68.333333333333329</v>
      </c>
      <c r="Q2960" s="9" t="str">
        <f t="shared" si="278"/>
        <v>technology</v>
      </c>
      <c r="R2960" s="9" t="str">
        <f t="shared" si="279"/>
        <v>wearables</v>
      </c>
      <c r="S2960" s="14">
        <f t="shared" si="280"/>
        <v>41838.840474537035</v>
      </c>
      <c r="T2960" s="14">
        <f t="shared" si="281"/>
        <v>41883.840474537035</v>
      </c>
    </row>
    <row r="2961" spans="1:20" ht="45" x14ac:dyDescent="0.25">
      <c r="A2961">
        <v>886</v>
      </c>
      <c r="B2961" s="3" t="s">
        <v>887</v>
      </c>
      <c r="C2961" s="3" t="s">
        <v>4996</v>
      </c>
      <c r="D2961">
        <v>500</v>
      </c>
      <c r="E2961">
        <v>205</v>
      </c>
      <c r="F2961" t="s">
        <v>8221</v>
      </c>
      <c r="G2961" t="s">
        <v>8224</v>
      </c>
      <c r="H2961" t="s">
        <v>8246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8279</v>
      </c>
      <c r="O2961" s="6">
        <f t="shared" si="276"/>
        <v>0.41</v>
      </c>
      <c r="P2961" s="8">
        <f t="shared" si="277"/>
        <v>29.285714285714285</v>
      </c>
      <c r="Q2961" s="9" t="str">
        <f t="shared" si="278"/>
        <v>music</v>
      </c>
      <c r="R2961" s="9" t="str">
        <f t="shared" si="279"/>
        <v>indie rock</v>
      </c>
      <c r="S2961" s="14">
        <f t="shared" si="280"/>
        <v>42603.870520833334</v>
      </c>
      <c r="T2961" s="14">
        <f t="shared" si="281"/>
        <v>42628.870520833334</v>
      </c>
    </row>
    <row r="2962" spans="1:20" ht="45" x14ac:dyDescent="0.25">
      <c r="A2962">
        <v>1578</v>
      </c>
      <c r="B2962" s="3" t="s">
        <v>1579</v>
      </c>
      <c r="C2962" s="3" t="s">
        <v>5688</v>
      </c>
      <c r="D2962">
        <v>1897</v>
      </c>
      <c r="E2962">
        <v>205</v>
      </c>
      <c r="F2962" t="s">
        <v>8220</v>
      </c>
      <c r="G2962" t="s">
        <v>8224</v>
      </c>
      <c r="H2962" t="s">
        <v>8246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8290</v>
      </c>
      <c r="O2962" s="6">
        <f t="shared" si="276"/>
        <v>0.10806536636794939</v>
      </c>
      <c r="P2962" s="8">
        <f t="shared" si="277"/>
        <v>51.25</v>
      </c>
      <c r="Q2962" s="9" t="str">
        <f t="shared" si="278"/>
        <v>publishing</v>
      </c>
      <c r="R2962" s="9" t="str">
        <f t="shared" si="279"/>
        <v>art books</v>
      </c>
      <c r="S2962" s="14">
        <f t="shared" si="280"/>
        <v>40399.065868055557</v>
      </c>
      <c r="T2962" s="14">
        <f t="shared" si="281"/>
        <v>40423.083333333336</v>
      </c>
    </row>
    <row r="2963" spans="1:20" ht="30" x14ac:dyDescent="0.25">
      <c r="A2963">
        <v>1594</v>
      </c>
      <c r="B2963" s="3" t="s">
        <v>1595</v>
      </c>
      <c r="C2963" s="3" t="s">
        <v>5704</v>
      </c>
      <c r="D2963">
        <v>1000</v>
      </c>
      <c r="E2963">
        <v>205</v>
      </c>
      <c r="F2963" t="s">
        <v>8221</v>
      </c>
      <c r="G2963" t="s">
        <v>8224</v>
      </c>
      <c r="H2963" t="s">
        <v>8246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8291</v>
      </c>
      <c r="O2963" s="6">
        <f t="shared" si="276"/>
        <v>0.20499999999999999</v>
      </c>
      <c r="P2963" s="8">
        <f t="shared" si="277"/>
        <v>20.5</v>
      </c>
      <c r="Q2963" s="9" t="str">
        <f t="shared" si="278"/>
        <v>photography</v>
      </c>
      <c r="R2963" s="9" t="str">
        <f t="shared" si="279"/>
        <v>places</v>
      </c>
      <c r="S2963" s="14">
        <f t="shared" si="280"/>
        <v>42445.712754629625</v>
      </c>
      <c r="T2963" s="14">
        <f t="shared" si="281"/>
        <v>42505.681249999994</v>
      </c>
    </row>
    <row r="2964" spans="1:20" ht="45" x14ac:dyDescent="0.25">
      <c r="A2964">
        <v>4091</v>
      </c>
      <c r="B2964" s="3" t="s">
        <v>4087</v>
      </c>
      <c r="C2964" s="3" t="s">
        <v>8194</v>
      </c>
      <c r="D2964">
        <v>1600</v>
      </c>
      <c r="E2964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8271</v>
      </c>
      <c r="O2964" s="6">
        <f t="shared" si="276"/>
        <v>0.1275</v>
      </c>
      <c r="P2964" s="8">
        <f t="shared" si="277"/>
        <v>25.5</v>
      </c>
      <c r="Q2964" s="9" t="str">
        <f t="shared" si="278"/>
        <v>theater</v>
      </c>
      <c r="R2964" s="9" t="str">
        <f t="shared" si="279"/>
        <v>plays</v>
      </c>
      <c r="S2964" s="14">
        <f t="shared" si="280"/>
        <v>41990.506377314814</v>
      </c>
      <c r="T2964" s="14">
        <f t="shared" si="281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>
        <v>3000</v>
      </c>
      <c r="E2965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8270</v>
      </c>
      <c r="O2965" s="6">
        <f t="shared" si="276"/>
        <v>6.7966666666666675E-2</v>
      </c>
      <c r="P2965" s="8">
        <f t="shared" si="277"/>
        <v>40.78</v>
      </c>
      <c r="Q2965" s="9" t="str">
        <f t="shared" si="278"/>
        <v>film &amp; video</v>
      </c>
      <c r="R2965" s="9" t="str">
        <f t="shared" si="279"/>
        <v>animation</v>
      </c>
      <c r="S2965" s="14">
        <f t="shared" si="280"/>
        <v>40934.376145833332</v>
      </c>
      <c r="T2965" s="14">
        <f t="shared" si="281"/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>
        <v>1200</v>
      </c>
      <c r="E2966">
        <v>202</v>
      </c>
      <c r="F2966" t="s">
        <v>8221</v>
      </c>
      <c r="G2966" t="s">
        <v>8225</v>
      </c>
      <c r="H2966" t="s">
        <v>8247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8284</v>
      </c>
      <c r="O2966" s="6">
        <f t="shared" si="276"/>
        <v>0.16833333333333333</v>
      </c>
      <c r="P2966" s="8">
        <f t="shared" si="277"/>
        <v>16.833333333333332</v>
      </c>
      <c r="Q2966" s="9" t="str">
        <f t="shared" si="278"/>
        <v>food</v>
      </c>
      <c r="R2966" s="9" t="str">
        <f t="shared" si="279"/>
        <v>food trucks</v>
      </c>
      <c r="S2966" s="14">
        <f t="shared" si="280"/>
        <v>42399.882615740738</v>
      </c>
      <c r="T2966" s="14">
        <f t="shared" si="281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>
        <v>8500</v>
      </c>
      <c r="E2967">
        <v>202</v>
      </c>
      <c r="F2967" t="s">
        <v>8221</v>
      </c>
      <c r="G2967" t="s">
        <v>8224</v>
      </c>
      <c r="H2967" t="s">
        <v>8246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8271</v>
      </c>
      <c r="O2967" s="6">
        <f t="shared" si="276"/>
        <v>2.3764705882352941E-2</v>
      </c>
      <c r="P2967" s="8">
        <f t="shared" si="277"/>
        <v>202</v>
      </c>
      <c r="Q2967" s="9" t="str">
        <f t="shared" si="278"/>
        <v>theater</v>
      </c>
      <c r="R2967" s="9" t="str">
        <f t="shared" si="279"/>
        <v>plays</v>
      </c>
      <c r="S2967" s="14">
        <f t="shared" si="280"/>
        <v>42621.389340277776</v>
      </c>
      <c r="T2967" s="14">
        <f t="shared" si="281"/>
        <v>42651.389340277776</v>
      </c>
    </row>
    <row r="2968" spans="1:20" ht="45" x14ac:dyDescent="0.25">
      <c r="A2968">
        <v>2401</v>
      </c>
      <c r="B2968" s="3" t="s">
        <v>2402</v>
      </c>
      <c r="C2968" s="3" t="s">
        <v>6511</v>
      </c>
      <c r="D2968">
        <v>28000</v>
      </c>
      <c r="E2968">
        <v>201</v>
      </c>
      <c r="F2968" t="s">
        <v>8221</v>
      </c>
      <c r="G2968" t="s">
        <v>8224</v>
      </c>
      <c r="H2968" t="s">
        <v>8246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8284</v>
      </c>
      <c r="O2968" s="6">
        <f t="shared" si="276"/>
        <v>7.1785714285714283E-3</v>
      </c>
      <c r="P2968" s="8">
        <f t="shared" si="277"/>
        <v>22.333333333333332</v>
      </c>
      <c r="Q2968" s="9" t="str">
        <f t="shared" si="278"/>
        <v>food</v>
      </c>
      <c r="R2968" s="9" t="str">
        <f t="shared" si="279"/>
        <v>food trucks</v>
      </c>
      <c r="S2968" s="14">
        <f t="shared" si="280"/>
        <v>42374.822870370372</v>
      </c>
      <c r="T2968" s="14">
        <f t="shared" si="281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>
        <v>200</v>
      </c>
      <c r="E2969">
        <v>201</v>
      </c>
      <c r="F2969" t="s">
        <v>8219</v>
      </c>
      <c r="G2969" t="s">
        <v>8225</v>
      </c>
      <c r="H2969" t="s">
        <v>8247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8271</v>
      </c>
      <c r="O2969" s="6">
        <f t="shared" si="276"/>
        <v>1.0049999999999999</v>
      </c>
      <c r="P2969" s="8">
        <f t="shared" si="277"/>
        <v>18.272727272727273</v>
      </c>
      <c r="Q2969" s="9" t="str">
        <f t="shared" si="278"/>
        <v>theater</v>
      </c>
      <c r="R2969" s="9" t="str">
        <f t="shared" si="279"/>
        <v>plays</v>
      </c>
      <c r="S2969" s="14">
        <f t="shared" si="280"/>
        <v>42101.828819444447</v>
      </c>
      <c r="T2969" s="14">
        <f t="shared" si="281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>
        <v>2000</v>
      </c>
      <c r="E2970">
        <v>201</v>
      </c>
      <c r="F2970" t="s">
        <v>8221</v>
      </c>
      <c r="G2970" t="s">
        <v>8224</v>
      </c>
      <c r="H2970" t="s">
        <v>8246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8271</v>
      </c>
      <c r="O2970" s="6">
        <f t="shared" si="276"/>
        <v>0.10050000000000001</v>
      </c>
      <c r="P2970" s="8">
        <f t="shared" si="277"/>
        <v>100.5</v>
      </c>
      <c r="Q2970" s="9" t="str">
        <f t="shared" si="278"/>
        <v>theater</v>
      </c>
      <c r="R2970" s="9" t="str">
        <f t="shared" si="279"/>
        <v>plays</v>
      </c>
      <c r="S2970" s="14">
        <f t="shared" si="280"/>
        <v>42020.587349537032</v>
      </c>
      <c r="T2970" s="14">
        <f t="shared" si="281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>
        <v>1000</v>
      </c>
      <c r="E2971">
        <v>200</v>
      </c>
      <c r="F2971" t="s">
        <v>8221</v>
      </c>
      <c r="G2971" t="s">
        <v>8224</v>
      </c>
      <c r="H2971" t="s">
        <v>8246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8268</v>
      </c>
      <c r="O2971" s="6">
        <f t="shared" si="276"/>
        <v>0.2</v>
      </c>
      <c r="P2971" s="8">
        <f t="shared" si="277"/>
        <v>100</v>
      </c>
      <c r="Q2971" s="9" t="str">
        <f t="shared" si="278"/>
        <v>film &amp; video</v>
      </c>
      <c r="R2971" s="9" t="str">
        <f t="shared" si="279"/>
        <v>drama</v>
      </c>
      <c r="S2971" s="14">
        <f t="shared" si="280"/>
        <v>42403.080497685187</v>
      </c>
      <c r="T2971" s="14">
        <f t="shared" si="281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>
        <v>8000</v>
      </c>
      <c r="E2972">
        <v>200</v>
      </c>
      <c r="F2972" t="s">
        <v>8221</v>
      </c>
      <c r="G2972" t="s">
        <v>8224</v>
      </c>
      <c r="H2972" t="s">
        <v>8246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8272</v>
      </c>
      <c r="O2972" s="6">
        <f t="shared" si="276"/>
        <v>2.5000000000000001E-2</v>
      </c>
      <c r="P2972" s="8">
        <f t="shared" si="277"/>
        <v>200</v>
      </c>
      <c r="Q2972" s="9" t="str">
        <f t="shared" si="278"/>
        <v>technology</v>
      </c>
      <c r="R2972" s="9" t="str">
        <f t="shared" si="279"/>
        <v>web</v>
      </c>
      <c r="S2972" s="14">
        <f t="shared" si="280"/>
        <v>42345.860150462962</v>
      </c>
      <c r="T2972" s="14">
        <f t="shared" si="281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>
        <v>2000</v>
      </c>
      <c r="E2973">
        <v>200</v>
      </c>
      <c r="F2973" t="s">
        <v>8221</v>
      </c>
      <c r="G2973" t="s">
        <v>8224</v>
      </c>
      <c r="H2973" t="s">
        <v>8246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8279</v>
      </c>
      <c r="O2973" s="6">
        <f t="shared" si="276"/>
        <v>0.1</v>
      </c>
      <c r="P2973" s="8">
        <f t="shared" si="277"/>
        <v>40</v>
      </c>
      <c r="Q2973" s="9" t="str">
        <f t="shared" si="278"/>
        <v>music</v>
      </c>
      <c r="R2973" s="9" t="str">
        <f t="shared" si="279"/>
        <v>indie rock</v>
      </c>
      <c r="S2973" s="14">
        <f t="shared" si="280"/>
        <v>42065.897719907407</v>
      </c>
      <c r="T2973" s="14">
        <f t="shared" si="281"/>
        <v>42095.856053240743</v>
      </c>
    </row>
    <row r="2974" spans="1:20" ht="45" x14ac:dyDescent="0.25">
      <c r="A2974">
        <v>1363</v>
      </c>
      <c r="B2974" s="3" t="s">
        <v>1364</v>
      </c>
      <c r="C2974" s="3" t="s">
        <v>5473</v>
      </c>
      <c r="D2974">
        <v>200</v>
      </c>
      <c r="E2974">
        <v>200</v>
      </c>
      <c r="F2974" t="s">
        <v>8219</v>
      </c>
      <c r="G2974" t="s">
        <v>8224</v>
      </c>
      <c r="H2974" t="s">
        <v>8246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8274</v>
      </c>
      <c r="O2974" s="6">
        <f t="shared" si="276"/>
        <v>1</v>
      </c>
      <c r="P2974" s="8">
        <f t="shared" si="277"/>
        <v>40</v>
      </c>
      <c r="Q2974" s="9" t="str">
        <f t="shared" si="278"/>
        <v>publishing</v>
      </c>
      <c r="R2974" s="9" t="str">
        <f t="shared" si="279"/>
        <v>nonfiction</v>
      </c>
      <c r="S2974" s="14">
        <f t="shared" si="280"/>
        <v>42396.8440625</v>
      </c>
      <c r="T2974" s="14">
        <f t="shared" si="281"/>
        <v>42415.332638888889</v>
      </c>
    </row>
    <row r="2975" spans="1:20" ht="45" x14ac:dyDescent="0.25">
      <c r="A2975">
        <v>1421</v>
      </c>
      <c r="B2975" s="3" t="s">
        <v>1422</v>
      </c>
      <c r="C2975" s="3" t="s">
        <v>5531</v>
      </c>
      <c r="D2975">
        <v>200000</v>
      </c>
      <c r="E2975">
        <v>200</v>
      </c>
      <c r="F2975" t="s">
        <v>8221</v>
      </c>
      <c r="G2975" t="s">
        <v>8235</v>
      </c>
      <c r="H2975" t="s">
        <v>8255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8287</v>
      </c>
      <c r="O2975" s="6">
        <f t="shared" si="276"/>
        <v>1E-3</v>
      </c>
      <c r="P2975" s="8">
        <f t="shared" si="277"/>
        <v>100</v>
      </c>
      <c r="Q2975" s="9" t="str">
        <f t="shared" si="278"/>
        <v>publishing</v>
      </c>
      <c r="R2975" s="9" t="str">
        <f t="shared" si="279"/>
        <v>translations</v>
      </c>
      <c r="S2975" s="14">
        <f t="shared" si="280"/>
        <v>42013.915613425925</v>
      </c>
      <c r="T2975" s="14">
        <f t="shared" si="281"/>
        <v>42043.915613425925</v>
      </c>
    </row>
    <row r="2976" spans="1:20" ht="45" x14ac:dyDescent="0.25">
      <c r="A2976">
        <v>3067</v>
      </c>
      <c r="B2976" s="3" t="s">
        <v>3067</v>
      </c>
      <c r="C2976" s="3" t="s">
        <v>7177</v>
      </c>
      <c r="D2976">
        <v>8000</v>
      </c>
      <c r="E2976">
        <v>200</v>
      </c>
      <c r="F2976" t="s">
        <v>8221</v>
      </c>
      <c r="G2976" t="s">
        <v>8228</v>
      </c>
      <c r="H2976" t="s">
        <v>8250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8303</v>
      </c>
      <c r="O2976" s="6">
        <f t="shared" si="276"/>
        <v>2.5000000000000001E-2</v>
      </c>
      <c r="P2976" s="8">
        <f t="shared" si="277"/>
        <v>200</v>
      </c>
      <c r="Q2976" s="9" t="str">
        <f t="shared" si="278"/>
        <v>theater</v>
      </c>
      <c r="R2976" s="9" t="str">
        <f t="shared" si="279"/>
        <v>spaces</v>
      </c>
      <c r="S2976" s="14">
        <f t="shared" si="280"/>
        <v>42226.938414351855</v>
      </c>
      <c r="T2976" s="14">
        <f t="shared" si="281"/>
        <v>42256.938414351855</v>
      </c>
    </row>
    <row r="2977" spans="1:20" ht="30" x14ac:dyDescent="0.25">
      <c r="A2977">
        <v>3415</v>
      </c>
      <c r="B2977" s="3" t="s">
        <v>3414</v>
      </c>
      <c r="C2977" s="3" t="s">
        <v>7525</v>
      </c>
      <c r="D2977">
        <v>200</v>
      </c>
      <c r="E2977">
        <v>200</v>
      </c>
      <c r="F2977" t="s">
        <v>8219</v>
      </c>
      <c r="G2977" t="s">
        <v>8224</v>
      </c>
      <c r="H2977" t="s">
        <v>8246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8271</v>
      </c>
      <c r="O2977" s="6">
        <f t="shared" si="276"/>
        <v>1</v>
      </c>
      <c r="P2977" s="8">
        <f t="shared" si="277"/>
        <v>22.222222222222221</v>
      </c>
      <c r="Q2977" s="9" t="str">
        <f t="shared" si="278"/>
        <v>theater</v>
      </c>
      <c r="R2977" s="9" t="str">
        <f t="shared" si="279"/>
        <v>plays</v>
      </c>
      <c r="S2977" s="14">
        <f t="shared" si="280"/>
        <v>42467.144166666665</v>
      </c>
      <c r="T2977" s="14">
        <f t="shared" si="281"/>
        <v>42477.979166666672</v>
      </c>
    </row>
    <row r="2978" spans="1:20" ht="45" x14ac:dyDescent="0.25">
      <c r="A2978">
        <v>4034</v>
      </c>
      <c r="B2978" s="3" t="s">
        <v>4030</v>
      </c>
      <c r="C2978" s="3" t="s">
        <v>8139</v>
      </c>
      <c r="D2978">
        <v>13500</v>
      </c>
      <c r="E2978">
        <v>200</v>
      </c>
      <c r="F2978" t="s">
        <v>8221</v>
      </c>
      <c r="G2978" t="s">
        <v>8224</v>
      </c>
      <c r="H2978" t="s">
        <v>8246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8271</v>
      </c>
      <c r="O2978" s="6">
        <f t="shared" si="276"/>
        <v>1.4814814814814815E-2</v>
      </c>
      <c r="P2978" s="8">
        <f t="shared" si="277"/>
        <v>100</v>
      </c>
      <c r="Q2978" s="9" t="str">
        <f t="shared" si="278"/>
        <v>theater</v>
      </c>
      <c r="R2978" s="9" t="str">
        <f t="shared" si="279"/>
        <v>plays</v>
      </c>
      <c r="S2978" s="14">
        <f t="shared" si="280"/>
        <v>42067.947337962964</v>
      </c>
      <c r="T2978" s="14">
        <f t="shared" si="281"/>
        <v>42097.905671296292</v>
      </c>
    </row>
    <row r="2979" spans="1:20" ht="45" x14ac:dyDescent="0.25">
      <c r="A2979">
        <v>713</v>
      </c>
      <c r="B2979" s="3" t="s">
        <v>714</v>
      </c>
      <c r="C2979" s="3" t="s">
        <v>4823</v>
      </c>
      <c r="D2979">
        <v>25000</v>
      </c>
      <c r="E2979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8273</v>
      </c>
      <c r="O2979" s="6">
        <f t="shared" si="276"/>
        <v>7.9600000000000001E-3</v>
      </c>
      <c r="P2979" s="8">
        <f t="shared" si="277"/>
        <v>199</v>
      </c>
      <c r="Q2979" s="9" t="str">
        <f t="shared" si="278"/>
        <v>technology</v>
      </c>
      <c r="R2979" s="9" t="str">
        <f t="shared" si="279"/>
        <v>wearables</v>
      </c>
      <c r="S2979" s="14">
        <f t="shared" si="280"/>
        <v>42496.529305555552</v>
      </c>
      <c r="T2979" s="14">
        <f t="shared" si="281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>
        <v>6500</v>
      </c>
      <c r="E2980">
        <v>196</v>
      </c>
      <c r="F2980" t="s">
        <v>8221</v>
      </c>
      <c r="G2980" t="s">
        <v>8224</v>
      </c>
      <c r="H2980" t="s">
        <v>8246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8278</v>
      </c>
      <c r="O2980" s="6">
        <f t="shared" si="276"/>
        <v>3.0153846153846153E-2</v>
      </c>
      <c r="P2980" s="8">
        <f t="shared" si="277"/>
        <v>32.666666666666664</v>
      </c>
      <c r="Q2980" s="9" t="str">
        <f t="shared" si="278"/>
        <v>music</v>
      </c>
      <c r="R2980" s="9" t="str">
        <f t="shared" si="279"/>
        <v>jazz</v>
      </c>
      <c r="S2980" s="14">
        <f t="shared" si="280"/>
        <v>40507.239884259259</v>
      </c>
      <c r="T2980" s="14">
        <f t="shared" si="281"/>
        <v>40567.239884259259</v>
      </c>
    </row>
    <row r="2981" spans="1:20" ht="45" x14ac:dyDescent="0.25">
      <c r="A2981">
        <v>918</v>
      </c>
      <c r="B2981" s="3" t="s">
        <v>919</v>
      </c>
      <c r="C2981" s="3" t="s">
        <v>5028</v>
      </c>
      <c r="D2981">
        <v>3900</v>
      </c>
      <c r="E2981">
        <v>196</v>
      </c>
      <c r="F2981" t="s">
        <v>8221</v>
      </c>
      <c r="G2981" t="s">
        <v>8225</v>
      </c>
      <c r="H2981" t="s">
        <v>8247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8278</v>
      </c>
      <c r="O2981" s="6">
        <f t="shared" si="276"/>
        <v>5.0256410256410255E-2</v>
      </c>
      <c r="P2981" s="8">
        <f t="shared" si="277"/>
        <v>19.600000000000001</v>
      </c>
      <c r="Q2981" s="9" t="str">
        <f t="shared" si="278"/>
        <v>music</v>
      </c>
      <c r="R2981" s="9" t="str">
        <f t="shared" si="279"/>
        <v>jazz</v>
      </c>
      <c r="S2981" s="14">
        <f t="shared" si="280"/>
        <v>41944.916215277779</v>
      </c>
      <c r="T2981" s="14">
        <f t="shared" si="281"/>
        <v>41974.957881944443</v>
      </c>
    </row>
    <row r="2982" spans="1:20" ht="45" x14ac:dyDescent="0.25">
      <c r="A2982">
        <v>895</v>
      </c>
      <c r="B2982" s="3" t="s">
        <v>896</v>
      </c>
      <c r="C2982" s="3" t="s">
        <v>5005</v>
      </c>
      <c r="D2982">
        <v>8000</v>
      </c>
      <c r="E2982">
        <v>195</v>
      </c>
      <c r="F2982" t="s">
        <v>8221</v>
      </c>
      <c r="G2982" t="s">
        <v>8224</v>
      </c>
      <c r="H2982" t="s">
        <v>8246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8279</v>
      </c>
      <c r="O2982" s="6">
        <f t="shared" si="276"/>
        <v>2.4375000000000001E-2</v>
      </c>
      <c r="P2982" s="8">
        <f t="shared" si="277"/>
        <v>27.857142857142858</v>
      </c>
      <c r="Q2982" s="9" t="str">
        <f t="shared" si="278"/>
        <v>music</v>
      </c>
      <c r="R2982" s="9" t="str">
        <f t="shared" si="279"/>
        <v>indie rock</v>
      </c>
      <c r="S2982" s="14">
        <f t="shared" si="280"/>
        <v>40431.127650462964</v>
      </c>
      <c r="T2982" s="14">
        <f t="shared" si="281"/>
        <v>40476.127650462964</v>
      </c>
    </row>
    <row r="2983" spans="1:20" ht="45" x14ac:dyDescent="0.25">
      <c r="A2983">
        <v>3429</v>
      </c>
      <c r="B2983" s="3" t="s">
        <v>3428</v>
      </c>
      <c r="C2983" s="3" t="s">
        <v>7539</v>
      </c>
      <c r="D2983">
        <v>150</v>
      </c>
      <c r="E2983">
        <v>195</v>
      </c>
      <c r="F2983" t="s">
        <v>8219</v>
      </c>
      <c r="G2983" t="s">
        <v>8225</v>
      </c>
      <c r="H2983" t="s">
        <v>8247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8271</v>
      </c>
      <c r="O2983" s="6">
        <f t="shared" si="276"/>
        <v>1.3</v>
      </c>
      <c r="P2983" s="8">
        <f t="shared" si="277"/>
        <v>16.25</v>
      </c>
      <c r="Q2983" s="9" t="str">
        <f t="shared" si="278"/>
        <v>theater</v>
      </c>
      <c r="R2983" s="9" t="str">
        <f t="shared" si="279"/>
        <v>plays</v>
      </c>
      <c r="S2983" s="14">
        <f t="shared" si="280"/>
        <v>42662.021539351852</v>
      </c>
      <c r="T2983" s="14">
        <f t="shared" si="281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6">
        <f t="shared" si="276"/>
        <v>3.2500000000000001E-2</v>
      </c>
      <c r="P2984" s="8">
        <f t="shared" si="277"/>
        <v>39</v>
      </c>
      <c r="Q2984" s="9" t="str">
        <f t="shared" si="278"/>
        <v>theater</v>
      </c>
      <c r="R2984" s="9" t="str">
        <f t="shared" si="279"/>
        <v>plays</v>
      </c>
      <c r="S2984" s="14">
        <f t="shared" si="280"/>
        <v>42031.833587962959</v>
      </c>
      <c r="T2984" s="14">
        <f t="shared" si="281"/>
        <v>42063.333333333328</v>
      </c>
    </row>
    <row r="2985" spans="1:20" ht="45" x14ac:dyDescent="0.25">
      <c r="A2985">
        <v>719</v>
      </c>
      <c r="B2985" s="3" t="s">
        <v>720</v>
      </c>
      <c r="C2985" s="3" t="s">
        <v>4829</v>
      </c>
      <c r="D2985">
        <v>15000</v>
      </c>
      <c r="E2985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8273</v>
      </c>
      <c r="O2985" s="6">
        <f t="shared" si="276"/>
        <v>1.2933333333333333E-2</v>
      </c>
      <c r="P2985" s="8">
        <f t="shared" si="277"/>
        <v>19.399999999999999</v>
      </c>
      <c r="Q2985" s="9" t="str">
        <f t="shared" si="278"/>
        <v>technology</v>
      </c>
      <c r="R2985" s="9" t="str">
        <f t="shared" si="279"/>
        <v>wearables</v>
      </c>
      <c r="S2985" s="14">
        <f t="shared" si="280"/>
        <v>42409.040231481486</v>
      </c>
      <c r="T2985" s="14">
        <f t="shared" si="281"/>
        <v>42423.040231481486</v>
      </c>
    </row>
    <row r="2986" spans="1:20" ht="45" x14ac:dyDescent="0.25">
      <c r="A2986">
        <v>127</v>
      </c>
      <c r="B2986" s="3" t="s">
        <v>129</v>
      </c>
      <c r="C2986" s="3" t="s">
        <v>4238</v>
      </c>
      <c r="D2986">
        <v>8000</v>
      </c>
      <c r="E2986">
        <v>190</v>
      </c>
      <c r="F2986" t="s">
        <v>8220</v>
      </c>
      <c r="G2986" t="s">
        <v>8224</v>
      </c>
      <c r="H2986" t="s">
        <v>8246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8267</v>
      </c>
      <c r="O2986" s="6">
        <f t="shared" si="276"/>
        <v>2.375E-2</v>
      </c>
      <c r="P2986" s="8">
        <f t="shared" si="277"/>
        <v>47.5</v>
      </c>
      <c r="Q2986" s="9" t="str">
        <f t="shared" si="278"/>
        <v>film &amp; video</v>
      </c>
      <c r="R2986" s="9" t="str">
        <f t="shared" si="279"/>
        <v>science fiction</v>
      </c>
      <c r="S2986" s="14">
        <f t="shared" si="280"/>
        <v>42067.62431712963</v>
      </c>
      <c r="T2986" s="14">
        <f t="shared" si="281"/>
        <v>42097.582650462966</v>
      </c>
    </row>
    <row r="2987" spans="1:20" ht="15.75" x14ac:dyDescent="0.25">
      <c r="A2987">
        <v>1062</v>
      </c>
      <c r="B2987" s="3" t="s">
        <v>1063</v>
      </c>
      <c r="C2987" s="3" t="s">
        <v>5172</v>
      </c>
      <c r="D2987">
        <v>199</v>
      </c>
      <c r="E2987">
        <v>190</v>
      </c>
      <c r="F2987" t="s">
        <v>8220</v>
      </c>
      <c r="G2987" t="s">
        <v>8224</v>
      </c>
      <c r="H2987" t="s">
        <v>8246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8281</v>
      </c>
      <c r="O2987" s="6">
        <f t="shared" si="276"/>
        <v>0.95477386934673369</v>
      </c>
      <c r="P2987" s="8">
        <f t="shared" si="277"/>
        <v>47.5</v>
      </c>
      <c r="Q2987" s="9" t="str">
        <f t="shared" si="278"/>
        <v>journalism</v>
      </c>
      <c r="R2987" s="9" t="str">
        <f t="shared" si="279"/>
        <v>audio</v>
      </c>
      <c r="S2987" s="14">
        <f t="shared" si="280"/>
        <v>42556.807187500002</v>
      </c>
      <c r="T2987" s="14">
        <f t="shared" si="281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>
        <v>7000</v>
      </c>
      <c r="E2988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8271</v>
      </c>
      <c r="O2988" s="6">
        <f t="shared" si="276"/>
        <v>2.7E-2</v>
      </c>
      <c r="P2988" s="8">
        <f t="shared" si="277"/>
        <v>23.625</v>
      </c>
      <c r="Q2988" s="9" t="str">
        <f t="shared" si="278"/>
        <v>theater</v>
      </c>
      <c r="R2988" s="9" t="str">
        <f t="shared" si="279"/>
        <v>plays</v>
      </c>
      <c r="S2988" s="14">
        <f t="shared" si="280"/>
        <v>41885.221550925926</v>
      </c>
      <c r="T2988" s="14">
        <f t="shared" si="281"/>
        <v>41916.290972222225</v>
      </c>
    </row>
    <row r="2989" spans="1:20" ht="45" x14ac:dyDescent="0.25">
      <c r="A2989">
        <v>1155</v>
      </c>
      <c r="B2989" s="3" t="s">
        <v>1156</v>
      </c>
      <c r="C2989" s="3" t="s">
        <v>5265</v>
      </c>
      <c r="D2989">
        <v>25000</v>
      </c>
      <c r="E2989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8284</v>
      </c>
      <c r="O2989" s="6">
        <f t="shared" si="276"/>
        <v>7.5199999999999998E-3</v>
      </c>
      <c r="P2989" s="8">
        <f t="shared" si="277"/>
        <v>23.5</v>
      </c>
      <c r="Q2989" s="9" t="str">
        <f t="shared" si="278"/>
        <v>food</v>
      </c>
      <c r="R2989" s="9" t="str">
        <f t="shared" si="279"/>
        <v>food trucks</v>
      </c>
      <c r="S2989" s="14">
        <f t="shared" si="280"/>
        <v>41835.763981481483</v>
      </c>
      <c r="T2989" s="14">
        <f t="shared" si="281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>
        <v>5000</v>
      </c>
      <c r="E2990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8285</v>
      </c>
      <c r="O2990" s="6">
        <f t="shared" si="276"/>
        <v>3.7400000000000003E-2</v>
      </c>
      <c r="P2990" s="8">
        <f t="shared" si="277"/>
        <v>12.466666666666667</v>
      </c>
      <c r="Q2990" s="9" t="str">
        <f t="shared" si="278"/>
        <v>photography</v>
      </c>
      <c r="R2990" s="9" t="str">
        <f t="shared" si="279"/>
        <v>photobooks</v>
      </c>
      <c r="S2990" s="14">
        <f t="shared" si="280"/>
        <v>41849.560694444444</v>
      </c>
      <c r="T2990" s="14">
        <f t="shared" si="281"/>
        <v>41909.560694444444</v>
      </c>
    </row>
    <row r="2991" spans="1:20" ht="45" x14ac:dyDescent="0.25">
      <c r="A2991">
        <v>1143</v>
      </c>
      <c r="B2991" s="3" t="s">
        <v>1144</v>
      </c>
      <c r="C2991" s="3" t="s">
        <v>5253</v>
      </c>
      <c r="D2991">
        <v>45000</v>
      </c>
      <c r="E2991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8283</v>
      </c>
      <c r="O2991" s="6">
        <f t="shared" si="276"/>
        <v>4.1333333333333335E-3</v>
      </c>
      <c r="P2991" s="8">
        <f t="shared" si="277"/>
        <v>23.25</v>
      </c>
      <c r="Q2991" s="9" t="str">
        <f t="shared" si="278"/>
        <v>games</v>
      </c>
      <c r="R2991" s="9" t="str">
        <f t="shared" si="279"/>
        <v>mobile games</v>
      </c>
      <c r="S2991" s="14">
        <f t="shared" si="280"/>
        <v>42325.19358796296</v>
      </c>
      <c r="T2991" s="14">
        <f t="shared" si="281"/>
        <v>42355.19358796296</v>
      </c>
    </row>
    <row r="2992" spans="1:20" ht="30" x14ac:dyDescent="0.25">
      <c r="A2992">
        <v>2884</v>
      </c>
      <c r="B2992" s="3" t="s">
        <v>2884</v>
      </c>
      <c r="C2992" s="3" t="s">
        <v>6994</v>
      </c>
      <c r="D2992">
        <v>45000</v>
      </c>
      <c r="E2992">
        <v>185</v>
      </c>
      <c r="F2992" t="s">
        <v>8221</v>
      </c>
      <c r="G2992" t="s">
        <v>8224</v>
      </c>
      <c r="H2992" t="s">
        <v>8246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8271</v>
      </c>
      <c r="O2992" s="6">
        <f t="shared" si="276"/>
        <v>4.1111111111111114E-3</v>
      </c>
      <c r="P2992" s="8">
        <f t="shared" si="277"/>
        <v>46.25</v>
      </c>
      <c r="Q2992" s="9" t="str">
        <f t="shared" si="278"/>
        <v>theater</v>
      </c>
      <c r="R2992" s="9" t="str">
        <f t="shared" si="279"/>
        <v>plays</v>
      </c>
      <c r="S2992" s="14">
        <f t="shared" si="280"/>
        <v>41948.727256944447</v>
      </c>
      <c r="T2992" s="14">
        <f t="shared" si="281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>
        <v>6000</v>
      </c>
      <c r="E2993">
        <v>185</v>
      </c>
      <c r="F2993" t="s">
        <v>8221</v>
      </c>
      <c r="G2993" t="s">
        <v>8224</v>
      </c>
      <c r="H2993" t="s">
        <v>8246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8271</v>
      </c>
      <c r="O2993" s="6">
        <f t="shared" si="276"/>
        <v>3.0833333333333334E-2</v>
      </c>
      <c r="P2993" s="8">
        <f t="shared" si="277"/>
        <v>61.666666666666664</v>
      </c>
      <c r="Q2993" s="9" t="str">
        <f t="shared" si="278"/>
        <v>theater</v>
      </c>
      <c r="R2993" s="9" t="str">
        <f t="shared" si="279"/>
        <v>plays</v>
      </c>
      <c r="S2993" s="14">
        <f t="shared" si="280"/>
        <v>42224.756909722222</v>
      </c>
      <c r="T2993" s="14">
        <f t="shared" si="281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>
        <v>450</v>
      </c>
      <c r="E2994">
        <v>180</v>
      </c>
      <c r="F2994" t="s">
        <v>8221</v>
      </c>
      <c r="G2994" t="s">
        <v>8224</v>
      </c>
      <c r="H2994" t="s">
        <v>8246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8268</v>
      </c>
      <c r="O2994" s="6">
        <f t="shared" si="276"/>
        <v>0.4</v>
      </c>
      <c r="P2994" s="8">
        <f t="shared" si="277"/>
        <v>25.714285714285715</v>
      </c>
      <c r="Q2994" s="9" t="str">
        <f t="shared" si="278"/>
        <v>film &amp; video</v>
      </c>
      <c r="R2994" s="9" t="str">
        <f t="shared" si="279"/>
        <v>drama</v>
      </c>
      <c r="S2994" s="14">
        <f t="shared" si="280"/>
        <v>42070.047754629632</v>
      </c>
      <c r="T2994" s="14">
        <f t="shared" si="281"/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>
        <v>2725</v>
      </c>
      <c r="E2995">
        <v>180</v>
      </c>
      <c r="F2995" t="s">
        <v>8221</v>
      </c>
      <c r="G2995" t="s">
        <v>8229</v>
      </c>
      <c r="H2995" t="s">
        <v>8251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8287</v>
      </c>
      <c r="O2995" s="6">
        <f t="shared" si="276"/>
        <v>6.6055045871559637E-2</v>
      </c>
      <c r="P2995" s="8">
        <f t="shared" si="277"/>
        <v>30</v>
      </c>
      <c r="Q2995" s="9" t="str">
        <f t="shared" si="278"/>
        <v>publishing</v>
      </c>
      <c r="R2995" s="9" t="str">
        <f t="shared" si="279"/>
        <v>translations</v>
      </c>
      <c r="S2995" s="14">
        <f t="shared" si="280"/>
        <v>42040.829872685179</v>
      </c>
      <c r="T2995" s="14">
        <f t="shared" si="281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>
        <v>150</v>
      </c>
      <c r="E2996">
        <v>180</v>
      </c>
      <c r="F2996" t="s">
        <v>8219</v>
      </c>
      <c r="G2996" t="s">
        <v>8224</v>
      </c>
      <c r="H2996" t="s">
        <v>8246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8276</v>
      </c>
      <c r="O2996" s="6">
        <f t="shared" si="276"/>
        <v>1.2</v>
      </c>
      <c r="P2996" s="8">
        <f t="shared" si="277"/>
        <v>22.5</v>
      </c>
      <c r="Q2996" s="9" t="str">
        <f t="shared" si="278"/>
        <v>music</v>
      </c>
      <c r="R2996" s="9" t="str">
        <f t="shared" si="279"/>
        <v>rock</v>
      </c>
      <c r="S2996" s="14">
        <f t="shared" si="280"/>
        <v>41153.066400462965</v>
      </c>
      <c r="T2996" s="14">
        <f t="shared" si="281"/>
        <v>41167.066400462965</v>
      </c>
    </row>
    <row r="2997" spans="1:20" ht="45" x14ac:dyDescent="0.25">
      <c r="A2997">
        <v>2372</v>
      </c>
      <c r="B2997" s="3" t="s">
        <v>2373</v>
      </c>
      <c r="C2997" s="3" t="s">
        <v>6482</v>
      </c>
      <c r="D2997">
        <v>5500</v>
      </c>
      <c r="E2997">
        <v>180</v>
      </c>
      <c r="F2997" t="s">
        <v>8220</v>
      </c>
      <c r="G2997" t="s">
        <v>8226</v>
      </c>
      <c r="H2997" t="s">
        <v>8248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8272</v>
      </c>
      <c r="O2997" s="6">
        <f t="shared" si="276"/>
        <v>3.272727272727273E-2</v>
      </c>
      <c r="P2997" s="8">
        <f t="shared" si="277"/>
        <v>30</v>
      </c>
      <c r="Q2997" s="9" t="str">
        <f t="shared" si="278"/>
        <v>technology</v>
      </c>
      <c r="R2997" s="9" t="str">
        <f t="shared" si="279"/>
        <v>web</v>
      </c>
      <c r="S2997" s="14">
        <f t="shared" si="280"/>
        <v>42088.069108796291</v>
      </c>
      <c r="T2997" s="14">
        <f t="shared" si="281"/>
        <v>42118.069108796291</v>
      </c>
    </row>
    <row r="2998" spans="1:20" ht="45" x14ac:dyDescent="0.25">
      <c r="A2998">
        <v>3508</v>
      </c>
      <c r="B2998" s="3" t="s">
        <v>3507</v>
      </c>
      <c r="C2998" s="3" t="s">
        <v>7618</v>
      </c>
      <c r="D2998">
        <v>100</v>
      </c>
      <c r="E2998">
        <v>180</v>
      </c>
      <c r="F2998" t="s">
        <v>8219</v>
      </c>
      <c r="G2998" t="s">
        <v>8225</v>
      </c>
      <c r="H2998" t="s">
        <v>8247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8271</v>
      </c>
      <c r="O2998" s="6">
        <f t="shared" si="276"/>
        <v>1.8</v>
      </c>
      <c r="P2998" s="8">
        <f t="shared" si="277"/>
        <v>12</v>
      </c>
      <c r="Q2998" s="9" t="str">
        <f t="shared" si="278"/>
        <v>theater</v>
      </c>
      <c r="R2998" s="9" t="str">
        <f t="shared" si="279"/>
        <v>plays</v>
      </c>
      <c r="S2998" s="14">
        <f t="shared" si="280"/>
        <v>42477.729780092588</v>
      </c>
      <c r="T2998" s="14">
        <f t="shared" si="281"/>
        <v>42500.875</v>
      </c>
    </row>
    <row r="2999" spans="1:20" ht="30" x14ac:dyDescent="0.25">
      <c r="A2999">
        <v>1116</v>
      </c>
      <c r="B2999" s="3" t="s">
        <v>1117</v>
      </c>
      <c r="C2999" s="3" t="s">
        <v>5226</v>
      </c>
      <c r="D2999">
        <v>500000</v>
      </c>
      <c r="E2999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6">
        <f t="shared" si="276"/>
        <v>3.5704000000000004E-4</v>
      </c>
      <c r="P2999" s="8">
        <f t="shared" si="277"/>
        <v>17.852</v>
      </c>
      <c r="Q2999" s="9" t="str">
        <f t="shared" si="278"/>
        <v>games</v>
      </c>
      <c r="R2999" s="9" t="str">
        <f t="shared" si="279"/>
        <v>video games</v>
      </c>
      <c r="S2999" s="14">
        <f t="shared" si="280"/>
        <v>41009.847314814811</v>
      </c>
      <c r="T2999" s="14">
        <f t="shared" si="281"/>
        <v>41069.847314814811</v>
      </c>
    </row>
    <row r="3000" spans="1:20" ht="45" x14ac:dyDescent="0.25">
      <c r="A3000">
        <v>1238</v>
      </c>
      <c r="B3000" s="3" t="s">
        <v>1239</v>
      </c>
      <c r="C3000" s="3" t="s">
        <v>5348</v>
      </c>
      <c r="D3000">
        <v>1000</v>
      </c>
      <c r="E3000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s="6">
        <f t="shared" si="276"/>
        <v>0.17799999999999999</v>
      </c>
      <c r="P3000" s="8">
        <f t="shared" si="277"/>
        <v>59.333333333333336</v>
      </c>
      <c r="Q3000" s="9" t="str">
        <f t="shared" si="278"/>
        <v>music</v>
      </c>
      <c r="R3000" s="9" t="str">
        <f t="shared" si="279"/>
        <v>world music</v>
      </c>
      <c r="S3000" s="14">
        <f t="shared" si="280"/>
        <v>40731.61037037037</v>
      </c>
      <c r="T3000" s="14">
        <f t="shared" si="281"/>
        <v>40761.61037037037</v>
      </c>
    </row>
    <row r="3001" spans="1:20" ht="60" x14ac:dyDescent="0.25">
      <c r="A3001">
        <v>767</v>
      </c>
      <c r="B3001" s="3" t="s">
        <v>768</v>
      </c>
      <c r="C3001" s="3" t="s">
        <v>4877</v>
      </c>
      <c r="D3001">
        <v>5000</v>
      </c>
      <c r="E3001">
        <v>177</v>
      </c>
      <c r="F3001" t="s">
        <v>8221</v>
      </c>
      <c r="G3001" t="s">
        <v>8224</v>
      </c>
      <c r="H3001" t="s">
        <v>8246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8275</v>
      </c>
      <c r="O3001" s="6">
        <f t="shared" si="276"/>
        <v>3.5400000000000001E-2</v>
      </c>
      <c r="P3001" s="8">
        <f t="shared" si="277"/>
        <v>59</v>
      </c>
      <c r="Q3001" s="9" t="str">
        <f t="shared" si="278"/>
        <v>publishing</v>
      </c>
      <c r="R3001" s="9" t="str">
        <f t="shared" si="279"/>
        <v>fiction</v>
      </c>
      <c r="S3001" s="14">
        <f t="shared" si="280"/>
        <v>42115.143634259264</v>
      </c>
      <c r="T3001" s="14">
        <f t="shared" si="281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>
        <v>20000</v>
      </c>
      <c r="E3002">
        <v>177</v>
      </c>
      <c r="F3002" t="s">
        <v>8221</v>
      </c>
      <c r="G3002" t="s">
        <v>8224</v>
      </c>
      <c r="H3002" t="s">
        <v>8246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8271</v>
      </c>
      <c r="O3002" s="6">
        <f t="shared" si="276"/>
        <v>8.8500000000000002E-3</v>
      </c>
      <c r="P3002" s="8">
        <f t="shared" si="277"/>
        <v>35.4</v>
      </c>
      <c r="Q3002" s="9" t="str">
        <f t="shared" si="278"/>
        <v>theater</v>
      </c>
      <c r="R3002" s="9" t="str">
        <f t="shared" si="279"/>
        <v>plays</v>
      </c>
      <c r="S3002" s="14">
        <f t="shared" si="280"/>
        <v>42540.593530092592</v>
      </c>
      <c r="T3002" s="14">
        <f t="shared" si="281"/>
        <v>42570.593530092592</v>
      </c>
    </row>
    <row r="3003" spans="1:20" ht="30" x14ac:dyDescent="0.25">
      <c r="A3003">
        <v>579</v>
      </c>
      <c r="B3003" s="3" t="s">
        <v>580</v>
      </c>
      <c r="C3003" s="3" t="s">
        <v>4689</v>
      </c>
      <c r="D3003">
        <v>12000</v>
      </c>
      <c r="E3003">
        <v>175</v>
      </c>
      <c r="F3003" t="s">
        <v>8221</v>
      </c>
      <c r="G3003" t="s">
        <v>8224</v>
      </c>
      <c r="H3003" t="s">
        <v>8246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8272</v>
      </c>
      <c r="O3003" s="6">
        <f t="shared" si="276"/>
        <v>1.4583333333333334E-2</v>
      </c>
      <c r="P3003" s="8">
        <f t="shared" si="277"/>
        <v>35</v>
      </c>
      <c r="Q3003" s="9" t="str">
        <f t="shared" si="278"/>
        <v>technology</v>
      </c>
      <c r="R3003" s="9" t="str">
        <f t="shared" si="279"/>
        <v>web</v>
      </c>
      <c r="S3003" s="14">
        <f t="shared" si="280"/>
        <v>41968.852118055554</v>
      </c>
      <c r="T3003" s="14">
        <f t="shared" si="281"/>
        <v>41998.852118055554</v>
      </c>
    </row>
    <row r="3004" spans="1:20" ht="45" x14ac:dyDescent="0.25">
      <c r="A3004">
        <v>3068</v>
      </c>
      <c r="B3004" s="3" t="s">
        <v>3068</v>
      </c>
      <c r="C3004" s="3" t="s">
        <v>7178</v>
      </c>
      <c r="D3004">
        <v>250000</v>
      </c>
      <c r="E3004">
        <v>175</v>
      </c>
      <c r="F3004" t="s">
        <v>8221</v>
      </c>
      <c r="G3004" t="s">
        <v>8224</v>
      </c>
      <c r="H3004" t="s">
        <v>8246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8303</v>
      </c>
      <c r="O3004" s="6">
        <f t="shared" si="276"/>
        <v>6.9999999999999999E-4</v>
      </c>
      <c r="P3004" s="8">
        <f t="shared" si="277"/>
        <v>87.5</v>
      </c>
      <c r="Q3004" s="9" t="str">
        <f t="shared" si="278"/>
        <v>theater</v>
      </c>
      <c r="R3004" s="9" t="str">
        <f t="shared" si="279"/>
        <v>spaces</v>
      </c>
      <c r="S3004" s="14">
        <f t="shared" si="280"/>
        <v>42263.691574074073</v>
      </c>
      <c r="T3004" s="14">
        <f t="shared" si="281"/>
        <v>42293.691574074073</v>
      </c>
    </row>
    <row r="3005" spans="1:20" ht="45" x14ac:dyDescent="0.25">
      <c r="A3005">
        <v>3905</v>
      </c>
      <c r="B3005" s="3" t="s">
        <v>3902</v>
      </c>
      <c r="C3005" s="3" t="s">
        <v>8013</v>
      </c>
      <c r="D3005">
        <v>1500</v>
      </c>
      <c r="E3005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8271</v>
      </c>
      <c r="O3005" s="6">
        <f t="shared" si="276"/>
        <v>0.11533333333333333</v>
      </c>
      <c r="P3005" s="8">
        <f t="shared" si="277"/>
        <v>24.714285714285715</v>
      </c>
      <c r="Q3005" s="9" t="str">
        <f t="shared" si="278"/>
        <v>theater</v>
      </c>
      <c r="R3005" s="9" t="str">
        <f t="shared" si="279"/>
        <v>plays</v>
      </c>
      <c r="S3005" s="14">
        <f t="shared" si="280"/>
        <v>42124.623877314814</v>
      </c>
      <c r="T3005" s="14">
        <f t="shared" si="281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>
        <v>10000</v>
      </c>
      <c r="E3006">
        <v>170</v>
      </c>
      <c r="F3006" t="s">
        <v>8221</v>
      </c>
      <c r="G3006" t="s">
        <v>8224</v>
      </c>
      <c r="H3006" t="s">
        <v>8246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8275</v>
      </c>
      <c r="O3006" s="6">
        <f t="shared" si="276"/>
        <v>1.7000000000000001E-2</v>
      </c>
      <c r="P3006" s="8">
        <f t="shared" si="277"/>
        <v>34</v>
      </c>
      <c r="Q3006" s="9" t="str">
        <f t="shared" si="278"/>
        <v>publishing</v>
      </c>
      <c r="R3006" s="9" t="str">
        <f t="shared" si="279"/>
        <v>fiction</v>
      </c>
      <c r="S3006" s="14">
        <f t="shared" si="280"/>
        <v>40863.060127314813</v>
      </c>
      <c r="T3006" s="14">
        <f t="shared" si="281"/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>
        <v>50000</v>
      </c>
      <c r="E3007">
        <v>170</v>
      </c>
      <c r="F3007" t="s">
        <v>8221</v>
      </c>
      <c r="G3007" t="s">
        <v>8225</v>
      </c>
      <c r="H3007" t="s">
        <v>8247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8278</v>
      </c>
      <c r="O3007" s="6">
        <f t="shared" si="276"/>
        <v>3.3999999999999998E-3</v>
      </c>
      <c r="P3007" s="8">
        <f t="shared" si="277"/>
        <v>42.5</v>
      </c>
      <c r="Q3007" s="9" t="str">
        <f t="shared" si="278"/>
        <v>music</v>
      </c>
      <c r="R3007" s="9" t="str">
        <f t="shared" si="279"/>
        <v>jazz</v>
      </c>
      <c r="S3007" s="14">
        <f t="shared" si="280"/>
        <v>41559.5549537037</v>
      </c>
      <c r="T3007" s="14">
        <f t="shared" si="281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>
        <v>500</v>
      </c>
      <c r="E3008">
        <v>170</v>
      </c>
      <c r="F3008" t="s">
        <v>8221</v>
      </c>
      <c r="G3008" t="s">
        <v>8224</v>
      </c>
      <c r="H3008" t="s">
        <v>8246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8289</v>
      </c>
      <c r="O3008" s="6">
        <f t="shared" si="276"/>
        <v>0.34</v>
      </c>
      <c r="P3008" s="8">
        <f t="shared" si="277"/>
        <v>28.333333333333332</v>
      </c>
      <c r="Q3008" s="9" t="str">
        <f t="shared" si="278"/>
        <v>photography</v>
      </c>
      <c r="R3008" s="9" t="str">
        <f t="shared" si="279"/>
        <v>nature</v>
      </c>
      <c r="S3008" s="14">
        <f t="shared" si="280"/>
        <v>42281.136099537034</v>
      </c>
      <c r="T3008" s="14">
        <f t="shared" si="281"/>
        <v>42311.177766203706</v>
      </c>
    </row>
    <row r="3009" spans="1:20" ht="45" x14ac:dyDescent="0.25">
      <c r="A3009">
        <v>3896</v>
      </c>
      <c r="B3009" s="3" t="s">
        <v>3893</v>
      </c>
      <c r="C3009" s="3" t="s">
        <v>8004</v>
      </c>
      <c r="D3009">
        <v>1600</v>
      </c>
      <c r="E3009">
        <v>170</v>
      </c>
      <c r="F3009" t="s">
        <v>8221</v>
      </c>
      <c r="G3009" t="s">
        <v>8224</v>
      </c>
      <c r="H3009" t="s">
        <v>8246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8271</v>
      </c>
      <c r="O3009" s="6">
        <f t="shared" si="276"/>
        <v>0.10625</v>
      </c>
      <c r="P3009" s="8">
        <f t="shared" si="277"/>
        <v>42.5</v>
      </c>
      <c r="Q3009" s="9" t="str">
        <f t="shared" si="278"/>
        <v>theater</v>
      </c>
      <c r="R3009" s="9" t="str">
        <f t="shared" si="279"/>
        <v>plays</v>
      </c>
      <c r="S3009" s="14">
        <f t="shared" si="280"/>
        <v>41793.191875000004</v>
      </c>
      <c r="T3009" s="14">
        <f t="shared" si="281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>
        <v>850</v>
      </c>
      <c r="E3010">
        <v>170</v>
      </c>
      <c r="F3010" t="s">
        <v>8221</v>
      </c>
      <c r="G3010" t="s">
        <v>8225</v>
      </c>
      <c r="H3010" t="s">
        <v>8247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8271</v>
      </c>
      <c r="O3010" s="6">
        <f t="shared" ref="O3010:O3073" si="282">E3010/D3010</f>
        <v>0.2</v>
      </c>
      <c r="P3010" s="8">
        <f t="shared" ref="P3010:P3073" si="283">E3010/L3010</f>
        <v>34</v>
      </c>
      <c r="Q3010" s="9" t="str">
        <f t="shared" si="278"/>
        <v>theater</v>
      </c>
      <c r="R3010" s="9" t="str">
        <f t="shared" si="279"/>
        <v>plays</v>
      </c>
      <c r="S3010" s="14">
        <f t="shared" si="280"/>
        <v>42132.809953703705</v>
      </c>
      <c r="T3010" s="14">
        <f t="shared" si="281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>
        <v>400</v>
      </c>
      <c r="E3011">
        <v>165</v>
      </c>
      <c r="F3011" t="s">
        <v>8221</v>
      </c>
      <c r="G3011" t="s">
        <v>8224</v>
      </c>
      <c r="H3011" t="s">
        <v>8246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8282</v>
      </c>
      <c r="O3011" s="6">
        <f t="shared" si="282"/>
        <v>0.41249999999999998</v>
      </c>
      <c r="P3011" s="8">
        <f t="shared" si="283"/>
        <v>23.571428571428573</v>
      </c>
      <c r="Q3011" s="9" t="str">
        <f t="shared" ref="Q3011:Q3074" si="284">LEFT(N3011, SEARCH("/",N3011,1)-1)</f>
        <v>games</v>
      </c>
      <c r="R3011" s="9" t="str">
        <f t="shared" ref="R3011:R3074" si="285">RIGHT(N3011,LEN(N3011) - SEARCH("/", N3011))</f>
        <v>video games</v>
      </c>
      <c r="S3011" s="14">
        <f t="shared" ref="S3011:S3074" si="286">(((J3011/60)/60)/24)+DATE(1970,1,1)</f>
        <v>40973.740451388891</v>
      </c>
      <c r="T3011" s="14">
        <f t="shared" ref="T3011:T3074" si="287">(((I3011/60)/60)/24)+DATE(1970,1,1)</f>
        <v>41003.698784722219</v>
      </c>
    </row>
    <row r="3012" spans="1:20" ht="30" x14ac:dyDescent="0.25">
      <c r="A3012">
        <v>4070</v>
      </c>
      <c r="B3012" s="3" t="s">
        <v>4066</v>
      </c>
      <c r="C3012" s="3" t="s">
        <v>8173</v>
      </c>
      <c r="D3012">
        <v>1000</v>
      </c>
      <c r="E3012">
        <v>165</v>
      </c>
      <c r="F3012" t="s">
        <v>8221</v>
      </c>
      <c r="G3012" t="s">
        <v>8224</v>
      </c>
      <c r="H3012" t="s">
        <v>8246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8271</v>
      </c>
      <c r="O3012" s="6">
        <f t="shared" si="282"/>
        <v>0.16500000000000001</v>
      </c>
      <c r="P3012" s="8">
        <f t="shared" si="283"/>
        <v>27.5</v>
      </c>
      <c r="Q3012" s="9" t="str">
        <f t="shared" si="284"/>
        <v>theater</v>
      </c>
      <c r="R3012" s="9" t="str">
        <f t="shared" si="285"/>
        <v>plays</v>
      </c>
      <c r="S3012" s="14">
        <f t="shared" si="286"/>
        <v>42031.666898148149</v>
      </c>
      <c r="T3012" s="14">
        <f t="shared" si="287"/>
        <v>42064.125</v>
      </c>
    </row>
    <row r="3013" spans="1:20" ht="45" x14ac:dyDescent="0.25">
      <c r="A3013">
        <v>3135</v>
      </c>
      <c r="B3013" s="3" t="s">
        <v>3135</v>
      </c>
      <c r="C3013" s="3" t="s">
        <v>7245</v>
      </c>
      <c r="D3013">
        <v>777</v>
      </c>
      <c r="E3013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8271</v>
      </c>
      <c r="O3013" s="6">
        <f t="shared" si="282"/>
        <v>0.20849420849420849</v>
      </c>
      <c r="P3013" s="8">
        <f t="shared" si="283"/>
        <v>23.142857142857142</v>
      </c>
      <c r="Q3013" s="9" t="str">
        <f t="shared" si="284"/>
        <v>theater</v>
      </c>
      <c r="R3013" s="9" t="str">
        <f t="shared" si="285"/>
        <v>plays</v>
      </c>
      <c r="S3013" s="14">
        <f t="shared" si="286"/>
        <v>42807.151863425926</v>
      </c>
      <c r="T3013" s="14">
        <f t="shared" si="287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>
        <v>5000</v>
      </c>
      <c r="E3014">
        <v>160</v>
      </c>
      <c r="F3014" t="s">
        <v>8221</v>
      </c>
      <c r="G3014" t="s">
        <v>8224</v>
      </c>
      <c r="H3014" t="s">
        <v>8246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8278</v>
      </c>
      <c r="O3014" s="6">
        <f t="shared" si="282"/>
        <v>3.2000000000000001E-2</v>
      </c>
      <c r="P3014" s="8">
        <f t="shared" si="283"/>
        <v>40</v>
      </c>
      <c r="Q3014" s="9" t="str">
        <f t="shared" si="284"/>
        <v>music</v>
      </c>
      <c r="R3014" s="9" t="str">
        <f t="shared" si="285"/>
        <v>jazz</v>
      </c>
      <c r="S3014" s="14">
        <f t="shared" si="286"/>
        <v>41149.796064814815</v>
      </c>
      <c r="T3014" s="14">
        <f t="shared" si="287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>
        <v>6000</v>
      </c>
      <c r="E3015">
        <v>160</v>
      </c>
      <c r="F3015" t="s">
        <v>8221</v>
      </c>
      <c r="G3015" t="s">
        <v>8224</v>
      </c>
      <c r="H3015" t="s">
        <v>8246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8278</v>
      </c>
      <c r="O3015" s="6">
        <f t="shared" si="282"/>
        <v>2.6666666666666668E-2</v>
      </c>
      <c r="P3015" s="8">
        <f t="shared" si="283"/>
        <v>32</v>
      </c>
      <c r="Q3015" s="9" t="str">
        <f t="shared" si="284"/>
        <v>music</v>
      </c>
      <c r="R3015" s="9" t="str">
        <f t="shared" si="285"/>
        <v>jazz</v>
      </c>
      <c r="S3015" s="14">
        <f t="shared" si="286"/>
        <v>41575.880914351852</v>
      </c>
      <c r="T3015" s="14">
        <f t="shared" si="287"/>
        <v>41605.922581018516</v>
      </c>
    </row>
    <row r="3016" spans="1:20" ht="30" x14ac:dyDescent="0.25">
      <c r="A3016">
        <v>662</v>
      </c>
      <c r="B3016" s="3" t="s">
        <v>663</v>
      </c>
      <c r="C3016" s="3" t="s">
        <v>4772</v>
      </c>
      <c r="D3016">
        <v>39000</v>
      </c>
      <c r="E3016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8273</v>
      </c>
      <c r="O3016" s="6">
        <f t="shared" si="282"/>
        <v>4.0000000000000001E-3</v>
      </c>
      <c r="P3016" s="8">
        <f t="shared" si="283"/>
        <v>39</v>
      </c>
      <c r="Q3016" s="9" t="str">
        <f t="shared" si="284"/>
        <v>technology</v>
      </c>
      <c r="R3016" s="9" t="str">
        <f t="shared" si="285"/>
        <v>wearables</v>
      </c>
      <c r="S3016" s="14">
        <f t="shared" si="286"/>
        <v>41990.438043981485</v>
      </c>
      <c r="T3016" s="14">
        <f t="shared" si="287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>
        <v>100</v>
      </c>
      <c r="E3017">
        <v>155</v>
      </c>
      <c r="F3017" t="s">
        <v>8219</v>
      </c>
      <c r="G3017" t="s">
        <v>8225</v>
      </c>
      <c r="H3017" t="s">
        <v>8247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8285</v>
      </c>
      <c r="O3017" s="6">
        <f t="shared" si="282"/>
        <v>1.55</v>
      </c>
      <c r="P3017" s="8">
        <f t="shared" si="283"/>
        <v>51.666666666666664</v>
      </c>
      <c r="Q3017" s="9" t="str">
        <f t="shared" si="284"/>
        <v>photography</v>
      </c>
      <c r="R3017" s="9" t="str">
        <f t="shared" si="285"/>
        <v>photobooks</v>
      </c>
      <c r="S3017" s="14">
        <f t="shared" si="286"/>
        <v>42209.567824074074</v>
      </c>
      <c r="T3017" s="14">
        <f t="shared" si="287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>
        <v>20000</v>
      </c>
      <c r="E3018">
        <v>153</v>
      </c>
      <c r="F3018" t="s">
        <v>8221</v>
      </c>
      <c r="G3018" t="s">
        <v>8224</v>
      </c>
      <c r="H3018" t="s">
        <v>8246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8270</v>
      </c>
      <c r="O3018" s="6">
        <f t="shared" si="282"/>
        <v>7.6499999999999997E-3</v>
      </c>
      <c r="P3018" s="8">
        <f t="shared" si="283"/>
        <v>11.76923076923077</v>
      </c>
      <c r="Q3018" s="9" t="str">
        <f t="shared" si="284"/>
        <v>film &amp; video</v>
      </c>
      <c r="R3018" s="9" t="str">
        <f t="shared" si="285"/>
        <v>animation</v>
      </c>
      <c r="S3018" s="14">
        <f t="shared" si="286"/>
        <v>41400.92627314815</v>
      </c>
      <c r="T3018" s="14">
        <f t="shared" si="287"/>
        <v>41430.92627314815</v>
      </c>
    </row>
    <row r="3019" spans="1:20" ht="45" x14ac:dyDescent="0.25">
      <c r="A3019">
        <v>2169</v>
      </c>
      <c r="B3019" s="3" t="s">
        <v>2170</v>
      </c>
      <c r="C3019" s="3" t="s">
        <v>6279</v>
      </c>
      <c r="D3019">
        <v>153</v>
      </c>
      <c r="E3019">
        <v>153</v>
      </c>
      <c r="F3019" t="s">
        <v>8219</v>
      </c>
      <c r="G3019" t="s">
        <v>8224</v>
      </c>
      <c r="H3019" t="s">
        <v>8246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8276</v>
      </c>
      <c r="O3019" s="6">
        <f t="shared" si="282"/>
        <v>1</v>
      </c>
      <c r="P3019" s="8">
        <f t="shared" si="283"/>
        <v>21.857142857142858</v>
      </c>
      <c r="Q3019" s="9" t="str">
        <f t="shared" si="284"/>
        <v>music</v>
      </c>
      <c r="R3019" s="9" t="str">
        <f t="shared" si="285"/>
        <v>rock</v>
      </c>
      <c r="S3019" s="14">
        <f t="shared" si="286"/>
        <v>42793.700821759259</v>
      </c>
      <c r="T3019" s="14">
        <f t="shared" si="287"/>
        <v>42796.700821759259</v>
      </c>
    </row>
    <row r="3020" spans="1:20" ht="30" x14ac:dyDescent="0.25">
      <c r="A3020">
        <v>3907</v>
      </c>
      <c r="B3020" s="3" t="s">
        <v>3904</v>
      </c>
      <c r="C3020" s="3" t="s">
        <v>8015</v>
      </c>
      <c r="D3020">
        <v>1000</v>
      </c>
      <c r="E3020">
        <v>153</v>
      </c>
      <c r="F3020" t="s">
        <v>8221</v>
      </c>
      <c r="G3020" t="s">
        <v>8224</v>
      </c>
      <c r="H3020" t="s">
        <v>8246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8271</v>
      </c>
      <c r="O3020" s="6">
        <f t="shared" si="282"/>
        <v>0.153</v>
      </c>
      <c r="P3020" s="8">
        <f t="shared" si="283"/>
        <v>38.25</v>
      </c>
      <c r="Q3020" s="9" t="str">
        <f t="shared" si="284"/>
        <v>theater</v>
      </c>
      <c r="R3020" s="9" t="str">
        <f t="shared" si="285"/>
        <v>plays</v>
      </c>
      <c r="S3020" s="14">
        <f t="shared" si="286"/>
        <v>41906.819513888891</v>
      </c>
      <c r="T3020" s="14">
        <f t="shared" si="287"/>
        <v>41938.838888888888</v>
      </c>
    </row>
    <row r="3021" spans="1:20" ht="45" x14ac:dyDescent="0.25">
      <c r="A3021">
        <v>123</v>
      </c>
      <c r="B3021" s="3" t="s">
        <v>125</v>
      </c>
      <c r="C3021" s="3" t="s">
        <v>4234</v>
      </c>
      <c r="D3021">
        <v>55000</v>
      </c>
      <c r="E3021">
        <v>151</v>
      </c>
      <c r="F3021" t="s">
        <v>8220</v>
      </c>
      <c r="G3021" t="s">
        <v>8224</v>
      </c>
      <c r="H3021" t="s">
        <v>8246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8267</v>
      </c>
      <c r="O3021" s="6">
        <f t="shared" si="282"/>
        <v>2.7454545454545453E-3</v>
      </c>
      <c r="P3021" s="8">
        <f t="shared" si="283"/>
        <v>25.166666666666668</v>
      </c>
      <c r="Q3021" s="9" t="str">
        <f t="shared" si="284"/>
        <v>film &amp; video</v>
      </c>
      <c r="R3021" s="9" t="str">
        <f t="shared" si="285"/>
        <v>science fiction</v>
      </c>
      <c r="S3021" s="14">
        <f t="shared" si="286"/>
        <v>41904.781990740739</v>
      </c>
      <c r="T3021" s="14">
        <f t="shared" si="287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>
        <v>50000</v>
      </c>
      <c r="E3022">
        <v>151</v>
      </c>
      <c r="F3022" t="s">
        <v>8221</v>
      </c>
      <c r="G3022" t="s">
        <v>8224</v>
      </c>
      <c r="H3022" t="s">
        <v>8246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8278</v>
      </c>
      <c r="O3022" s="6">
        <f t="shared" si="282"/>
        <v>3.0200000000000001E-3</v>
      </c>
      <c r="P3022" s="8">
        <f t="shared" si="283"/>
        <v>50.333333333333336</v>
      </c>
      <c r="Q3022" s="9" t="str">
        <f t="shared" si="284"/>
        <v>music</v>
      </c>
      <c r="R3022" s="9" t="str">
        <f t="shared" si="285"/>
        <v>jazz</v>
      </c>
      <c r="S3022" s="14">
        <f t="shared" si="286"/>
        <v>42342.080289351856</v>
      </c>
      <c r="T3022" s="14">
        <f t="shared" si="287"/>
        <v>42372.080289351856</v>
      </c>
    </row>
    <row r="3023" spans="1:20" ht="45" x14ac:dyDescent="0.25">
      <c r="A3023">
        <v>1157</v>
      </c>
      <c r="B3023" s="3" t="s">
        <v>1158</v>
      </c>
      <c r="C3023" s="3" t="s">
        <v>5267</v>
      </c>
      <c r="D3023">
        <v>10000</v>
      </c>
      <c r="E3023">
        <v>151</v>
      </c>
      <c r="F3023" t="s">
        <v>8221</v>
      </c>
      <c r="G3023" t="s">
        <v>8224</v>
      </c>
      <c r="H3023" t="s">
        <v>8246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8284</v>
      </c>
      <c r="O3023" s="6">
        <f t="shared" si="282"/>
        <v>1.5100000000000001E-2</v>
      </c>
      <c r="P3023" s="8">
        <f t="shared" si="283"/>
        <v>50.333333333333336</v>
      </c>
      <c r="Q3023" s="9" t="str">
        <f t="shared" si="284"/>
        <v>food</v>
      </c>
      <c r="R3023" s="9" t="str">
        <f t="shared" si="285"/>
        <v>food trucks</v>
      </c>
      <c r="S3023" s="14">
        <f t="shared" si="286"/>
        <v>41918.628240740742</v>
      </c>
      <c r="T3023" s="14">
        <f t="shared" si="287"/>
        <v>41978.669907407413</v>
      </c>
    </row>
    <row r="3024" spans="1:20" ht="45" x14ac:dyDescent="0.25">
      <c r="A3024">
        <v>2411</v>
      </c>
      <c r="B3024" s="3" t="s">
        <v>2412</v>
      </c>
      <c r="C3024" s="3" t="s">
        <v>6521</v>
      </c>
      <c r="D3024">
        <v>25000</v>
      </c>
      <c r="E3024">
        <v>151</v>
      </c>
      <c r="F3024" t="s">
        <v>8221</v>
      </c>
      <c r="G3024" t="s">
        <v>8224</v>
      </c>
      <c r="H3024" t="s">
        <v>8246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8284</v>
      </c>
      <c r="O3024" s="6">
        <f t="shared" si="282"/>
        <v>6.0400000000000002E-3</v>
      </c>
      <c r="P3024" s="8">
        <f t="shared" si="283"/>
        <v>50.333333333333336</v>
      </c>
      <c r="Q3024" s="9" t="str">
        <f t="shared" si="284"/>
        <v>food</v>
      </c>
      <c r="R3024" s="9" t="str">
        <f t="shared" si="285"/>
        <v>food trucks</v>
      </c>
      <c r="S3024" s="14">
        <f t="shared" si="286"/>
        <v>42211.732430555552</v>
      </c>
      <c r="T3024" s="14">
        <f t="shared" si="287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>
        <v>3750</v>
      </c>
      <c r="E3025">
        <v>151</v>
      </c>
      <c r="F3025" t="s">
        <v>8221</v>
      </c>
      <c r="G3025" t="s">
        <v>8224</v>
      </c>
      <c r="H3025" t="s">
        <v>8246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8305</v>
      </c>
      <c r="O3025" s="6">
        <f t="shared" si="282"/>
        <v>4.0266666666666666E-2</v>
      </c>
      <c r="P3025" s="8">
        <f t="shared" si="283"/>
        <v>37.75</v>
      </c>
      <c r="Q3025" s="9" t="str">
        <f t="shared" si="284"/>
        <v>theater</v>
      </c>
      <c r="R3025" s="9" t="str">
        <f t="shared" si="285"/>
        <v>musical</v>
      </c>
      <c r="S3025" s="14">
        <f t="shared" si="286"/>
        <v>42538.755428240736</v>
      </c>
      <c r="T3025" s="14">
        <f t="shared" si="287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>
        <v>400</v>
      </c>
      <c r="E3026">
        <v>151</v>
      </c>
      <c r="F3026" t="s">
        <v>8221</v>
      </c>
      <c r="G3026" t="s">
        <v>8225</v>
      </c>
      <c r="H3026" t="s">
        <v>8247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8271</v>
      </c>
      <c r="O3026" s="6">
        <f t="shared" si="282"/>
        <v>0.3775</v>
      </c>
      <c r="P3026" s="8">
        <f t="shared" si="283"/>
        <v>11.615384615384615</v>
      </c>
      <c r="Q3026" s="9" t="str">
        <f t="shared" si="284"/>
        <v>theater</v>
      </c>
      <c r="R3026" s="9" t="str">
        <f t="shared" si="285"/>
        <v>plays</v>
      </c>
      <c r="S3026" s="14">
        <f t="shared" si="286"/>
        <v>41765.92465277778</v>
      </c>
      <c r="T3026" s="14">
        <f t="shared" si="287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>
        <v>5000</v>
      </c>
      <c r="E3027">
        <v>150</v>
      </c>
      <c r="F3027" t="s">
        <v>8221</v>
      </c>
      <c r="G3027" t="s">
        <v>8224</v>
      </c>
      <c r="H3027" t="s">
        <v>8246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8270</v>
      </c>
      <c r="O3027" s="6">
        <f t="shared" si="282"/>
        <v>0.03</v>
      </c>
      <c r="P3027" s="8">
        <f t="shared" si="283"/>
        <v>30</v>
      </c>
      <c r="Q3027" s="9" t="str">
        <f t="shared" si="284"/>
        <v>film &amp; video</v>
      </c>
      <c r="R3027" s="9" t="str">
        <f t="shared" si="285"/>
        <v>animation</v>
      </c>
      <c r="S3027" s="14">
        <f t="shared" si="286"/>
        <v>41340.303032407406</v>
      </c>
      <c r="T3027" s="14">
        <f t="shared" si="287"/>
        <v>41370.261365740742</v>
      </c>
    </row>
    <row r="3028" spans="1:20" ht="45" x14ac:dyDescent="0.25">
      <c r="A3028">
        <v>1485</v>
      </c>
      <c r="B3028" s="3" t="s">
        <v>1486</v>
      </c>
      <c r="C3028" s="3" t="s">
        <v>5595</v>
      </c>
      <c r="D3028">
        <v>6700</v>
      </c>
      <c r="E3028">
        <v>150</v>
      </c>
      <c r="F3028" t="s">
        <v>8221</v>
      </c>
      <c r="G3028" t="s">
        <v>8224</v>
      </c>
      <c r="H3028" t="s">
        <v>8246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8275</v>
      </c>
      <c r="O3028" s="6">
        <f t="shared" si="282"/>
        <v>2.2388059701492536E-2</v>
      </c>
      <c r="P3028" s="8">
        <f t="shared" si="283"/>
        <v>50</v>
      </c>
      <c r="Q3028" s="9" t="str">
        <f t="shared" si="284"/>
        <v>publishing</v>
      </c>
      <c r="R3028" s="9" t="str">
        <f t="shared" si="285"/>
        <v>fiction</v>
      </c>
      <c r="S3028" s="14">
        <f t="shared" si="286"/>
        <v>42130.795983796299</v>
      </c>
      <c r="T3028" s="14">
        <f t="shared" si="287"/>
        <v>42175.795983796299</v>
      </c>
    </row>
    <row r="3029" spans="1:20" ht="45" x14ac:dyDescent="0.25">
      <c r="A3029">
        <v>1716</v>
      </c>
      <c r="B3029" s="3" t="s">
        <v>1717</v>
      </c>
      <c r="C3029" s="3" t="s">
        <v>5826</v>
      </c>
      <c r="D3029">
        <v>2000</v>
      </c>
      <c r="E3029">
        <v>150</v>
      </c>
      <c r="F3029" t="s">
        <v>8221</v>
      </c>
      <c r="G3029" t="s">
        <v>8224</v>
      </c>
      <c r="H3029" t="s">
        <v>8246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8293</v>
      </c>
      <c r="O3029" s="6">
        <f t="shared" si="282"/>
        <v>7.4999999999999997E-2</v>
      </c>
      <c r="P3029" s="8">
        <f t="shared" si="283"/>
        <v>50</v>
      </c>
      <c r="Q3029" s="9" t="str">
        <f t="shared" si="284"/>
        <v>music</v>
      </c>
      <c r="R3029" s="9" t="str">
        <f t="shared" si="285"/>
        <v>faith</v>
      </c>
      <c r="S3029" s="14">
        <f t="shared" si="286"/>
        <v>42673.577534722222</v>
      </c>
      <c r="T3029" s="14">
        <f t="shared" si="287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>
        <v>5000</v>
      </c>
      <c r="E3030">
        <v>150</v>
      </c>
      <c r="F3030" t="s">
        <v>8221</v>
      </c>
      <c r="G3030" t="s">
        <v>8224</v>
      </c>
      <c r="H3030" t="s">
        <v>8246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8304</v>
      </c>
      <c r="O3030" s="6">
        <f t="shared" si="282"/>
        <v>0.03</v>
      </c>
      <c r="P3030" s="8">
        <f t="shared" si="283"/>
        <v>75</v>
      </c>
      <c r="Q3030" s="9" t="str">
        <f t="shared" si="284"/>
        <v>publishing</v>
      </c>
      <c r="R3030" s="9" t="str">
        <f t="shared" si="285"/>
        <v>children's books</v>
      </c>
      <c r="S3030" s="14">
        <f t="shared" si="286"/>
        <v>40863.013356481482</v>
      </c>
      <c r="T3030" s="14">
        <f t="shared" si="287"/>
        <v>40893.013356481482</v>
      </c>
    </row>
    <row r="3031" spans="1:20" ht="30" x14ac:dyDescent="0.25">
      <c r="A3031">
        <v>3737</v>
      </c>
      <c r="B3031" s="3" t="s">
        <v>3734</v>
      </c>
      <c r="C3031" s="3" t="s">
        <v>7847</v>
      </c>
      <c r="D3031">
        <v>700</v>
      </c>
      <c r="E3031">
        <v>150</v>
      </c>
      <c r="F3031" t="s">
        <v>8221</v>
      </c>
      <c r="G3031" t="s">
        <v>8224</v>
      </c>
      <c r="H3031" t="s">
        <v>8246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8271</v>
      </c>
      <c r="O3031" s="6">
        <f t="shared" si="282"/>
        <v>0.21428571428571427</v>
      </c>
      <c r="P3031" s="8">
        <f t="shared" si="283"/>
        <v>37.5</v>
      </c>
      <c r="Q3031" s="9" t="str">
        <f t="shared" si="284"/>
        <v>theater</v>
      </c>
      <c r="R3031" s="9" t="str">
        <f t="shared" si="285"/>
        <v>plays</v>
      </c>
      <c r="S3031" s="14">
        <f t="shared" si="286"/>
        <v>42297.691006944442</v>
      </c>
      <c r="T3031" s="14">
        <f t="shared" si="287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>
        <v>80000</v>
      </c>
      <c r="E3032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8270</v>
      </c>
      <c r="O3032" s="6">
        <f t="shared" si="282"/>
        <v>1.8625E-3</v>
      </c>
      <c r="P3032" s="8">
        <f t="shared" si="283"/>
        <v>13.545454545454545</v>
      </c>
      <c r="Q3032" s="9" t="str">
        <f t="shared" si="284"/>
        <v>film &amp; video</v>
      </c>
      <c r="R3032" s="9" t="str">
        <f t="shared" si="285"/>
        <v>animation</v>
      </c>
      <c r="S3032" s="14">
        <f t="shared" si="286"/>
        <v>42272.93949074074</v>
      </c>
      <c r="T3032" s="14">
        <f t="shared" si="287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>
        <v>3000</v>
      </c>
      <c r="E3033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8271</v>
      </c>
      <c r="O3033" s="6">
        <f t="shared" si="282"/>
        <v>4.8666666666666664E-2</v>
      </c>
      <c r="P3033" s="8">
        <f t="shared" si="283"/>
        <v>24.333333333333332</v>
      </c>
      <c r="Q3033" s="9" t="str">
        <f t="shared" si="284"/>
        <v>theater</v>
      </c>
      <c r="R3033" s="9" t="str">
        <f t="shared" si="285"/>
        <v>plays</v>
      </c>
      <c r="S3033" s="14">
        <f t="shared" si="286"/>
        <v>42165.037581018521</v>
      </c>
      <c r="T3033" s="14">
        <f t="shared" si="287"/>
        <v>42224.898611111115</v>
      </c>
    </row>
    <row r="3034" spans="1:20" ht="15.75" x14ac:dyDescent="0.25">
      <c r="A3034">
        <v>1456</v>
      </c>
      <c r="B3034" s="3" t="s">
        <v>1457</v>
      </c>
      <c r="C3034" s="3" t="s">
        <v>5566</v>
      </c>
      <c r="D3034">
        <v>5000</v>
      </c>
      <c r="E3034">
        <v>145</v>
      </c>
      <c r="F3034" t="s">
        <v>8220</v>
      </c>
      <c r="G3034" t="s">
        <v>8237</v>
      </c>
      <c r="H3034" t="s">
        <v>8249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8287</v>
      </c>
      <c r="O3034" s="6">
        <f t="shared" si="282"/>
        <v>2.9000000000000001E-2</v>
      </c>
      <c r="P3034" s="8">
        <f t="shared" si="283"/>
        <v>48.333333333333336</v>
      </c>
      <c r="Q3034" s="9" t="str">
        <f t="shared" si="284"/>
        <v>publishing</v>
      </c>
      <c r="R3034" s="9" t="str">
        <f t="shared" si="285"/>
        <v>translations</v>
      </c>
      <c r="S3034" s="14">
        <f t="shared" si="286"/>
        <v>42708.668576388889</v>
      </c>
      <c r="T3034" s="14">
        <f t="shared" si="287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>
        <v>6500</v>
      </c>
      <c r="E3035">
        <v>145</v>
      </c>
      <c r="F3035" t="s">
        <v>8220</v>
      </c>
      <c r="G3035" t="s">
        <v>8224</v>
      </c>
      <c r="H3035" t="s">
        <v>8246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8284</v>
      </c>
      <c r="O3035" s="6">
        <f t="shared" si="282"/>
        <v>2.2307692307692306E-2</v>
      </c>
      <c r="P3035" s="8">
        <f t="shared" si="283"/>
        <v>72.5</v>
      </c>
      <c r="Q3035" s="9" t="str">
        <f t="shared" si="284"/>
        <v>food</v>
      </c>
      <c r="R3035" s="9" t="str">
        <f t="shared" si="285"/>
        <v>food trucks</v>
      </c>
      <c r="S3035" s="14">
        <f t="shared" si="286"/>
        <v>42234.105462962965</v>
      </c>
      <c r="T3035" s="14">
        <f t="shared" si="287"/>
        <v>42264.105462962965</v>
      </c>
    </row>
    <row r="3036" spans="1:20" ht="30" x14ac:dyDescent="0.25">
      <c r="A3036">
        <v>2916</v>
      </c>
      <c r="B3036" s="3" t="s">
        <v>2916</v>
      </c>
      <c r="C3036" s="3" t="s">
        <v>7026</v>
      </c>
      <c r="D3036">
        <v>1850</v>
      </c>
      <c r="E3036">
        <v>145</v>
      </c>
      <c r="F3036" t="s">
        <v>8221</v>
      </c>
      <c r="G3036" t="s">
        <v>8225</v>
      </c>
      <c r="H3036" t="s">
        <v>8247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8271</v>
      </c>
      <c r="O3036" s="6">
        <f t="shared" si="282"/>
        <v>7.8378378378378383E-2</v>
      </c>
      <c r="P3036" s="8">
        <f t="shared" si="283"/>
        <v>20.714285714285715</v>
      </c>
      <c r="Q3036" s="9" t="str">
        <f t="shared" si="284"/>
        <v>theater</v>
      </c>
      <c r="R3036" s="9" t="str">
        <f t="shared" si="285"/>
        <v>plays</v>
      </c>
      <c r="S3036" s="14">
        <f t="shared" si="286"/>
        <v>41755.476724537039</v>
      </c>
      <c r="T3036" s="14">
        <f t="shared" si="287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>
        <v>85000</v>
      </c>
      <c r="E3037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s="6">
        <f t="shared" si="282"/>
        <v>1.6705882352941177E-3</v>
      </c>
      <c r="P3037" s="8">
        <f t="shared" si="283"/>
        <v>142</v>
      </c>
      <c r="Q3037" s="9" t="str">
        <f t="shared" si="284"/>
        <v>technology</v>
      </c>
      <c r="R3037" s="9" t="str">
        <f t="shared" si="285"/>
        <v>web</v>
      </c>
      <c r="S3037" s="14">
        <f t="shared" si="286"/>
        <v>42388.798252314817</v>
      </c>
      <c r="T3037" s="14">
        <f t="shared" si="287"/>
        <v>42418.798252314817</v>
      </c>
    </row>
    <row r="3038" spans="1:20" ht="45" x14ac:dyDescent="0.25">
      <c r="A3038">
        <v>472</v>
      </c>
      <c r="B3038" s="3" t="s">
        <v>473</v>
      </c>
      <c r="C3038" s="3" t="s">
        <v>4582</v>
      </c>
      <c r="D3038">
        <v>800</v>
      </c>
      <c r="E3038">
        <v>141</v>
      </c>
      <c r="F3038" t="s">
        <v>8221</v>
      </c>
      <c r="G3038" t="s">
        <v>8224</v>
      </c>
      <c r="H3038" t="s">
        <v>8246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8270</v>
      </c>
      <c r="O3038" s="6">
        <f t="shared" si="282"/>
        <v>0.17624999999999999</v>
      </c>
      <c r="P3038" s="8">
        <f t="shared" si="283"/>
        <v>28.2</v>
      </c>
      <c r="Q3038" s="9" t="str">
        <f t="shared" si="284"/>
        <v>film &amp; video</v>
      </c>
      <c r="R3038" s="9" t="str">
        <f t="shared" si="285"/>
        <v>animation</v>
      </c>
      <c r="S3038" s="14">
        <f t="shared" si="286"/>
        <v>41844.922662037039</v>
      </c>
      <c r="T3038" s="14">
        <f t="shared" si="287"/>
        <v>41874.922662037039</v>
      </c>
    </row>
    <row r="3039" spans="1:20" ht="45" x14ac:dyDescent="0.25">
      <c r="A3039">
        <v>3069</v>
      </c>
      <c r="B3039" s="3" t="s">
        <v>3069</v>
      </c>
      <c r="C3039" s="3" t="s">
        <v>7179</v>
      </c>
      <c r="D3039">
        <v>1000</v>
      </c>
      <c r="E3039">
        <v>141</v>
      </c>
      <c r="F3039" t="s">
        <v>8221</v>
      </c>
      <c r="G3039" t="s">
        <v>8224</v>
      </c>
      <c r="H3039" t="s">
        <v>8246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8303</v>
      </c>
      <c r="O3039" s="6">
        <f t="shared" si="282"/>
        <v>0.14099999999999999</v>
      </c>
      <c r="P3039" s="8">
        <f t="shared" si="283"/>
        <v>20.142857142857142</v>
      </c>
      <c r="Q3039" s="9" t="str">
        <f t="shared" si="284"/>
        <v>theater</v>
      </c>
      <c r="R3039" s="9" t="str">
        <f t="shared" si="285"/>
        <v>spaces</v>
      </c>
      <c r="S3039" s="14">
        <f t="shared" si="286"/>
        <v>41957.833726851852</v>
      </c>
      <c r="T3039" s="14">
        <f t="shared" si="287"/>
        <v>41987.833726851852</v>
      </c>
    </row>
    <row r="3040" spans="1:20" ht="45" x14ac:dyDescent="0.25">
      <c r="A3040">
        <v>151</v>
      </c>
      <c r="B3040" s="3" t="s">
        <v>153</v>
      </c>
      <c r="C3040" s="3" t="s">
        <v>4261</v>
      </c>
      <c r="D3040">
        <v>250000</v>
      </c>
      <c r="E3040">
        <v>140</v>
      </c>
      <c r="F3040" t="s">
        <v>8220</v>
      </c>
      <c r="G3040" t="s">
        <v>8226</v>
      </c>
      <c r="H3040" t="s">
        <v>8248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8267</v>
      </c>
      <c r="O3040" s="6">
        <f t="shared" si="282"/>
        <v>5.5999999999999995E-4</v>
      </c>
      <c r="P3040" s="8">
        <f t="shared" si="283"/>
        <v>28</v>
      </c>
      <c r="Q3040" s="9" t="str">
        <f t="shared" si="284"/>
        <v>film &amp; video</v>
      </c>
      <c r="R3040" s="9" t="str">
        <f t="shared" si="285"/>
        <v>science fiction</v>
      </c>
      <c r="S3040" s="14">
        <f t="shared" si="286"/>
        <v>42113.550821759258</v>
      </c>
      <c r="T3040" s="14">
        <f t="shared" si="287"/>
        <v>42173.550821759258</v>
      </c>
    </row>
    <row r="3041" spans="1:20" ht="45" x14ac:dyDescent="0.25">
      <c r="A3041">
        <v>601</v>
      </c>
      <c r="B3041" s="3" t="s">
        <v>602</v>
      </c>
      <c r="C3041" s="3" t="s">
        <v>4711</v>
      </c>
      <c r="D3041">
        <v>10000</v>
      </c>
      <c r="E3041">
        <v>140</v>
      </c>
      <c r="F3041" t="s">
        <v>8220</v>
      </c>
      <c r="G3041" t="s">
        <v>8229</v>
      </c>
      <c r="H3041" t="s">
        <v>8251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8272</v>
      </c>
      <c r="O3041" s="6">
        <f t="shared" si="282"/>
        <v>1.4E-2</v>
      </c>
      <c r="P3041" s="8">
        <f t="shared" si="283"/>
        <v>23.333333333333332</v>
      </c>
      <c r="Q3041" s="9" t="str">
        <f t="shared" si="284"/>
        <v>technology</v>
      </c>
      <c r="R3041" s="9" t="str">
        <f t="shared" si="285"/>
        <v>web</v>
      </c>
      <c r="S3041" s="14">
        <f t="shared" si="286"/>
        <v>41969.858090277776</v>
      </c>
      <c r="T3041" s="14">
        <f t="shared" si="287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>
        <v>2000</v>
      </c>
      <c r="E3042">
        <v>140</v>
      </c>
      <c r="F3042" t="s">
        <v>8221</v>
      </c>
      <c r="G3042" t="s">
        <v>8224</v>
      </c>
      <c r="H3042" t="s">
        <v>8246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8296</v>
      </c>
      <c r="O3042" s="6">
        <f t="shared" si="282"/>
        <v>7.0000000000000007E-2</v>
      </c>
      <c r="P3042" s="8">
        <f t="shared" si="283"/>
        <v>46.666666666666664</v>
      </c>
      <c r="Q3042" s="9" t="str">
        <f t="shared" si="284"/>
        <v>photography</v>
      </c>
      <c r="R3042" s="9" t="str">
        <f t="shared" si="285"/>
        <v>people</v>
      </c>
      <c r="S3042" s="14">
        <f t="shared" si="286"/>
        <v>42167.89335648148</v>
      </c>
      <c r="T3042" s="14">
        <f t="shared" si="287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>
        <v>500</v>
      </c>
      <c r="E3043">
        <v>140</v>
      </c>
      <c r="F3043" t="s">
        <v>8221</v>
      </c>
      <c r="G3043" t="s">
        <v>8224</v>
      </c>
      <c r="H3043" t="s">
        <v>8246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8304</v>
      </c>
      <c r="O3043" s="6">
        <f t="shared" si="282"/>
        <v>0.28000000000000003</v>
      </c>
      <c r="P3043" s="8">
        <f t="shared" si="283"/>
        <v>35</v>
      </c>
      <c r="Q3043" s="9" t="str">
        <f t="shared" si="284"/>
        <v>publishing</v>
      </c>
      <c r="R3043" s="9" t="str">
        <f t="shared" si="285"/>
        <v>children's books</v>
      </c>
      <c r="S3043" s="14">
        <f t="shared" si="286"/>
        <v>41044.64811342593</v>
      </c>
      <c r="T3043" s="14">
        <f t="shared" si="287"/>
        <v>41076.131944444445</v>
      </c>
    </row>
    <row r="3044" spans="1:20" ht="15.75" x14ac:dyDescent="0.25">
      <c r="A3044">
        <v>465</v>
      </c>
      <c r="B3044" s="3" t="s">
        <v>466</v>
      </c>
      <c r="C3044" s="3" t="s">
        <v>4575</v>
      </c>
      <c r="D3044">
        <v>512</v>
      </c>
      <c r="E3044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8270</v>
      </c>
      <c r="O3044" s="6">
        <f t="shared" si="282"/>
        <v>0.26953125</v>
      </c>
      <c r="P3044" s="8">
        <f t="shared" si="283"/>
        <v>17.25</v>
      </c>
      <c r="Q3044" s="9" t="str">
        <f t="shared" si="284"/>
        <v>film &amp; video</v>
      </c>
      <c r="R3044" s="9" t="str">
        <f t="shared" si="285"/>
        <v>animation</v>
      </c>
      <c r="S3044" s="14">
        <f t="shared" si="286"/>
        <v>41801.120069444441</v>
      </c>
      <c r="T3044" s="14">
        <f t="shared" si="287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>
        <v>500</v>
      </c>
      <c r="E3045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8271</v>
      </c>
      <c r="O3045" s="6">
        <f t="shared" si="282"/>
        <v>0.27400000000000002</v>
      </c>
      <c r="P3045" s="8">
        <f t="shared" si="283"/>
        <v>22.833333333333332</v>
      </c>
      <c r="Q3045" s="9" t="str">
        <f t="shared" si="284"/>
        <v>theater</v>
      </c>
      <c r="R3045" s="9" t="str">
        <f t="shared" si="285"/>
        <v>plays</v>
      </c>
      <c r="S3045" s="14">
        <f t="shared" si="286"/>
        <v>42475.848067129627</v>
      </c>
      <c r="T3045" s="14">
        <f t="shared" si="287"/>
        <v>42505.848067129627</v>
      </c>
    </row>
    <row r="3046" spans="1:20" ht="45" x14ac:dyDescent="0.25">
      <c r="A3046">
        <v>3971</v>
      </c>
      <c r="B3046" s="3" t="s">
        <v>3968</v>
      </c>
      <c r="C3046" s="3" t="s">
        <v>8078</v>
      </c>
      <c r="D3046">
        <v>14000</v>
      </c>
      <c r="E3046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8271</v>
      </c>
      <c r="O3046" s="6">
        <f t="shared" si="282"/>
        <v>9.7142857142857135E-3</v>
      </c>
      <c r="P3046" s="8">
        <f t="shared" si="283"/>
        <v>22.666666666666668</v>
      </c>
      <c r="Q3046" s="9" t="str">
        <f t="shared" si="284"/>
        <v>theater</v>
      </c>
      <c r="R3046" s="9" t="str">
        <f t="shared" si="285"/>
        <v>plays</v>
      </c>
      <c r="S3046" s="14">
        <f t="shared" si="286"/>
        <v>41811.536180555559</v>
      </c>
      <c r="T3046" s="14">
        <f t="shared" si="287"/>
        <v>41841.536180555559</v>
      </c>
    </row>
    <row r="3047" spans="1:20" ht="30" x14ac:dyDescent="0.25">
      <c r="A3047">
        <v>3900</v>
      </c>
      <c r="B3047" s="3" t="s">
        <v>3897</v>
      </c>
      <c r="C3047" s="3" t="s">
        <v>8008</v>
      </c>
      <c r="D3047">
        <v>2500</v>
      </c>
      <c r="E3047">
        <v>135</v>
      </c>
      <c r="F3047" t="s">
        <v>8221</v>
      </c>
      <c r="G3047" t="s">
        <v>8224</v>
      </c>
      <c r="H3047" t="s">
        <v>8246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8271</v>
      </c>
      <c r="O3047" s="6">
        <f t="shared" si="282"/>
        <v>5.3999999999999999E-2</v>
      </c>
      <c r="P3047" s="8">
        <f t="shared" si="283"/>
        <v>27</v>
      </c>
      <c r="Q3047" s="9" t="str">
        <f t="shared" si="284"/>
        <v>theater</v>
      </c>
      <c r="R3047" s="9" t="str">
        <f t="shared" si="285"/>
        <v>plays</v>
      </c>
      <c r="S3047" s="14">
        <f t="shared" si="286"/>
        <v>42136.092488425929</v>
      </c>
      <c r="T3047" s="14">
        <f t="shared" si="287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>
        <v>60000</v>
      </c>
      <c r="E3048">
        <v>135</v>
      </c>
      <c r="F3048" t="s">
        <v>8221</v>
      </c>
      <c r="G3048" t="s">
        <v>8224</v>
      </c>
      <c r="H3048" t="s">
        <v>8246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8271</v>
      </c>
      <c r="O3048" s="6">
        <f t="shared" si="282"/>
        <v>2.2499999999999998E-3</v>
      </c>
      <c r="P3048" s="8">
        <f t="shared" si="283"/>
        <v>33.75</v>
      </c>
      <c r="Q3048" s="9" t="str">
        <f t="shared" si="284"/>
        <v>theater</v>
      </c>
      <c r="R3048" s="9" t="str">
        <f t="shared" si="285"/>
        <v>plays</v>
      </c>
      <c r="S3048" s="14">
        <f t="shared" si="286"/>
        <v>41863.359282407408</v>
      </c>
      <c r="T3048" s="14">
        <f t="shared" si="287"/>
        <v>41893.359282407408</v>
      </c>
    </row>
    <row r="3049" spans="1:20" ht="45" x14ac:dyDescent="0.25">
      <c r="A3049">
        <v>3920</v>
      </c>
      <c r="B3049" s="3" t="s">
        <v>3917</v>
      </c>
      <c r="C3049" s="3" t="s">
        <v>8028</v>
      </c>
      <c r="D3049">
        <v>2500</v>
      </c>
      <c r="E3049">
        <v>135</v>
      </c>
      <c r="F3049" t="s">
        <v>8221</v>
      </c>
      <c r="G3049" t="s">
        <v>8225</v>
      </c>
      <c r="H3049" t="s">
        <v>8247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8271</v>
      </c>
      <c r="O3049" s="6">
        <f t="shared" si="282"/>
        <v>5.3999999999999999E-2</v>
      </c>
      <c r="P3049" s="8">
        <f t="shared" si="283"/>
        <v>45</v>
      </c>
      <c r="Q3049" s="9" t="str">
        <f t="shared" si="284"/>
        <v>theater</v>
      </c>
      <c r="R3049" s="9" t="str">
        <f t="shared" si="285"/>
        <v>plays</v>
      </c>
      <c r="S3049" s="14">
        <f t="shared" si="286"/>
        <v>42657.38726851852</v>
      </c>
      <c r="T3049" s="14">
        <f t="shared" si="287"/>
        <v>42687.428935185191</v>
      </c>
    </row>
    <row r="3050" spans="1:20" ht="45" x14ac:dyDescent="0.25">
      <c r="A3050">
        <v>4063</v>
      </c>
      <c r="B3050" s="3" t="s">
        <v>4059</v>
      </c>
      <c r="C3050" s="3" t="s">
        <v>8167</v>
      </c>
      <c r="D3050">
        <v>9500</v>
      </c>
      <c r="E3050">
        <v>135</v>
      </c>
      <c r="F3050" t="s">
        <v>8221</v>
      </c>
      <c r="G3050" t="s">
        <v>8225</v>
      </c>
      <c r="H3050" t="s">
        <v>8247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8271</v>
      </c>
      <c r="O3050" s="6">
        <f t="shared" si="282"/>
        <v>1.4210526315789474E-2</v>
      </c>
      <c r="P3050" s="8">
        <f t="shared" si="283"/>
        <v>15</v>
      </c>
      <c r="Q3050" s="9" t="str">
        <f t="shared" si="284"/>
        <v>theater</v>
      </c>
      <c r="R3050" s="9" t="str">
        <f t="shared" si="285"/>
        <v>plays</v>
      </c>
      <c r="S3050" s="14">
        <f t="shared" si="286"/>
        <v>41787.681527777779</v>
      </c>
      <c r="T3050" s="14">
        <f t="shared" si="287"/>
        <v>41817.681527777779</v>
      </c>
    </row>
    <row r="3051" spans="1:20" ht="45" x14ac:dyDescent="0.25">
      <c r="A3051">
        <v>426</v>
      </c>
      <c r="B3051" s="3" t="s">
        <v>427</v>
      </c>
      <c r="C3051" s="3" t="s">
        <v>4536</v>
      </c>
      <c r="D3051">
        <v>10000</v>
      </c>
      <c r="E3051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8270</v>
      </c>
      <c r="O3051" s="6">
        <f t="shared" si="282"/>
        <v>1.3299999999999999E-2</v>
      </c>
      <c r="P3051" s="8">
        <f t="shared" si="283"/>
        <v>16.625</v>
      </c>
      <c r="Q3051" s="9" t="str">
        <f t="shared" si="284"/>
        <v>film &amp; video</v>
      </c>
      <c r="R3051" s="9" t="str">
        <f t="shared" si="285"/>
        <v>animation</v>
      </c>
      <c r="S3051" s="14">
        <f t="shared" si="286"/>
        <v>42400.711967592593</v>
      </c>
      <c r="T3051" s="14">
        <f t="shared" si="287"/>
        <v>42430.711967592593</v>
      </c>
    </row>
    <row r="3052" spans="1:20" ht="45" x14ac:dyDescent="0.25">
      <c r="A3052">
        <v>1225</v>
      </c>
      <c r="B3052" s="3" t="s">
        <v>1226</v>
      </c>
      <c r="C3052" s="3" t="s">
        <v>5335</v>
      </c>
      <c r="D3052">
        <v>3000</v>
      </c>
      <c r="E3052">
        <v>132</v>
      </c>
      <c r="F3052" t="s">
        <v>8220</v>
      </c>
      <c r="G3052" t="s">
        <v>8224</v>
      </c>
      <c r="H3052" t="s">
        <v>8246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8286</v>
      </c>
      <c r="O3052" s="6">
        <f t="shared" si="282"/>
        <v>4.3999999999999997E-2</v>
      </c>
      <c r="P3052" s="8">
        <f t="shared" si="283"/>
        <v>44</v>
      </c>
      <c r="Q3052" s="9" t="str">
        <f t="shared" si="284"/>
        <v>music</v>
      </c>
      <c r="R3052" s="9" t="str">
        <f t="shared" si="285"/>
        <v>world music</v>
      </c>
      <c r="S3052" s="14">
        <f t="shared" si="286"/>
        <v>41509.905995370369</v>
      </c>
      <c r="T3052" s="14">
        <f t="shared" si="287"/>
        <v>41569.905995370369</v>
      </c>
    </row>
    <row r="3053" spans="1:20" ht="45" x14ac:dyDescent="0.25">
      <c r="A3053">
        <v>2679</v>
      </c>
      <c r="B3053" s="3" t="s">
        <v>2679</v>
      </c>
      <c r="C3053" s="3" t="s">
        <v>6789</v>
      </c>
      <c r="D3053">
        <v>40000</v>
      </c>
      <c r="E3053">
        <v>132</v>
      </c>
      <c r="F3053" t="s">
        <v>8221</v>
      </c>
      <c r="G3053" t="s">
        <v>8224</v>
      </c>
      <c r="H3053" t="s">
        <v>8246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8302</v>
      </c>
      <c r="O3053" s="6">
        <f t="shared" si="282"/>
        <v>3.3E-3</v>
      </c>
      <c r="P3053" s="8">
        <f t="shared" si="283"/>
        <v>44</v>
      </c>
      <c r="Q3053" s="9" t="str">
        <f t="shared" si="284"/>
        <v>technology</v>
      </c>
      <c r="R3053" s="9" t="str">
        <f t="shared" si="285"/>
        <v>makerspaces</v>
      </c>
      <c r="S3053" s="14">
        <f t="shared" si="286"/>
        <v>42033.001087962963</v>
      </c>
      <c r="T3053" s="14">
        <f t="shared" si="287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>
        <v>5000</v>
      </c>
      <c r="E3054">
        <v>131</v>
      </c>
      <c r="F3054" t="s">
        <v>8220</v>
      </c>
      <c r="G3054" t="s">
        <v>8224</v>
      </c>
      <c r="H3054" t="s">
        <v>8246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8272</v>
      </c>
      <c r="O3054" s="6">
        <f t="shared" si="282"/>
        <v>2.6200000000000001E-2</v>
      </c>
      <c r="P3054" s="8">
        <f t="shared" si="283"/>
        <v>16.375</v>
      </c>
      <c r="Q3054" s="9" t="str">
        <f t="shared" si="284"/>
        <v>technology</v>
      </c>
      <c r="R3054" s="9" t="str">
        <f t="shared" si="285"/>
        <v>web</v>
      </c>
      <c r="S3054" s="14">
        <f t="shared" si="286"/>
        <v>42194.357731481476</v>
      </c>
      <c r="T3054" s="14">
        <f t="shared" si="287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>
        <v>2000</v>
      </c>
      <c r="E3055">
        <v>131</v>
      </c>
      <c r="F3055" t="s">
        <v>8221</v>
      </c>
      <c r="G3055" t="s">
        <v>8225</v>
      </c>
      <c r="H3055" t="s">
        <v>8247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8278</v>
      </c>
      <c r="O3055" s="6">
        <f t="shared" si="282"/>
        <v>6.5500000000000003E-2</v>
      </c>
      <c r="P3055" s="8">
        <f t="shared" si="283"/>
        <v>18.714285714285715</v>
      </c>
      <c r="Q3055" s="9" t="str">
        <f t="shared" si="284"/>
        <v>music</v>
      </c>
      <c r="R3055" s="9" t="str">
        <f t="shared" si="285"/>
        <v>jazz</v>
      </c>
      <c r="S3055" s="14">
        <f t="shared" si="286"/>
        <v>41680.359976851854</v>
      </c>
      <c r="T3055" s="14">
        <f t="shared" si="287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>
        <v>850</v>
      </c>
      <c r="E3056">
        <v>131</v>
      </c>
      <c r="F3056" t="s">
        <v>8221</v>
      </c>
      <c r="G3056" t="s">
        <v>8233</v>
      </c>
      <c r="H3056" t="s">
        <v>8249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8271</v>
      </c>
      <c r="O3056" s="6">
        <f t="shared" si="282"/>
        <v>0.15411764705882353</v>
      </c>
      <c r="P3056" s="8">
        <f t="shared" si="283"/>
        <v>32.75</v>
      </c>
      <c r="Q3056" s="9" t="str">
        <f t="shared" si="284"/>
        <v>theater</v>
      </c>
      <c r="R3056" s="9" t="str">
        <f t="shared" si="285"/>
        <v>plays</v>
      </c>
      <c r="S3056" s="14">
        <f t="shared" si="286"/>
        <v>41968.677465277782</v>
      </c>
      <c r="T3056" s="14">
        <f t="shared" si="287"/>
        <v>42028.5</v>
      </c>
    </row>
    <row r="3057" spans="1:20" ht="45" x14ac:dyDescent="0.25">
      <c r="A3057">
        <v>222</v>
      </c>
      <c r="B3057" s="3" t="s">
        <v>224</v>
      </c>
      <c r="C3057" s="3" t="s">
        <v>4332</v>
      </c>
      <c r="D3057">
        <v>1000</v>
      </c>
      <c r="E3057">
        <v>130</v>
      </c>
      <c r="F3057" t="s">
        <v>8221</v>
      </c>
      <c r="G3057" t="s">
        <v>8224</v>
      </c>
      <c r="H3057" t="s">
        <v>8246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8268</v>
      </c>
      <c r="O3057" s="6">
        <f t="shared" si="282"/>
        <v>0.13</v>
      </c>
      <c r="P3057" s="8">
        <f t="shared" si="283"/>
        <v>65</v>
      </c>
      <c r="Q3057" s="9" t="str">
        <f t="shared" si="284"/>
        <v>film &amp; video</v>
      </c>
      <c r="R3057" s="9" t="str">
        <f t="shared" si="285"/>
        <v>drama</v>
      </c>
      <c r="S3057" s="14">
        <f t="shared" si="286"/>
        <v>42031.769884259258</v>
      </c>
      <c r="T3057" s="14">
        <f t="shared" si="287"/>
        <v>42090.110416666663</v>
      </c>
    </row>
    <row r="3058" spans="1:20" ht="45" x14ac:dyDescent="0.25">
      <c r="A3058">
        <v>1067</v>
      </c>
      <c r="B3058" s="3" t="s">
        <v>1068</v>
      </c>
      <c r="C3058" s="3" t="s">
        <v>5177</v>
      </c>
      <c r="D3058">
        <v>500</v>
      </c>
      <c r="E3058">
        <v>130</v>
      </c>
      <c r="F3058" t="s">
        <v>8221</v>
      </c>
      <c r="G3058" t="s">
        <v>8224</v>
      </c>
      <c r="H3058" t="s">
        <v>8246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8282</v>
      </c>
      <c r="O3058" s="6">
        <f t="shared" si="282"/>
        <v>0.26</v>
      </c>
      <c r="P3058" s="8">
        <f t="shared" si="283"/>
        <v>13</v>
      </c>
      <c r="Q3058" s="9" t="str">
        <f t="shared" si="284"/>
        <v>games</v>
      </c>
      <c r="R3058" s="9" t="str">
        <f t="shared" si="285"/>
        <v>video games</v>
      </c>
      <c r="S3058" s="14">
        <f t="shared" si="286"/>
        <v>41599.855682870373</v>
      </c>
      <c r="T3058" s="14">
        <f t="shared" si="287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>
        <v>400</v>
      </c>
      <c r="E3059">
        <v>130</v>
      </c>
      <c r="F3059" t="s">
        <v>8221</v>
      </c>
      <c r="G3059" t="s">
        <v>8224</v>
      </c>
      <c r="H3059" t="s">
        <v>8246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8271</v>
      </c>
      <c r="O3059" s="6">
        <f t="shared" si="282"/>
        <v>0.32500000000000001</v>
      </c>
      <c r="P3059" s="8">
        <f t="shared" si="283"/>
        <v>26</v>
      </c>
      <c r="Q3059" s="9" t="str">
        <f t="shared" si="284"/>
        <v>theater</v>
      </c>
      <c r="R3059" s="9" t="str">
        <f t="shared" si="285"/>
        <v>plays</v>
      </c>
      <c r="S3059" s="14">
        <f t="shared" si="286"/>
        <v>42047.07640046296</v>
      </c>
      <c r="T3059" s="14">
        <f t="shared" si="287"/>
        <v>42077.034733796296</v>
      </c>
    </row>
    <row r="3060" spans="1:20" ht="45" x14ac:dyDescent="0.25">
      <c r="A3060">
        <v>3188</v>
      </c>
      <c r="B3060" s="3" t="s">
        <v>3188</v>
      </c>
      <c r="C3060" s="3" t="s">
        <v>7298</v>
      </c>
      <c r="D3060">
        <v>200</v>
      </c>
      <c r="E3060">
        <v>130</v>
      </c>
      <c r="F3060" t="s">
        <v>8221</v>
      </c>
      <c r="G3060" t="s">
        <v>8225</v>
      </c>
      <c r="H3060" t="s">
        <v>8247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8305</v>
      </c>
      <c r="O3060" s="6">
        <f t="shared" si="282"/>
        <v>0.65</v>
      </c>
      <c r="P3060" s="8">
        <f t="shared" si="283"/>
        <v>14.444444444444445</v>
      </c>
      <c r="Q3060" s="9" t="str">
        <f t="shared" si="284"/>
        <v>theater</v>
      </c>
      <c r="R3060" s="9" t="str">
        <f t="shared" si="285"/>
        <v>musical</v>
      </c>
      <c r="S3060" s="14">
        <f t="shared" si="286"/>
        <v>42144.415532407409</v>
      </c>
      <c r="T3060" s="14">
        <f t="shared" si="287"/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>
        <v>1500</v>
      </c>
      <c r="E3061">
        <v>130</v>
      </c>
      <c r="F3061" t="s">
        <v>8221</v>
      </c>
      <c r="G3061" t="s">
        <v>8225</v>
      </c>
      <c r="H3061" t="s">
        <v>8247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8271</v>
      </c>
      <c r="O3061" s="6">
        <f t="shared" si="282"/>
        <v>8.666666666666667E-2</v>
      </c>
      <c r="P3061" s="8">
        <f t="shared" si="283"/>
        <v>32.5</v>
      </c>
      <c r="Q3061" s="9" t="str">
        <f t="shared" si="284"/>
        <v>theater</v>
      </c>
      <c r="R3061" s="9" t="str">
        <f t="shared" si="285"/>
        <v>plays</v>
      </c>
      <c r="S3061" s="14">
        <f t="shared" si="286"/>
        <v>42620.91097222222</v>
      </c>
      <c r="T3061" s="14">
        <f t="shared" si="287"/>
        <v>42650.91097222222</v>
      </c>
    </row>
    <row r="3062" spans="1:20" ht="30" x14ac:dyDescent="0.25">
      <c r="A3062">
        <v>2921</v>
      </c>
      <c r="B3062" s="3" t="s">
        <v>2921</v>
      </c>
      <c r="C3062" s="3" t="s">
        <v>7031</v>
      </c>
      <c r="D3062">
        <v>100</v>
      </c>
      <c r="E3062">
        <v>129</v>
      </c>
      <c r="F3062" t="s">
        <v>8219</v>
      </c>
      <c r="G3062" t="s">
        <v>8224</v>
      </c>
      <c r="H3062" t="s">
        <v>8246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8305</v>
      </c>
      <c r="O3062" s="6">
        <f t="shared" si="282"/>
        <v>1.29</v>
      </c>
      <c r="P3062" s="8">
        <f t="shared" si="283"/>
        <v>43</v>
      </c>
      <c r="Q3062" s="9" t="str">
        <f t="shared" si="284"/>
        <v>theater</v>
      </c>
      <c r="R3062" s="9" t="str">
        <f t="shared" si="285"/>
        <v>musical</v>
      </c>
      <c r="S3062" s="14">
        <f t="shared" si="286"/>
        <v>41877.886620370373</v>
      </c>
      <c r="T3062" s="14">
        <f t="shared" si="287"/>
        <v>41907.886620370373</v>
      </c>
    </row>
    <row r="3063" spans="1:20" ht="30" x14ac:dyDescent="0.25">
      <c r="A3063">
        <v>2138</v>
      </c>
      <c r="B3063" s="3" t="s">
        <v>2139</v>
      </c>
      <c r="C3063" s="3" t="s">
        <v>6248</v>
      </c>
      <c r="D3063">
        <v>1000</v>
      </c>
      <c r="E3063">
        <v>128</v>
      </c>
      <c r="F3063" t="s">
        <v>8221</v>
      </c>
      <c r="G3063" t="s">
        <v>8225</v>
      </c>
      <c r="H3063" t="s">
        <v>8247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8282</v>
      </c>
      <c r="O3063" s="6">
        <f t="shared" si="282"/>
        <v>0.128</v>
      </c>
      <c r="P3063" s="8">
        <f t="shared" si="283"/>
        <v>10.666666666666666</v>
      </c>
      <c r="Q3063" s="9" t="str">
        <f t="shared" si="284"/>
        <v>games</v>
      </c>
      <c r="R3063" s="9" t="str">
        <f t="shared" si="285"/>
        <v>video games</v>
      </c>
      <c r="S3063" s="14">
        <f t="shared" si="286"/>
        <v>41557.013182870374</v>
      </c>
      <c r="T3063" s="14">
        <f t="shared" si="287"/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>
        <v>1300000</v>
      </c>
      <c r="E3064">
        <v>128</v>
      </c>
      <c r="F3064" t="s">
        <v>8221</v>
      </c>
      <c r="G3064" t="s">
        <v>8233</v>
      </c>
      <c r="H3064" t="s">
        <v>8249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8303</v>
      </c>
      <c r="O3064" s="6">
        <f t="shared" si="282"/>
        <v>9.8461538461538464E-5</v>
      </c>
      <c r="P3064" s="8">
        <f t="shared" si="283"/>
        <v>12.8</v>
      </c>
      <c r="Q3064" s="9" t="str">
        <f t="shared" si="284"/>
        <v>theater</v>
      </c>
      <c r="R3064" s="9" t="str">
        <f t="shared" si="285"/>
        <v>spaces</v>
      </c>
      <c r="S3064" s="14">
        <f t="shared" si="286"/>
        <v>42435.942083333335</v>
      </c>
      <c r="T3064" s="14">
        <f t="shared" si="287"/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>
        <v>15000</v>
      </c>
      <c r="E3065">
        <v>126</v>
      </c>
      <c r="F3065" t="s">
        <v>8221</v>
      </c>
      <c r="G3065" t="s">
        <v>8224</v>
      </c>
      <c r="H3065" t="s">
        <v>8246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8273</v>
      </c>
      <c r="O3065" s="6">
        <f t="shared" si="282"/>
        <v>8.3999999999999995E-3</v>
      </c>
      <c r="P3065" s="8">
        <f t="shared" si="283"/>
        <v>25.2</v>
      </c>
      <c r="Q3065" s="9" t="str">
        <f t="shared" si="284"/>
        <v>technology</v>
      </c>
      <c r="R3065" s="9" t="str">
        <f t="shared" si="285"/>
        <v>wearables</v>
      </c>
      <c r="S3065" s="14">
        <f t="shared" si="286"/>
        <v>41999.164340277777</v>
      </c>
      <c r="T3065" s="14">
        <f t="shared" si="287"/>
        <v>42029.164340277777</v>
      </c>
    </row>
    <row r="3066" spans="1:20" ht="30" x14ac:dyDescent="0.25">
      <c r="A3066">
        <v>3088</v>
      </c>
      <c r="B3066" s="3" t="s">
        <v>3088</v>
      </c>
      <c r="C3066" s="3" t="s">
        <v>7198</v>
      </c>
      <c r="D3066">
        <v>65000</v>
      </c>
      <c r="E3066">
        <v>126</v>
      </c>
      <c r="F3066" t="s">
        <v>8221</v>
      </c>
      <c r="G3066" t="s">
        <v>8224</v>
      </c>
      <c r="H3066" t="s">
        <v>8246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8303</v>
      </c>
      <c r="O3066" s="6">
        <f t="shared" si="282"/>
        <v>1.9384615384615384E-3</v>
      </c>
      <c r="P3066" s="8">
        <f t="shared" si="283"/>
        <v>42</v>
      </c>
      <c r="Q3066" s="9" t="str">
        <f t="shared" si="284"/>
        <v>theater</v>
      </c>
      <c r="R3066" s="9" t="str">
        <f t="shared" si="285"/>
        <v>spaces</v>
      </c>
      <c r="S3066" s="14">
        <f t="shared" si="286"/>
        <v>41981.57230324074</v>
      </c>
      <c r="T3066" s="14">
        <f t="shared" si="287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>
        <v>2000</v>
      </c>
      <c r="E3067">
        <v>126</v>
      </c>
      <c r="F3067" t="s">
        <v>8221</v>
      </c>
      <c r="G3067" t="s">
        <v>8224</v>
      </c>
      <c r="H3067" t="s">
        <v>8246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8271</v>
      </c>
      <c r="O3067" s="6">
        <f t="shared" si="282"/>
        <v>6.3E-2</v>
      </c>
      <c r="P3067" s="8">
        <f t="shared" si="283"/>
        <v>42</v>
      </c>
      <c r="Q3067" s="9" t="str">
        <f t="shared" si="284"/>
        <v>theater</v>
      </c>
      <c r="R3067" s="9" t="str">
        <f t="shared" si="285"/>
        <v>plays</v>
      </c>
      <c r="S3067" s="14">
        <f t="shared" si="286"/>
        <v>42053.722060185188</v>
      </c>
      <c r="T3067" s="14">
        <f t="shared" si="287"/>
        <v>42113.680393518516</v>
      </c>
    </row>
    <row r="3068" spans="1:20" ht="45" x14ac:dyDescent="0.25">
      <c r="A3068">
        <v>434</v>
      </c>
      <c r="B3068" s="3" t="s">
        <v>435</v>
      </c>
      <c r="C3068" s="3" t="s">
        <v>4544</v>
      </c>
      <c r="D3068">
        <v>2500</v>
      </c>
      <c r="E3068">
        <v>125</v>
      </c>
      <c r="F3068" t="s">
        <v>8221</v>
      </c>
      <c r="G3068" t="s">
        <v>8224</v>
      </c>
      <c r="H3068" t="s">
        <v>8246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8270</v>
      </c>
      <c r="O3068" s="6">
        <f t="shared" si="282"/>
        <v>0.05</v>
      </c>
      <c r="P3068" s="8">
        <f t="shared" si="283"/>
        <v>62.5</v>
      </c>
      <c r="Q3068" s="9" t="str">
        <f t="shared" si="284"/>
        <v>film &amp; video</v>
      </c>
      <c r="R3068" s="9" t="str">
        <f t="shared" si="285"/>
        <v>animation</v>
      </c>
      <c r="S3068" s="14">
        <f t="shared" si="286"/>
        <v>41576.834513888891</v>
      </c>
      <c r="T3068" s="14">
        <f t="shared" si="287"/>
        <v>41609.876180555555</v>
      </c>
    </row>
    <row r="3069" spans="1:20" ht="45" x14ac:dyDescent="0.25">
      <c r="A3069">
        <v>890</v>
      </c>
      <c r="B3069" s="3" t="s">
        <v>891</v>
      </c>
      <c r="C3069" s="3" t="s">
        <v>5000</v>
      </c>
      <c r="D3069">
        <v>3000</v>
      </c>
      <c r="E3069">
        <v>125</v>
      </c>
      <c r="F3069" t="s">
        <v>8221</v>
      </c>
      <c r="G3069" t="s">
        <v>8224</v>
      </c>
      <c r="H3069" t="s">
        <v>8246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8279</v>
      </c>
      <c r="O3069" s="6">
        <f t="shared" si="282"/>
        <v>4.1666666666666664E-2</v>
      </c>
      <c r="P3069" s="8">
        <f t="shared" si="283"/>
        <v>31.25</v>
      </c>
      <c r="Q3069" s="9" t="str">
        <f t="shared" si="284"/>
        <v>music</v>
      </c>
      <c r="R3069" s="9" t="str">
        <f t="shared" si="285"/>
        <v>indie rock</v>
      </c>
      <c r="S3069" s="14">
        <f t="shared" si="286"/>
        <v>41569.698831018519</v>
      </c>
      <c r="T3069" s="14">
        <f t="shared" si="287"/>
        <v>41599.740497685183</v>
      </c>
    </row>
    <row r="3070" spans="1:20" ht="45" x14ac:dyDescent="0.25">
      <c r="A3070">
        <v>1138</v>
      </c>
      <c r="B3070" s="3" t="s">
        <v>1139</v>
      </c>
      <c r="C3070" s="3" t="s">
        <v>5248</v>
      </c>
      <c r="D3070">
        <v>35000</v>
      </c>
      <c r="E3070">
        <v>125</v>
      </c>
      <c r="F3070" t="s">
        <v>8221</v>
      </c>
      <c r="G3070" t="s">
        <v>8224</v>
      </c>
      <c r="H3070" t="s">
        <v>8246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8283</v>
      </c>
      <c r="O3070" s="6">
        <f t="shared" si="282"/>
        <v>3.5714285714285713E-3</v>
      </c>
      <c r="P3070" s="8">
        <f t="shared" si="283"/>
        <v>31.25</v>
      </c>
      <c r="Q3070" s="9" t="str">
        <f t="shared" si="284"/>
        <v>games</v>
      </c>
      <c r="R3070" s="9" t="str">
        <f t="shared" si="285"/>
        <v>mobile games</v>
      </c>
      <c r="S3070" s="14">
        <f t="shared" si="286"/>
        <v>42736.9066087963</v>
      </c>
      <c r="T3070" s="14">
        <f t="shared" si="287"/>
        <v>42756.9066087963</v>
      </c>
    </row>
    <row r="3071" spans="1:20" ht="45" x14ac:dyDescent="0.25">
      <c r="A3071">
        <v>1572</v>
      </c>
      <c r="B3071" s="3" t="s">
        <v>1573</v>
      </c>
      <c r="C3071" s="3" t="s">
        <v>5682</v>
      </c>
      <c r="D3071">
        <v>2500</v>
      </c>
      <c r="E3071">
        <v>125</v>
      </c>
      <c r="F3071" t="s">
        <v>8220</v>
      </c>
      <c r="G3071" t="s">
        <v>8225</v>
      </c>
      <c r="H3071" t="s">
        <v>8247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8290</v>
      </c>
      <c r="O3071" s="6">
        <f t="shared" si="282"/>
        <v>0.05</v>
      </c>
      <c r="P3071" s="8">
        <f t="shared" si="283"/>
        <v>41.666666666666664</v>
      </c>
      <c r="Q3071" s="9" t="str">
        <f t="shared" si="284"/>
        <v>publishing</v>
      </c>
      <c r="R3071" s="9" t="str">
        <f t="shared" si="285"/>
        <v>art books</v>
      </c>
      <c r="S3071" s="14">
        <f t="shared" si="286"/>
        <v>42404.033090277779</v>
      </c>
      <c r="T3071" s="14">
        <f t="shared" si="287"/>
        <v>42428.999305555553</v>
      </c>
    </row>
    <row r="3072" spans="1:20" ht="45" x14ac:dyDescent="0.25">
      <c r="A3072">
        <v>1866</v>
      </c>
      <c r="B3072" s="3" t="s">
        <v>1867</v>
      </c>
      <c r="C3072" s="3" t="s">
        <v>5976</v>
      </c>
      <c r="D3072">
        <v>25000</v>
      </c>
      <c r="E3072">
        <v>125</v>
      </c>
      <c r="F3072" t="s">
        <v>8221</v>
      </c>
      <c r="G3072" t="s">
        <v>8224</v>
      </c>
      <c r="H3072" t="s">
        <v>8246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8283</v>
      </c>
      <c r="O3072" s="6">
        <f t="shared" si="282"/>
        <v>5.0000000000000001E-3</v>
      </c>
      <c r="P3072" s="8">
        <f t="shared" si="283"/>
        <v>62.5</v>
      </c>
      <c r="Q3072" s="9" t="str">
        <f t="shared" si="284"/>
        <v>games</v>
      </c>
      <c r="R3072" s="9" t="str">
        <f t="shared" si="285"/>
        <v>mobile games</v>
      </c>
      <c r="S3072" s="14">
        <f t="shared" si="286"/>
        <v>42742.246493055558</v>
      </c>
      <c r="T3072" s="14">
        <f t="shared" si="287"/>
        <v>42795.166666666672</v>
      </c>
    </row>
    <row r="3073" spans="1:20" ht="45" x14ac:dyDescent="0.25">
      <c r="A3073">
        <v>3087</v>
      </c>
      <c r="B3073" s="3" t="s">
        <v>3087</v>
      </c>
      <c r="C3073" s="3" t="s">
        <v>7197</v>
      </c>
      <c r="D3073">
        <v>20000</v>
      </c>
      <c r="E3073">
        <v>125</v>
      </c>
      <c r="F3073" t="s">
        <v>8221</v>
      </c>
      <c r="G3073" t="s">
        <v>8224</v>
      </c>
      <c r="H3073" t="s">
        <v>8246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8303</v>
      </c>
      <c r="O3073" s="6">
        <f t="shared" si="282"/>
        <v>6.2500000000000003E-3</v>
      </c>
      <c r="P3073" s="8">
        <f t="shared" si="283"/>
        <v>62.5</v>
      </c>
      <c r="Q3073" s="9" t="str">
        <f t="shared" si="284"/>
        <v>theater</v>
      </c>
      <c r="R3073" s="9" t="str">
        <f t="shared" si="285"/>
        <v>spaces</v>
      </c>
      <c r="S3073" s="14">
        <f t="shared" si="286"/>
        <v>42665.150347222225</v>
      </c>
      <c r="T3073" s="14">
        <f t="shared" si="287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>
        <v>10000</v>
      </c>
      <c r="E3074">
        <v>125</v>
      </c>
      <c r="F3074" t="s">
        <v>8221</v>
      </c>
      <c r="G3074" t="s">
        <v>8224</v>
      </c>
      <c r="H3074" t="s">
        <v>8246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8271</v>
      </c>
      <c r="O3074" s="6">
        <f t="shared" ref="O3074:O3137" si="288">E3074/D3074</f>
        <v>1.2500000000000001E-2</v>
      </c>
      <c r="P3074" s="8">
        <f t="shared" ref="P3074:P3137" si="289">E3074/L3074</f>
        <v>62.5</v>
      </c>
      <c r="Q3074" s="9" t="str">
        <f t="shared" si="284"/>
        <v>theater</v>
      </c>
      <c r="R3074" s="9" t="str">
        <f t="shared" si="285"/>
        <v>plays</v>
      </c>
      <c r="S3074" s="14">
        <f t="shared" si="286"/>
        <v>41843.775011574071</v>
      </c>
      <c r="T3074" s="14">
        <f t="shared" si="287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>
        <v>15000</v>
      </c>
      <c r="E3075">
        <v>125</v>
      </c>
      <c r="F3075" t="s">
        <v>8221</v>
      </c>
      <c r="G3075" t="s">
        <v>8224</v>
      </c>
      <c r="H3075" t="s">
        <v>8246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8271</v>
      </c>
      <c r="O3075" s="6">
        <f t="shared" si="288"/>
        <v>8.3333333333333332E-3</v>
      </c>
      <c r="P3075" s="8">
        <f t="shared" si="289"/>
        <v>62.5</v>
      </c>
      <c r="Q3075" s="9" t="str">
        <f t="shared" ref="Q3075:Q3138" si="290">LEFT(N3075, SEARCH("/",N3075,1)-1)</f>
        <v>theater</v>
      </c>
      <c r="R3075" s="9" t="str">
        <f t="shared" ref="R3075:R3138" si="291">RIGHT(N3075,LEN(N3075) - SEARCH("/", N3075))</f>
        <v>plays</v>
      </c>
      <c r="S3075" s="14">
        <f t="shared" ref="S3075:S3138" si="292">(((J3075/60)/60)/24)+DATE(1970,1,1)</f>
        <v>41878.911550925928</v>
      </c>
      <c r="T3075" s="14">
        <f t="shared" ref="T3075:T3138" si="293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>
        <v>125000</v>
      </c>
      <c r="E3076">
        <v>124</v>
      </c>
      <c r="F3076" t="s">
        <v>8220</v>
      </c>
      <c r="G3076" t="s">
        <v>8224</v>
      </c>
      <c r="H3076" t="s">
        <v>8246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8301</v>
      </c>
      <c r="O3076" s="6">
        <f t="shared" si="288"/>
        <v>9.9200000000000004E-4</v>
      </c>
      <c r="P3076" s="8">
        <f t="shared" si="289"/>
        <v>41.333333333333336</v>
      </c>
      <c r="Q3076" s="9" t="str">
        <f t="shared" si="290"/>
        <v>technology</v>
      </c>
      <c r="R3076" s="9" t="str">
        <f t="shared" si="291"/>
        <v>space exploration</v>
      </c>
      <c r="S3076" s="14">
        <f t="shared" si="292"/>
        <v>42341.99700231482</v>
      </c>
      <c r="T3076" s="14">
        <f t="shared" si="293"/>
        <v>42401.99700231482</v>
      </c>
    </row>
    <row r="3077" spans="1:20" ht="45" x14ac:dyDescent="0.25">
      <c r="A3077">
        <v>2823</v>
      </c>
      <c r="B3077" s="3" t="s">
        <v>2823</v>
      </c>
      <c r="C3077" s="3" t="s">
        <v>6933</v>
      </c>
      <c r="D3077">
        <v>100</v>
      </c>
      <c r="E3077">
        <v>124</v>
      </c>
      <c r="F3077" t="s">
        <v>8219</v>
      </c>
      <c r="G3077" t="s">
        <v>8225</v>
      </c>
      <c r="H3077" t="s">
        <v>8247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8271</v>
      </c>
      <c r="O3077" s="6">
        <f t="shared" si="288"/>
        <v>1.24</v>
      </c>
      <c r="P3077" s="8">
        <f t="shared" si="289"/>
        <v>8.8571428571428577</v>
      </c>
      <c r="Q3077" s="9" t="str">
        <f t="shared" si="290"/>
        <v>theater</v>
      </c>
      <c r="R3077" s="9" t="str">
        <f t="shared" si="291"/>
        <v>plays</v>
      </c>
      <c r="S3077" s="14">
        <f t="shared" si="292"/>
        <v>42067.011643518519</v>
      </c>
      <c r="T3077" s="14">
        <f t="shared" si="293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>
        <v>25000</v>
      </c>
      <c r="E3078">
        <v>123</v>
      </c>
      <c r="F3078" t="s">
        <v>8221</v>
      </c>
      <c r="G3078" t="s">
        <v>8224</v>
      </c>
      <c r="H3078" t="s">
        <v>8246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8272</v>
      </c>
      <c r="O3078" s="6">
        <f t="shared" si="288"/>
        <v>4.9199999999999999E-3</v>
      </c>
      <c r="P3078" s="8">
        <f t="shared" si="289"/>
        <v>20.5</v>
      </c>
      <c r="Q3078" s="9" t="str">
        <f t="shared" si="290"/>
        <v>technology</v>
      </c>
      <c r="R3078" s="9" t="str">
        <f t="shared" si="291"/>
        <v>web</v>
      </c>
      <c r="S3078" s="14">
        <f t="shared" si="292"/>
        <v>41927.71980324074</v>
      </c>
      <c r="T3078" s="14">
        <f t="shared" si="293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>
        <v>550</v>
      </c>
      <c r="E3079">
        <v>123</v>
      </c>
      <c r="F3079" t="s">
        <v>8221</v>
      </c>
      <c r="G3079" t="s">
        <v>8225</v>
      </c>
      <c r="H3079" t="s">
        <v>8247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8278</v>
      </c>
      <c r="O3079" s="6">
        <f t="shared" si="288"/>
        <v>0.22363636363636363</v>
      </c>
      <c r="P3079" s="8">
        <f t="shared" si="289"/>
        <v>24.6</v>
      </c>
      <c r="Q3079" s="9" t="str">
        <f t="shared" si="290"/>
        <v>music</v>
      </c>
      <c r="R3079" s="9" t="str">
        <f t="shared" si="291"/>
        <v>jazz</v>
      </c>
      <c r="S3079" s="14">
        <f t="shared" si="292"/>
        <v>42737.545358796298</v>
      </c>
      <c r="T3079" s="14">
        <f t="shared" si="293"/>
        <v>42797.545358796298</v>
      </c>
    </row>
    <row r="3080" spans="1:20" ht="45" x14ac:dyDescent="0.25">
      <c r="A3080">
        <v>933</v>
      </c>
      <c r="B3080" s="3" t="s">
        <v>934</v>
      </c>
      <c r="C3080" s="3" t="s">
        <v>5043</v>
      </c>
      <c r="D3080">
        <v>2000</v>
      </c>
      <c r="E3080">
        <v>120</v>
      </c>
      <c r="F3080" t="s">
        <v>8221</v>
      </c>
      <c r="G3080" t="s">
        <v>8224</v>
      </c>
      <c r="H3080" t="s">
        <v>8246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8278</v>
      </c>
      <c r="O3080" s="6">
        <f t="shared" si="288"/>
        <v>0.06</v>
      </c>
      <c r="P3080" s="8">
        <f t="shared" si="289"/>
        <v>60</v>
      </c>
      <c r="Q3080" s="9" t="str">
        <f t="shared" si="290"/>
        <v>music</v>
      </c>
      <c r="R3080" s="9" t="str">
        <f t="shared" si="291"/>
        <v>jazz</v>
      </c>
      <c r="S3080" s="14">
        <f t="shared" si="292"/>
        <v>41711.169085648151</v>
      </c>
      <c r="T3080" s="14">
        <f t="shared" si="293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>
        <v>250</v>
      </c>
      <c r="E3081">
        <v>120</v>
      </c>
      <c r="F3081" t="s">
        <v>8222</v>
      </c>
      <c r="G3081" t="s">
        <v>8224</v>
      </c>
      <c r="H3081" t="s">
        <v>8246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8298</v>
      </c>
      <c r="O3081" s="6">
        <f t="shared" si="288"/>
        <v>0.48</v>
      </c>
      <c r="P3081" s="8">
        <f t="shared" si="289"/>
        <v>30</v>
      </c>
      <c r="Q3081" s="9" t="str">
        <f t="shared" si="290"/>
        <v>food</v>
      </c>
      <c r="R3081" s="9" t="str">
        <f t="shared" si="291"/>
        <v>small batch</v>
      </c>
      <c r="S3081" s="14">
        <f t="shared" si="292"/>
        <v>42807.755173611105</v>
      </c>
      <c r="T3081" s="14">
        <f t="shared" si="293"/>
        <v>42814.755173611105</v>
      </c>
    </row>
    <row r="3082" spans="1:20" ht="30" x14ac:dyDescent="0.25">
      <c r="A3082">
        <v>2362</v>
      </c>
      <c r="B3082" s="3" t="s">
        <v>2363</v>
      </c>
      <c r="C3082" s="3" t="s">
        <v>6472</v>
      </c>
      <c r="D3082">
        <v>420</v>
      </c>
      <c r="E3082">
        <v>120</v>
      </c>
      <c r="F3082" t="s">
        <v>8220</v>
      </c>
      <c r="G3082" t="s">
        <v>8224</v>
      </c>
      <c r="H3082" t="s">
        <v>8246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8272</v>
      </c>
      <c r="O3082" s="6">
        <f t="shared" si="288"/>
        <v>0.2857142857142857</v>
      </c>
      <c r="P3082" s="8">
        <f t="shared" si="289"/>
        <v>60</v>
      </c>
      <c r="Q3082" s="9" t="str">
        <f t="shared" si="290"/>
        <v>technology</v>
      </c>
      <c r="R3082" s="9" t="str">
        <f t="shared" si="291"/>
        <v>web</v>
      </c>
      <c r="S3082" s="14">
        <f t="shared" si="292"/>
        <v>41954.688310185185</v>
      </c>
      <c r="T3082" s="14">
        <f t="shared" si="293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>
        <v>45000</v>
      </c>
      <c r="E3083">
        <v>120</v>
      </c>
      <c r="F3083" t="s">
        <v>8220</v>
      </c>
      <c r="G3083" t="s">
        <v>8224</v>
      </c>
      <c r="H3083" t="s">
        <v>8246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8284</v>
      </c>
      <c r="O3083" s="6">
        <f t="shared" si="288"/>
        <v>2.6666666666666666E-3</v>
      </c>
      <c r="P3083" s="8">
        <f t="shared" si="289"/>
        <v>60</v>
      </c>
      <c r="Q3083" s="9" t="str">
        <f t="shared" si="290"/>
        <v>food</v>
      </c>
      <c r="R3083" s="9" t="str">
        <f t="shared" si="291"/>
        <v>food trucks</v>
      </c>
      <c r="S3083" s="14">
        <f t="shared" si="292"/>
        <v>42087.878912037035</v>
      </c>
      <c r="T3083" s="14">
        <f t="shared" si="293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>
        <v>70</v>
      </c>
      <c r="E3084">
        <v>120</v>
      </c>
      <c r="F3084" t="s">
        <v>8219</v>
      </c>
      <c r="G3084" t="s">
        <v>8225</v>
      </c>
      <c r="H3084" t="s">
        <v>8247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8271</v>
      </c>
      <c r="O3084" s="6">
        <f t="shared" si="288"/>
        <v>1.7142857142857142</v>
      </c>
      <c r="P3084" s="8">
        <f t="shared" si="289"/>
        <v>8.5714285714285712</v>
      </c>
      <c r="Q3084" s="9" t="str">
        <f t="shared" si="290"/>
        <v>theater</v>
      </c>
      <c r="R3084" s="9" t="str">
        <f t="shared" si="291"/>
        <v>plays</v>
      </c>
      <c r="S3084" s="14">
        <f t="shared" si="292"/>
        <v>42425.730671296296</v>
      </c>
      <c r="T3084" s="14">
        <f t="shared" si="293"/>
        <v>42442.5</v>
      </c>
    </row>
    <row r="3085" spans="1:20" ht="45" x14ac:dyDescent="0.25">
      <c r="A3085">
        <v>3918</v>
      </c>
      <c r="B3085" s="3" t="s">
        <v>3915</v>
      </c>
      <c r="C3085" s="3" t="s">
        <v>8026</v>
      </c>
      <c r="D3085">
        <v>60000</v>
      </c>
      <c r="E3085">
        <v>120</v>
      </c>
      <c r="F3085" t="s">
        <v>8221</v>
      </c>
      <c r="G3085" t="s">
        <v>8225</v>
      </c>
      <c r="H3085" t="s">
        <v>8247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8271</v>
      </c>
      <c r="O3085" s="6">
        <f t="shared" si="288"/>
        <v>2E-3</v>
      </c>
      <c r="P3085" s="8">
        <f t="shared" si="289"/>
        <v>40</v>
      </c>
      <c r="Q3085" s="9" t="str">
        <f t="shared" si="290"/>
        <v>theater</v>
      </c>
      <c r="R3085" s="9" t="str">
        <f t="shared" si="291"/>
        <v>plays</v>
      </c>
      <c r="S3085" s="14">
        <f t="shared" si="292"/>
        <v>41843.664618055554</v>
      </c>
      <c r="T3085" s="14">
        <f t="shared" si="293"/>
        <v>41855.666666666664</v>
      </c>
    </row>
    <row r="3086" spans="1:20" ht="45" x14ac:dyDescent="0.25">
      <c r="A3086">
        <v>2151</v>
      </c>
      <c r="B3086" s="3" t="s">
        <v>2152</v>
      </c>
      <c r="C3086" s="3" t="s">
        <v>6261</v>
      </c>
      <c r="D3086">
        <v>45000</v>
      </c>
      <c r="E3086">
        <v>118</v>
      </c>
      <c r="F3086" t="s">
        <v>8221</v>
      </c>
      <c r="G3086" t="s">
        <v>8224</v>
      </c>
      <c r="H3086" t="s">
        <v>8246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8282</v>
      </c>
      <c r="O3086" s="6">
        <f t="shared" si="288"/>
        <v>2.6222222222222224E-3</v>
      </c>
      <c r="P3086" s="8">
        <f t="shared" si="289"/>
        <v>19.666666666666668</v>
      </c>
      <c r="Q3086" s="9" t="str">
        <f t="shared" si="290"/>
        <v>games</v>
      </c>
      <c r="R3086" s="9" t="str">
        <f t="shared" si="291"/>
        <v>video games</v>
      </c>
      <c r="S3086" s="14">
        <f t="shared" si="292"/>
        <v>42520.847384259265</v>
      </c>
      <c r="T3086" s="14">
        <f t="shared" si="293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>
        <v>8000</v>
      </c>
      <c r="E3087">
        <v>118</v>
      </c>
      <c r="F3087" t="s">
        <v>8221</v>
      </c>
      <c r="G3087" t="s">
        <v>8224</v>
      </c>
      <c r="H3087" t="s">
        <v>8246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8271</v>
      </c>
      <c r="O3087" s="6">
        <f t="shared" si="288"/>
        <v>1.4749999999999999E-2</v>
      </c>
      <c r="P3087" s="8">
        <f t="shared" si="289"/>
        <v>13.111111111111111</v>
      </c>
      <c r="Q3087" s="9" t="str">
        <f t="shared" si="290"/>
        <v>theater</v>
      </c>
      <c r="R3087" s="9" t="str">
        <f t="shared" si="291"/>
        <v>plays</v>
      </c>
      <c r="S3087" s="14">
        <f t="shared" si="292"/>
        <v>41977.004976851851</v>
      </c>
      <c r="T3087" s="14">
        <f t="shared" si="293"/>
        <v>42008.976388888885</v>
      </c>
    </row>
    <row r="3088" spans="1:20" ht="45" x14ac:dyDescent="0.25">
      <c r="A3088">
        <v>1233</v>
      </c>
      <c r="B3088" s="3" t="s">
        <v>1234</v>
      </c>
      <c r="C3088" s="3" t="s">
        <v>5343</v>
      </c>
      <c r="D3088">
        <v>1000</v>
      </c>
      <c r="E3088">
        <v>116</v>
      </c>
      <c r="F3088" t="s">
        <v>8220</v>
      </c>
      <c r="G3088" t="s">
        <v>8224</v>
      </c>
      <c r="H3088" t="s">
        <v>8246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8286</v>
      </c>
      <c r="O3088" s="6">
        <f t="shared" si="288"/>
        <v>0.11600000000000001</v>
      </c>
      <c r="P3088" s="8">
        <f t="shared" si="289"/>
        <v>19.333333333333332</v>
      </c>
      <c r="Q3088" s="9" t="str">
        <f t="shared" si="290"/>
        <v>music</v>
      </c>
      <c r="R3088" s="9" t="str">
        <f t="shared" si="291"/>
        <v>world music</v>
      </c>
      <c r="S3088" s="14">
        <f t="shared" si="292"/>
        <v>40939.948773148149</v>
      </c>
      <c r="T3088" s="14">
        <f t="shared" si="293"/>
        <v>40960.948773148149</v>
      </c>
    </row>
    <row r="3089" spans="1:20" ht="15.75" x14ac:dyDescent="0.25">
      <c r="A3089">
        <v>3122</v>
      </c>
      <c r="B3089" s="3" t="s">
        <v>3122</v>
      </c>
      <c r="C3089" s="3" t="s">
        <v>7232</v>
      </c>
      <c r="D3089">
        <v>199</v>
      </c>
      <c r="E3089">
        <v>116</v>
      </c>
      <c r="F3089" t="s">
        <v>8220</v>
      </c>
      <c r="G3089" t="s">
        <v>8224</v>
      </c>
      <c r="H3089" t="s">
        <v>8246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0.58291457286432158</v>
      </c>
      <c r="P3089" s="8">
        <f t="shared" si="289"/>
        <v>58</v>
      </c>
      <c r="Q3089" s="9" t="str">
        <f t="shared" si="290"/>
        <v>theater</v>
      </c>
      <c r="R3089" s="9" t="str">
        <f t="shared" si="291"/>
        <v>spaces</v>
      </c>
      <c r="S3089" s="14">
        <f t="shared" si="292"/>
        <v>42678.932083333333</v>
      </c>
      <c r="T3089" s="14">
        <f t="shared" si="293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>
        <v>3550</v>
      </c>
      <c r="E3090">
        <v>116</v>
      </c>
      <c r="F3090" t="s">
        <v>8221</v>
      </c>
      <c r="G3090" t="s">
        <v>8225</v>
      </c>
      <c r="H3090" t="s">
        <v>8247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8305</v>
      </c>
      <c r="O3090" s="6">
        <f t="shared" si="288"/>
        <v>3.267605633802817E-2</v>
      </c>
      <c r="P3090" s="8">
        <f t="shared" si="289"/>
        <v>29</v>
      </c>
      <c r="Q3090" s="9" t="str">
        <f t="shared" si="290"/>
        <v>theater</v>
      </c>
      <c r="R3090" s="9" t="str">
        <f t="shared" si="291"/>
        <v>musical</v>
      </c>
      <c r="S3090" s="14">
        <f t="shared" si="292"/>
        <v>42138.798819444448</v>
      </c>
      <c r="T3090" s="14">
        <f t="shared" si="293"/>
        <v>42170.798819444448</v>
      </c>
    </row>
    <row r="3091" spans="1:20" ht="45" x14ac:dyDescent="0.25">
      <c r="A3091">
        <v>146</v>
      </c>
      <c r="B3091" s="3" t="s">
        <v>148</v>
      </c>
      <c r="C3091" s="3" t="s">
        <v>4256</v>
      </c>
      <c r="D3091">
        <v>20000</v>
      </c>
      <c r="E3091">
        <v>115</v>
      </c>
      <c r="F3091" t="s">
        <v>8220</v>
      </c>
      <c r="G3091" t="s">
        <v>8224</v>
      </c>
      <c r="H3091" t="s">
        <v>8246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8267</v>
      </c>
      <c r="O3091" s="6">
        <f t="shared" si="288"/>
        <v>5.7499999999999999E-3</v>
      </c>
      <c r="P3091" s="8">
        <f t="shared" si="289"/>
        <v>38.333333333333336</v>
      </c>
      <c r="Q3091" s="9" t="str">
        <f t="shared" si="290"/>
        <v>film &amp; video</v>
      </c>
      <c r="R3091" s="9" t="str">
        <f t="shared" si="291"/>
        <v>science fiction</v>
      </c>
      <c r="S3091" s="14">
        <f t="shared" si="292"/>
        <v>42693.016180555554</v>
      </c>
      <c r="T3091" s="14">
        <f t="shared" si="293"/>
        <v>42753.016180555554</v>
      </c>
    </row>
    <row r="3092" spans="1:20" ht="45" x14ac:dyDescent="0.25">
      <c r="A3092">
        <v>593</v>
      </c>
      <c r="B3092" s="3" t="s">
        <v>594</v>
      </c>
      <c r="C3092" s="3" t="s">
        <v>4703</v>
      </c>
      <c r="D3092">
        <v>500</v>
      </c>
      <c r="E3092">
        <v>115</v>
      </c>
      <c r="F3092" t="s">
        <v>8221</v>
      </c>
      <c r="G3092" t="s">
        <v>8225</v>
      </c>
      <c r="H3092" t="s">
        <v>8247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8272</v>
      </c>
      <c r="O3092" s="6">
        <f t="shared" si="288"/>
        <v>0.23</v>
      </c>
      <c r="P3092" s="8">
        <f t="shared" si="289"/>
        <v>16.428571428571427</v>
      </c>
      <c r="Q3092" s="9" t="str">
        <f t="shared" si="290"/>
        <v>technology</v>
      </c>
      <c r="R3092" s="9" t="str">
        <f t="shared" si="291"/>
        <v>web</v>
      </c>
      <c r="S3092" s="14">
        <f t="shared" si="292"/>
        <v>42070.677604166667</v>
      </c>
      <c r="T3092" s="14">
        <f t="shared" si="293"/>
        <v>42100.635937500003</v>
      </c>
    </row>
    <row r="3093" spans="1:20" ht="45" x14ac:dyDescent="0.25">
      <c r="A3093">
        <v>2124</v>
      </c>
      <c r="B3093" s="3" t="s">
        <v>2125</v>
      </c>
      <c r="C3093" s="3" t="s">
        <v>6234</v>
      </c>
      <c r="D3093">
        <v>1100</v>
      </c>
      <c r="E3093">
        <v>115</v>
      </c>
      <c r="F3093" t="s">
        <v>8221</v>
      </c>
      <c r="G3093" t="s">
        <v>8224</v>
      </c>
      <c r="H3093" t="s">
        <v>8246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8282</v>
      </c>
      <c r="O3093" s="6">
        <f t="shared" si="288"/>
        <v>0.10454545454545454</v>
      </c>
      <c r="P3093" s="8">
        <f t="shared" si="289"/>
        <v>23</v>
      </c>
      <c r="Q3093" s="9" t="str">
        <f t="shared" si="290"/>
        <v>games</v>
      </c>
      <c r="R3093" s="9" t="str">
        <f t="shared" si="291"/>
        <v>video games</v>
      </c>
      <c r="S3093" s="14">
        <f t="shared" si="292"/>
        <v>40464.028182870366</v>
      </c>
      <c r="T3093" s="14">
        <f t="shared" si="293"/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>
        <v>5000</v>
      </c>
      <c r="E3094">
        <v>115</v>
      </c>
      <c r="F3094" t="s">
        <v>8221</v>
      </c>
      <c r="G3094" t="s">
        <v>8225</v>
      </c>
      <c r="H3094" t="s">
        <v>8247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8282</v>
      </c>
      <c r="O3094" s="6">
        <f t="shared" si="288"/>
        <v>2.3E-2</v>
      </c>
      <c r="P3094" s="8">
        <f t="shared" si="289"/>
        <v>23</v>
      </c>
      <c r="Q3094" s="9" t="str">
        <f t="shared" si="290"/>
        <v>games</v>
      </c>
      <c r="R3094" s="9" t="str">
        <f t="shared" si="291"/>
        <v>video games</v>
      </c>
      <c r="S3094" s="14">
        <f t="shared" si="292"/>
        <v>42430.747511574074</v>
      </c>
      <c r="T3094" s="14">
        <f t="shared" si="293"/>
        <v>42460.70584490741</v>
      </c>
    </row>
    <row r="3095" spans="1:20" ht="45" x14ac:dyDescent="0.25">
      <c r="A3095">
        <v>503</v>
      </c>
      <c r="B3095" s="3" t="s">
        <v>504</v>
      </c>
      <c r="C3095" s="3" t="s">
        <v>4613</v>
      </c>
      <c r="D3095">
        <v>6500</v>
      </c>
      <c r="E3095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8270</v>
      </c>
      <c r="O3095" s="6">
        <f t="shared" si="288"/>
        <v>1.7538461538461537E-2</v>
      </c>
      <c r="P3095" s="8">
        <f t="shared" si="289"/>
        <v>12.666666666666666</v>
      </c>
      <c r="Q3095" s="9" t="str">
        <f t="shared" si="290"/>
        <v>film &amp; video</v>
      </c>
      <c r="R3095" s="9" t="str">
        <f t="shared" si="291"/>
        <v>animation</v>
      </c>
      <c r="S3095" s="14">
        <f t="shared" si="292"/>
        <v>41991.526655092588</v>
      </c>
      <c r="T3095" s="14">
        <f t="shared" si="293"/>
        <v>42021.526655092588</v>
      </c>
    </row>
    <row r="3096" spans="1:20" ht="45" x14ac:dyDescent="0.25">
      <c r="A3096">
        <v>880</v>
      </c>
      <c r="B3096" s="3" t="s">
        <v>881</v>
      </c>
      <c r="C3096" s="3" t="s">
        <v>4990</v>
      </c>
      <c r="D3096">
        <v>3780</v>
      </c>
      <c r="E3096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8279</v>
      </c>
      <c r="O3096" s="6">
        <f t="shared" si="288"/>
        <v>2.9894179894179893E-2</v>
      </c>
      <c r="P3096" s="8">
        <f t="shared" si="289"/>
        <v>14.125</v>
      </c>
      <c r="Q3096" s="9" t="str">
        <f t="shared" si="290"/>
        <v>music</v>
      </c>
      <c r="R3096" s="9" t="str">
        <f t="shared" si="291"/>
        <v>indie rock</v>
      </c>
      <c r="S3096" s="14">
        <f t="shared" si="292"/>
        <v>41179.32104166667</v>
      </c>
      <c r="T3096" s="14">
        <f t="shared" si="293"/>
        <v>41212.32104166667</v>
      </c>
    </row>
    <row r="3097" spans="1:20" ht="45" x14ac:dyDescent="0.25">
      <c r="A3097">
        <v>232</v>
      </c>
      <c r="B3097" s="3" t="s">
        <v>234</v>
      </c>
      <c r="C3097" s="3" t="s">
        <v>4342</v>
      </c>
      <c r="D3097">
        <v>4000</v>
      </c>
      <c r="E3097">
        <v>110</v>
      </c>
      <c r="F3097" t="s">
        <v>8221</v>
      </c>
      <c r="G3097" t="s">
        <v>8225</v>
      </c>
      <c r="H3097" t="s">
        <v>8247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8268</v>
      </c>
      <c r="O3097" s="6">
        <f t="shared" si="288"/>
        <v>2.75E-2</v>
      </c>
      <c r="P3097" s="8">
        <f t="shared" si="289"/>
        <v>15.714285714285714</v>
      </c>
      <c r="Q3097" s="9" t="str">
        <f t="shared" si="290"/>
        <v>film &amp; video</v>
      </c>
      <c r="R3097" s="9" t="str">
        <f t="shared" si="291"/>
        <v>drama</v>
      </c>
      <c r="S3097" s="14">
        <f t="shared" si="292"/>
        <v>42032.82576388889</v>
      </c>
      <c r="T3097" s="14">
        <f t="shared" si="293"/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>
        <v>1000</v>
      </c>
      <c r="E3098">
        <v>110</v>
      </c>
      <c r="F3098" t="s">
        <v>8221</v>
      </c>
      <c r="G3098" t="s">
        <v>8224</v>
      </c>
      <c r="H3098" t="s">
        <v>8246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8293</v>
      </c>
      <c r="O3098" s="6">
        <f t="shared" si="288"/>
        <v>0.11</v>
      </c>
      <c r="P3098" s="8">
        <f t="shared" si="289"/>
        <v>55</v>
      </c>
      <c r="Q3098" s="9" t="str">
        <f t="shared" si="290"/>
        <v>music</v>
      </c>
      <c r="R3098" s="9" t="str">
        <f t="shared" si="291"/>
        <v>faith</v>
      </c>
      <c r="S3098" s="14">
        <f t="shared" si="292"/>
        <v>42559.814178240747</v>
      </c>
      <c r="T3098" s="14">
        <f t="shared" si="293"/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>
        <v>10000</v>
      </c>
      <c r="E3099">
        <v>110</v>
      </c>
      <c r="F3099" t="s">
        <v>8221</v>
      </c>
      <c r="G3099" t="s">
        <v>8224</v>
      </c>
      <c r="H3099" t="s">
        <v>8246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8304</v>
      </c>
      <c r="O3099" s="6">
        <f t="shared" si="288"/>
        <v>1.0999999999999999E-2</v>
      </c>
      <c r="P3099" s="8">
        <f t="shared" si="289"/>
        <v>55</v>
      </c>
      <c r="Q3099" s="9" t="str">
        <f t="shared" si="290"/>
        <v>publishing</v>
      </c>
      <c r="R3099" s="9" t="str">
        <f t="shared" si="291"/>
        <v>children's books</v>
      </c>
      <c r="S3099" s="14">
        <f t="shared" si="292"/>
        <v>42068.799039351856</v>
      </c>
      <c r="T3099" s="14">
        <f t="shared" si="293"/>
        <v>42098.757372685184</v>
      </c>
    </row>
    <row r="3100" spans="1:20" ht="45" x14ac:dyDescent="0.25">
      <c r="A3100">
        <v>3198</v>
      </c>
      <c r="B3100" s="3" t="s">
        <v>3198</v>
      </c>
      <c r="C3100" s="3" t="s">
        <v>7308</v>
      </c>
      <c r="D3100">
        <v>30000</v>
      </c>
      <c r="E3100">
        <v>110</v>
      </c>
      <c r="F3100" t="s">
        <v>8221</v>
      </c>
      <c r="G3100" t="s">
        <v>8232</v>
      </c>
      <c r="H3100" t="s">
        <v>8253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8305</v>
      </c>
      <c r="O3100" s="6">
        <f t="shared" si="288"/>
        <v>3.6666666666666666E-3</v>
      </c>
      <c r="P3100" s="8">
        <f t="shared" si="289"/>
        <v>36.666666666666664</v>
      </c>
      <c r="Q3100" s="9" t="str">
        <f t="shared" si="290"/>
        <v>theater</v>
      </c>
      <c r="R3100" s="9" t="str">
        <f t="shared" si="291"/>
        <v>musical</v>
      </c>
      <c r="S3100" s="14">
        <f t="shared" si="292"/>
        <v>42013.424502314811</v>
      </c>
      <c r="T3100" s="14">
        <f t="shared" si="293"/>
        <v>42051.424502314811</v>
      </c>
    </row>
    <row r="3101" spans="1:20" ht="45" x14ac:dyDescent="0.25">
      <c r="A3101">
        <v>3979</v>
      </c>
      <c r="B3101" s="3" t="s">
        <v>3976</v>
      </c>
      <c r="C3101" s="3" t="s">
        <v>8086</v>
      </c>
      <c r="D3101">
        <v>6000</v>
      </c>
      <c r="E3101">
        <v>110</v>
      </c>
      <c r="F3101" t="s">
        <v>8221</v>
      </c>
      <c r="G3101" t="s">
        <v>8225</v>
      </c>
      <c r="H3101" t="s">
        <v>8247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8271</v>
      </c>
      <c r="O3101" s="6">
        <f t="shared" si="288"/>
        <v>1.8333333333333333E-2</v>
      </c>
      <c r="P3101" s="8">
        <f t="shared" si="289"/>
        <v>18.333333333333332</v>
      </c>
      <c r="Q3101" s="9" t="str">
        <f t="shared" si="290"/>
        <v>theater</v>
      </c>
      <c r="R3101" s="9" t="str">
        <f t="shared" si="291"/>
        <v>plays</v>
      </c>
      <c r="S3101" s="14">
        <f t="shared" si="292"/>
        <v>42069.903437500005</v>
      </c>
      <c r="T3101" s="14">
        <f t="shared" si="293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>
        <v>5000</v>
      </c>
      <c r="E3102">
        <v>110</v>
      </c>
      <c r="F3102" t="s">
        <v>8221</v>
      </c>
      <c r="G3102" t="s">
        <v>8224</v>
      </c>
      <c r="H3102" t="s">
        <v>8246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8271</v>
      </c>
      <c r="O3102" s="6">
        <f t="shared" si="288"/>
        <v>2.1999999999999999E-2</v>
      </c>
      <c r="P3102" s="8">
        <f t="shared" si="289"/>
        <v>27.5</v>
      </c>
      <c r="Q3102" s="9" t="str">
        <f t="shared" si="290"/>
        <v>theater</v>
      </c>
      <c r="R3102" s="9" t="str">
        <f t="shared" si="291"/>
        <v>plays</v>
      </c>
      <c r="S3102" s="14">
        <f t="shared" si="292"/>
        <v>41991.022488425922</v>
      </c>
      <c r="T3102" s="14">
        <f t="shared" si="293"/>
        <v>42015.041666666672</v>
      </c>
    </row>
    <row r="3103" spans="1:20" ht="45" x14ac:dyDescent="0.25">
      <c r="A3103">
        <v>4053</v>
      </c>
      <c r="B3103" s="3" t="s">
        <v>4049</v>
      </c>
      <c r="C3103" s="3" t="s">
        <v>8157</v>
      </c>
      <c r="D3103">
        <v>500</v>
      </c>
      <c r="E3103">
        <v>110</v>
      </c>
      <c r="F3103" t="s">
        <v>8221</v>
      </c>
      <c r="G3103" t="s">
        <v>8225</v>
      </c>
      <c r="H3103" t="s">
        <v>8247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8271</v>
      </c>
      <c r="O3103" s="6">
        <f t="shared" si="288"/>
        <v>0.22</v>
      </c>
      <c r="P3103" s="8">
        <f t="shared" si="289"/>
        <v>55</v>
      </c>
      <c r="Q3103" s="9" t="str">
        <f t="shared" si="290"/>
        <v>theater</v>
      </c>
      <c r="R3103" s="9" t="str">
        <f t="shared" si="291"/>
        <v>plays</v>
      </c>
      <c r="S3103" s="14">
        <f t="shared" si="292"/>
        <v>41928.690138888887</v>
      </c>
      <c r="T3103" s="14">
        <f t="shared" si="293"/>
        <v>41958.833333333328</v>
      </c>
    </row>
    <row r="3104" spans="1:20" ht="45" x14ac:dyDescent="0.25">
      <c r="A3104">
        <v>1118</v>
      </c>
      <c r="B3104" s="3" t="s">
        <v>1119</v>
      </c>
      <c r="C3104" s="3" t="s">
        <v>5228</v>
      </c>
      <c r="D3104">
        <v>4500</v>
      </c>
      <c r="E3104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8282</v>
      </c>
      <c r="O3104" s="6">
        <f t="shared" si="288"/>
        <v>2.4222222222222221E-2</v>
      </c>
      <c r="P3104" s="8">
        <f t="shared" si="289"/>
        <v>36.333333333333336</v>
      </c>
      <c r="Q3104" s="9" t="str">
        <f t="shared" si="290"/>
        <v>games</v>
      </c>
      <c r="R3104" s="9" t="str">
        <f t="shared" si="291"/>
        <v>video games</v>
      </c>
      <c r="S3104" s="14">
        <f t="shared" si="292"/>
        <v>41704.16642361111</v>
      </c>
      <c r="T3104" s="14">
        <f t="shared" si="293"/>
        <v>41734.124756944446</v>
      </c>
    </row>
    <row r="3105" spans="1:20" ht="45" x14ac:dyDescent="0.25">
      <c r="A3105">
        <v>2326</v>
      </c>
      <c r="B3105" s="3" t="s">
        <v>2327</v>
      </c>
      <c r="C3105" s="3" t="s">
        <v>6436</v>
      </c>
      <c r="D3105">
        <v>15000</v>
      </c>
      <c r="E3105">
        <v>108</v>
      </c>
      <c r="F3105" t="s">
        <v>8222</v>
      </c>
      <c r="G3105" t="s">
        <v>8224</v>
      </c>
      <c r="H3105" t="s">
        <v>8246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8298</v>
      </c>
      <c r="O3105" s="6">
        <f t="shared" si="288"/>
        <v>7.1999999999999998E-3</v>
      </c>
      <c r="P3105" s="8">
        <f t="shared" si="289"/>
        <v>108</v>
      </c>
      <c r="Q3105" s="9" t="str">
        <f t="shared" si="290"/>
        <v>food</v>
      </c>
      <c r="R3105" s="9" t="str">
        <f t="shared" si="291"/>
        <v>small batch</v>
      </c>
      <c r="S3105" s="14">
        <f t="shared" si="292"/>
        <v>42804.034120370372</v>
      </c>
      <c r="T3105" s="14">
        <f t="shared" si="293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>
        <v>18900</v>
      </c>
      <c r="E3106">
        <v>108</v>
      </c>
      <c r="F3106" t="s">
        <v>8220</v>
      </c>
      <c r="G3106" t="s">
        <v>8228</v>
      </c>
      <c r="H3106" t="s">
        <v>8250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8272</v>
      </c>
      <c r="O3106" s="6">
        <f t="shared" si="288"/>
        <v>5.7142857142857143E-3</v>
      </c>
      <c r="P3106" s="8">
        <f t="shared" si="289"/>
        <v>15.428571428571429</v>
      </c>
      <c r="Q3106" s="9" t="str">
        <f t="shared" si="290"/>
        <v>technology</v>
      </c>
      <c r="R3106" s="9" t="str">
        <f t="shared" si="291"/>
        <v>web</v>
      </c>
      <c r="S3106" s="14">
        <f t="shared" si="292"/>
        <v>42094.101145833338</v>
      </c>
      <c r="T3106" s="14">
        <f t="shared" si="293"/>
        <v>42124.101145833338</v>
      </c>
    </row>
    <row r="3107" spans="1:20" ht="30" x14ac:dyDescent="0.25">
      <c r="A3107">
        <v>1791</v>
      </c>
      <c r="B3107" s="3" t="s">
        <v>1792</v>
      </c>
      <c r="C3107" s="3" t="s">
        <v>5901</v>
      </c>
      <c r="D3107">
        <v>3000</v>
      </c>
      <c r="E3107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8285</v>
      </c>
      <c r="O3107" s="6">
        <f t="shared" si="288"/>
        <v>3.5666666666666666E-2</v>
      </c>
      <c r="P3107" s="8">
        <f t="shared" si="289"/>
        <v>26.75</v>
      </c>
      <c r="Q3107" s="9" t="str">
        <f t="shared" si="290"/>
        <v>photography</v>
      </c>
      <c r="R3107" s="9" t="str">
        <f t="shared" si="291"/>
        <v>photobooks</v>
      </c>
      <c r="S3107" s="14">
        <f t="shared" si="292"/>
        <v>41973.740335648152</v>
      </c>
      <c r="T3107" s="14">
        <f t="shared" si="293"/>
        <v>42033.740335648152</v>
      </c>
    </row>
    <row r="3108" spans="1:20" ht="45" x14ac:dyDescent="0.25">
      <c r="A3108">
        <v>571</v>
      </c>
      <c r="B3108" s="3" t="s">
        <v>572</v>
      </c>
      <c r="C3108" s="3" t="s">
        <v>4681</v>
      </c>
      <c r="D3108">
        <v>25000</v>
      </c>
      <c r="E3108">
        <v>106</v>
      </c>
      <c r="F3108" t="s">
        <v>8221</v>
      </c>
      <c r="G3108" t="s">
        <v>8224</v>
      </c>
      <c r="H3108" t="s">
        <v>8246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8272</v>
      </c>
      <c r="O3108" s="6">
        <f t="shared" si="288"/>
        <v>4.2399999999999998E-3</v>
      </c>
      <c r="P3108" s="8">
        <f t="shared" si="289"/>
        <v>53</v>
      </c>
      <c r="Q3108" s="9" t="str">
        <f t="shared" si="290"/>
        <v>technology</v>
      </c>
      <c r="R3108" s="9" t="str">
        <f t="shared" si="291"/>
        <v>web</v>
      </c>
      <c r="S3108" s="14">
        <f t="shared" si="292"/>
        <v>42192.816238425927</v>
      </c>
      <c r="T3108" s="14">
        <f t="shared" si="293"/>
        <v>42212.165972222225</v>
      </c>
    </row>
    <row r="3109" spans="1:20" ht="45" x14ac:dyDescent="0.25">
      <c r="A3109">
        <v>968</v>
      </c>
      <c r="B3109" s="3" t="s">
        <v>969</v>
      </c>
      <c r="C3109" s="3" t="s">
        <v>5078</v>
      </c>
      <c r="D3109">
        <v>8000</v>
      </c>
      <c r="E3109">
        <v>106</v>
      </c>
      <c r="F3109" t="s">
        <v>8221</v>
      </c>
      <c r="G3109" t="s">
        <v>8224</v>
      </c>
      <c r="H3109" t="s">
        <v>8246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8273</v>
      </c>
      <c r="O3109" s="6">
        <f t="shared" si="288"/>
        <v>1.325E-2</v>
      </c>
      <c r="P3109" s="8">
        <f t="shared" si="289"/>
        <v>26.5</v>
      </c>
      <c r="Q3109" s="9" t="str">
        <f t="shared" si="290"/>
        <v>technology</v>
      </c>
      <c r="R3109" s="9" t="str">
        <f t="shared" si="291"/>
        <v>wearables</v>
      </c>
      <c r="S3109" s="14">
        <f t="shared" si="292"/>
        <v>41836.847615740742</v>
      </c>
      <c r="T3109" s="14">
        <f t="shared" si="293"/>
        <v>41866.847615740742</v>
      </c>
    </row>
    <row r="3110" spans="1:20" ht="75" x14ac:dyDescent="0.25">
      <c r="A3110">
        <v>984</v>
      </c>
      <c r="B3110" s="3" t="s">
        <v>985</v>
      </c>
      <c r="C3110" s="3" t="s">
        <v>5094</v>
      </c>
      <c r="D3110">
        <v>10000</v>
      </c>
      <c r="E3110">
        <v>106</v>
      </c>
      <c r="F3110" t="s">
        <v>8221</v>
      </c>
      <c r="G3110" t="s">
        <v>8224</v>
      </c>
      <c r="H3110" t="s">
        <v>8246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8273</v>
      </c>
      <c r="O3110" s="6">
        <f t="shared" si="288"/>
        <v>1.06E-2</v>
      </c>
      <c r="P3110" s="8">
        <f t="shared" si="289"/>
        <v>35.333333333333336</v>
      </c>
      <c r="Q3110" s="9" t="str">
        <f t="shared" si="290"/>
        <v>technology</v>
      </c>
      <c r="R3110" s="9" t="str">
        <f t="shared" si="291"/>
        <v>wearables</v>
      </c>
      <c r="S3110" s="14">
        <f t="shared" si="292"/>
        <v>42061.11583333333</v>
      </c>
      <c r="T3110" s="14">
        <f t="shared" si="293"/>
        <v>42091.074166666673</v>
      </c>
    </row>
    <row r="3111" spans="1:20" ht="45" x14ac:dyDescent="0.25">
      <c r="A3111">
        <v>1322</v>
      </c>
      <c r="B3111" s="3" t="s">
        <v>1323</v>
      </c>
      <c r="C3111" s="3" t="s">
        <v>5432</v>
      </c>
      <c r="D3111">
        <v>35000</v>
      </c>
      <c r="E3111">
        <v>106</v>
      </c>
      <c r="F3111" t="s">
        <v>8220</v>
      </c>
      <c r="G3111" t="s">
        <v>8225</v>
      </c>
      <c r="H3111" t="s">
        <v>8247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8273</v>
      </c>
      <c r="O3111" s="6">
        <f t="shared" si="288"/>
        <v>3.0285714285714286E-3</v>
      </c>
      <c r="P3111" s="8">
        <f t="shared" si="289"/>
        <v>26.5</v>
      </c>
      <c r="Q3111" s="9" t="str">
        <f t="shared" si="290"/>
        <v>technology</v>
      </c>
      <c r="R3111" s="9" t="str">
        <f t="shared" si="291"/>
        <v>wearables</v>
      </c>
      <c r="S3111" s="14">
        <f t="shared" si="292"/>
        <v>42115.656539351854</v>
      </c>
      <c r="T3111" s="14">
        <f t="shared" si="293"/>
        <v>42145.656539351854</v>
      </c>
    </row>
    <row r="3112" spans="1:20" ht="30" x14ac:dyDescent="0.25">
      <c r="A3112">
        <v>1380</v>
      </c>
      <c r="B3112" s="3" t="s">
        <v>1381</v>
      </c>
      <c r="C3112" s="3" t="s">
        <v>5490</v>
      </c>
      <c r="D3112">
        <v>25</v>
      </c>
      <c r="E3112">
        <v>106</v>
      </c>
      <c r="F3112" t="s">
        <v>8219</v>
      </c>
      <c r="G3112" t="s">
        <v>8224</v>
      </c>
      <c r="H3112" t="s">
        <v>8246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8276</v>
      </c>
      <c r="O3112" s="6">
        <f t="shared" si="288"/>
        <v>4.24</v>
      </c>
      <c r="P3112" s="8">
        <f t="shared" si="289"/>
        <v>21.2</v>
      </c>
      <c r="Q3112" s="9" t="str">
        <f t="shared" si="290"/>
        <v>music</v>
      </c>
      <c r="R3112" s="9" t="str">
        <f t="shared" si="291"/>
        <v>rock</v>
      </c>
      <c r="S3112" s="14">
        <f t="shared" si="292"/>
        <v>42141.762800925921</v>
      </c>
      <c r="T3112" s="14">
        <f t="shared" si="293"/>
        <v>42164.083333333328</v>
      </c>
    </row>
    <row r="3113" spans="1:20" ht="45" x14ac:dyDescent="0.25">
      <c r="A3113">
        <v>2648</v>
      </c>
      <c r="B3113" s="3" t="s">
        <v>2648</v>
      </c>
      <c r="C3113" s="3" t="s">
        <v>6758</v>
      </c>
      <c r="D3113">
        <v>12000</v>
      </c>
      <c r="E3113">
        <v>106</v>
      </c>
      <c r="F3113" t="s">
        <v>8220</v>
      </c>
      <c r="G3113" t="s">
        <v>8224</v>
      </c>
      <c r="H3113" t="s">
        <v>8246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8301</v>
      </c>
      <c r="O3113" s="6">
        <f t="shared" si="288"/>
        <v>8.8333333333333337E-3</v>
      </c>
      <c r="P3113" s="8">
        <f t="shared" si="289"/>
        <v>17.666666666666668</v>
      </c>
      <c r="Q3113" s="9" t="str">
        <f t="shared" si="290"/>
        <v>technology</v>
      </c>
      <c r="R3113" s="9" t="str">
        <f t="shared" si="291"/>
        <v>space exploration</v>
      </c>
      <c r="S3113" s="14">
        <f t="shared" si="292"/>
        <v>42408.714814814812</v>
      </c>
      <c r="T3113" s="14">
        <f t="shared" si="293"/>
        <v>42438.714814814812</v>
      </c>
    </row>
    <row r="3114" spans="1:20" ht="45" x14ac:dyDescent="0.25">
      <c r="A3114">
        <v>712</v>
      </c>
      <c r="B3114" s="3" t="s">
        <v>713</v>
      </c>
      <c r="C3114" s="3" t="s">
        <v>4822</v>
      </c>
      <c r="D3114">
        <v>48500</v>
      </c>
      <c r="E3114">
        <v>105</v>
      </c>
      <c r="F3114" t="s">
        <v>8221</v>
      </c>
      <c r="G3114" t="s">
        <v>8224</v>
      </c>
      <c r="H3114" t="s">
        <v>8246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8273</v>
      </c>
      <c r="O3114" s="6">
        <f t="shared" si="288"/>
        <v>2.1649484536082476E-3</v>
      </c>
      <c r="P3114" s="8">
        <f t="shared" si="289"/>
        <v>26.25</v>
      </c>
      <c r="Q3114" s="9" t="str">
        <f t="shared" si="290"/>
        <v>technology</v>
      </c>
      <c r="R3114" s="9" t="str">
        <f t="shared" si="291"/>
        <v>wearables</v>
      </c>
      <c r="S3114" s="14">
        <f t="shared" si="292"/>
        <v>42384.680925925932</v>
      </c>
      <c r="T3114" s="14">
        <f t="shared" si="293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>
        <v>25000</v>
      </c>
      <c r="E3115">
        <v>105</v>
      </c>
      <c r="F3115" t="s">
        <v>8221</v>
      </c>
      <c r="G3115" t="s">
        <v>8224</v>
      </c>
      <c r="H3115" t="s">
        <v>8246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8287</v>
      </c>
      <c r="O3115" s="6">
        <f t="shared" si="288"/>
        <v>4.1999999999999997E-3</v>
      </c>
      <c r="P3115" s="8">
        <f t="shared" si="289"/>
        <v>6.1764705882352944</v>
      </c>
      <c r="Q3115" s="9" t="str">
        <f t="shared" si="290"/>
        <v>publishing</v>
      </c>
      <c r="R3115" s="9" t="str">
        <f t="shared" si="291"/>
        <v>translations</v>
      </c>
      <c r="S3115" s="14">
        <f t="shared" si="292"/>
        <v>41941.680567129632</v>
      </c>
      <c r="T3115" s="14">
        <f t="shared" si="293"/>
        <v>41971.722233796296</v>
      </c>
    </row>
    <row r="3116" spans="1:20" ht="45" x14ac:dyDescent="0.25">
      <c r="A3116">
        <v>1481</v>
      </c>
      <c r="B3116" s="3" t="s">
        <v>1482</v>
      </c>
      <c r="C3116" s="3" t="s">
        <v>5591</v>
      </c>
      <c r="D3116">
        <v>5000</v>
      </c>
      <c r="E3116">
        <v>105</v>
      </c>
      <c r="F3116" t="s">
        <v>8221</v>
      </c>
      <c r="G3116" t="s">
        <v>8229</v>
      </c>
      <c r="H3116" t="s">
        <v>8251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8275</v>
      </c>
      <c r="O3116" s="6">
        <f t="shared" si="288"/>
        <v>2.1000000000000001E-2</v>
      </c>
      <c r="P3116" s="8">
        <f t="shared" si="289"/>
        <v>17.5</v>
      </c>
      <c r="Q3116" s="9" t="str">
        <f t="shared" si="290"/>
        <v>publishing</v>
      </c>
      <c r="R3116" s="9" t="str">
        <f t="shared" si="291"/>
        <v>fiction</v>
      </c>
      <c r="S3116" s="14">
        <f t="shared" si="292"/>
        <v>41550.922974537039</v>
      </c>
      <c r="T3116" s="14">
        <f t="shared" si="293"/>
        <v>41580.922974537039</v>
      </c>
    </row>
    <row r="3117" spans="1:20" ht="45" x14ac:dyDescent="0.25">
      <c r="A3117">
        <v>2759</v>
      </c>
      <c r="B3117" s="3" t="s">
        <v>2759</v>
      </c>
      <c r="C3117" s="3" t="s">
        <v>6869</v>
      </c>
      <c r="D3117">
        <v>1000</v>
      </c>
      <c r="E3117">
        <v>105</v>
      </c>
      <c r="F3117" t="s">
        <v>8221</v>
      </c>
      <c r="G3117" t="s">
        <v>8226</v>
      </c>
      <c r="H3117" t="s">
        <v>8248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8304</v>
      </c>
      <c r="O3117" s="6">
        <f t="shared" si="288"/>
        <v>0.105</v>
      </c>
      <c r="P3117" s="8">
        <f t="shared" si="289"/>
        <v>52.5</v>
      </c>
      <c r="Q3117" s="9" t="str">
        <f t="shared" si="290"/>
        <v>publishing</v>
      </c>
      <c r="R3117" s="9" t="str">
        <f t="shared" si="291"/>
        <v>children's books</v>
      </c>
      <c r="S3117" s="14">
        <f t="shared" si="292"/>
        <v>42524.36650462963</v>
      </c>
      <c r="T3117" s="14">
        <f t="shared" si="293"/>
        <v>42567.36650462963</v>
      </c>
    </row>
    <row r="3118" spans="1:20" ht="45" x14ac:dyDescent="0.25">
      <c r="A3118">
        <v>3077</v>
      </c>
      <c r="B3118" s="3" t="s">
        <v>3077</v>
      </c>
      <c r="C3118" s="3" t="s">
        <v>7187</v>
      </c>
      <c r="D3118">
        <v>22000</v>
      </c>
      <c r="E3118">
        <v>105</v>
      </c>
      <c r="F3118" t="s">
        <v>8221</v>
      </c>
      <c r="G3118" t="s">
        <v>8229</v>
      </c>
      <c r="H3118" t="s">
        <v>8251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8303</v>
      </c>
      <c r="O3118" s="6">
        <f t="shared" si="288"/>
        <v>4.7727272727272731E-3</v>
      </c>
      <c r="P3118" s="8">
        <f t="shared" si="289"/>
        <v>52.5</v>
      </c>
      <c r="Q3118" s="9" t="str">
        <f t="shared" si="290"/>
        <v>theater</v>
      </c>
      <c r="R3118" s="9" t="str">
        <f t="shared" si="291"/>
        <v>spaces</v>
      </c>
      <c r="S3118" s="14">
        <f t="shared" si="292"/>
        <v>42766.956921296296</v>
      </c>
      <c r="T3118" s="14">
        <f t="shared" si="293"/>
        <v>42796.956921296296</v>
      </c>
    </row>
    <row r="3119" spans="1:20" ht="45" x14ac:dyDescent="0.25">
      <c r="A3119">
        <v>4017</v>
      </c>
      <c r="B3119" s="3" t="s">
        <v>4013</v>
      </c>
      <c r="C3119" s="3" t="s">
        <v>8122</v>
      </c>
      <c r="D3119">
        <v>10000</v>
      </c>
      <c r="E3119">
        <v>105</v>
      </c>
      <c r="F3119" t="s">
        <v>8221</v>
      </c>
      <c r="G3119" t="s">
        <v>8224</v>
      </c>
      <c r="H3119" t="s">
        <v>8246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8271</v>
      </c>
      <c r="O3119" s="6">
        <f t="shared" si="288"/>
        <v>1.0500000000000001E-2</v>
      </c>
      <c r="P3119" s="8">
        <f t="shared" si="289"/>
        <v>52.5</v>
      </c>
      <c r="Q3119" s="9" t="str">
        <f t="shared" si="290"/>
        <v>theater</v>
      </c>
      <c r="R3119" s="9" t="str">
        <f t="shared" si="291"/>
        <v>plays</v>
      </c>
      <c r="S3119" s="14">
        <f t="shared" si="292"/>
        <v>41856.672152777777</v>
      </c>
      <c r="T3119" s="14">
        <f t="shared" si="293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>
        <v>6000</v>
      </c>
      <c r="E3120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8282</v>
      </c>
      <c r="O3120" s="6">
        <f t="shared" si="288"/>
        <v>1.7333333333333333E-2</v>
      </c>
      <c r="P3120" s="8">
        <f t="shared" si="289"/>
        <v>34.666666666666664</v>
      </c>
      <c r="Q3120" s="9" t="str">
        <f t="shared" si="290"/>
        <v>games</v>
      </c>
      <c r="R3120" s="9" t="str">
        <f t="shared" si="291"/>
        <v>video games</v>
      </c>
      <c r="S3120" s="14">
        <f t="shared" si="292"/>
        <v>41361.886469907404</v>
      </c>
      <c r="T3120" s="14">
        <f t="shared" si="293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>
        <v>20000</v>
      </c>
      <c r="E3121">
        <v>102</v>
      </c>
      <c r="F3121" t="s">
        <v>8221</v>
      </c>
      <c r="G3121" t="s">
        <v>8224</v>
      </c>
      <c r="H3121" t="s">
        <v>8246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8294</v>
      </c>
      <c r="O3121" s="6">
        <f t="shared" si="288"/>
        <v>5.1000000000000004E-3</v>
      </c>
      <c r="P3121" s="8">
        <f t="shared" si="289"/>
        <v>17</v>
      </c>
      <c r="Q3121" s="9" t="str">
        <f t="shared" si="290"/>
        <v>technology</v>
      </c>
      <c r="R3121" s="9" t="str">
        <f t="shared" si="291"/>
        <v>gadgets</v>
      </c>
      <c r="S3121" s="14">
        <f t="shared" si="292"/>
        <v>42656.717303240745</v>
      </c>
      <c r="T3121" s="14">
        <f t="shared" si="293"/>
        <v>42681.758969907409</v>
      </c>
    </row>
    <row r="3122" spans="1:20" ht="45" x14ac:dyDescent="0.25">
      <c r="A3122">
        <v>3192</v>
      </c>
      <c r="B3122" s="3" t="s">
        <v>3192</v>
      </c>
      <c r="C3122" s="3" t="s">
        <v>7302</v>
      </c>
      <c r="D3122">
        <v>10000</v>
      </c>
      <c r="E3122">
        <v>102</v>
      </c>
      <c r="F3122" t="s">
        <v>8221</v>
      </c>
      <c r="G3122" t="s">
        <v>8225</v>
      </c>
      <c r="H3122" t="s">
        <v>8247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8305</v>
      </c>
      <c r="O3122" s="6">
        <f t="shared" si="288"/>
        <v>1.0200000000000001E-2</v>
      </c>
      <c r="P3122" s="8">
        <f t="shared" si="289"/>
        <v>12.75</v>
      </c>
      <c r="Q3122" s="9" t="str">
        <f t="shared" si="290"/>
        <v>theater</v>
      </c>
      <c r="R3122" s="9" t="str">
        <f t="shared" si="291"/>
        <v>musical</v>
      </c>
      <c r="S3122" s="14">
        <f t="shared" si="292"/>
        <v>42018.94049768518</v>
      </c>
      <c r="T3122" s="14">
        <f t="shared" si="293"/>
        <v>42063.916666666672</v>
      </c>
    </row>
    <row r="3123" spans="1:20" ht="45" x14ac:dyDescent="0.25">
      <c r="A3123">
        <v>640</v>
      </c>
      <c r="B3123" s="3" t="s">
        <v>641</v>
      </c>
      <c r="C3123" s="3" t="s">
        <v>4750</v>
      </c>
      <c r="D3123">
        <v>70</v>
      </c>
      <c r="E3123">
        <v>101</v>
      </c>
      <c r="F3123" t="s">
        <v>8219</v>
      </c>
      <c r="G3123" t="s">
        <v>8230</v>
      </c>
      <c r="H3123" t="s">
        <v>8249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8273</v>
      </c>
      <c r="O3123" s="6">
        <f t="shared" si="288"/>
        <v>1.4428571428571428</v>
      </c>
      <c r="P3123" s="8">
        <f t="shared" si="289"/>
        <v>50.5</v>
      </c>
      <c r="Q3123" s="9" t="str">
        <f t="shared" si="290"/>
        <v>technology</v>
      </c>
      <c r="R3123" s="9" t="str">
        <f t="shared" si="291"/>
        <v>wearables</v>
      </c>
      <c r="S3123" s="14">
        <f t="shared" si="292"/>
        <v>42683.420312500006</v>
      </c>
      <c r="T3123" s="14">
        <f t="shared" si="293"/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>
        <v>4500</v>
      </c>
      <c r="E3124">
        <v>101</v>
      </c>
      <c r="F3124" t="s">
        <v>8221</v>
      </c>
      <c r="G3124" t="s">
        <v>8224</v>
      </c>
      <c r="H3124" t="s">
        <v>8246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8278</v>
      </c>
      <c r="O3124" s="6">
        <f t="shared" si="288"/>
        <v>2.2444444444444444E-2</v>
      </c>
      <c r="P3124" s="8">
        <f t="shared" si="289"/>
        <v>50.5</v>
      </c>
      <c r="Q3124" s="9" t="str">
        <f t="shared" si="290"/>
        <v>music</v>
      </c>
      <c r="R3124" s="9" t="str">
        <f t="shared" si="291"/>
        <v>jazz</v>
      </c>
      <c r="S3124" s="14">
        <f t="shared" si="292"/>
        <v>42599.965324074074</v>
      </c>
      <c r="T3124" s="14">
        <f t="shared" si="293"/>
        <v>42629.965324074074</v>
      </c>
    </row>
    <row r="3125" spans="1:20" ht="45" x14ac:dyDescent="0.25">
      <c r="A3125">
        <v>1550</v>
      </c>
      <c r="B3125" s="3" t="s">
        <v>1551</v>
      </c>
      <c r="C3125" s="3" t="s">
        <v>5660</v>
      </c>
      <c r="D3125">
        <v>750</v>
      </c>
      <c r="E3125">
        <v>101</v>
      </c>
      <c r="F3125" t="s">
        <v>8221</v>
      </c>
      <c r="G3125" t="s">
        <v>8225</v>
      </c>
      <c r="H3125" t="s">
        <v>8247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8289</v>
      </c>
      <c r="O3125" s="6">
        <f t="shared" si="288"/>
        <v>0.13466666666666666</v>
      </c>
      <c r="P3125" s="8">
        <f t="shared" si="289"/>
        <v>14.428571428571429</v>
      </c>
      <c r="Q3125" s="9" t="str">
        <f t="shared" si="290"/>
        <v>photography</v>
      </c>
      <c r="R3125" s="9" t="str">
        <f t="shared" si="291"/>
        <v>nature</v>
      </c>
      <c r="S3125" s="14">
        <f t="shared" si="292"/>
        <v>42472.449467592596</v>
      </c>
      <c r="T3125" s="14">
        <f t="shared" si="293"/>
        <v>42502.449467592596</v>
      </c>
    </row>
    <row r="3126" spans="1:20" ht="45" x14ac:dyDescent="0.25">
      <c r="A3126">
        <v>3947</v>
      </c>
      <c r="B3126" s="3" t="s">
        <v>3944</v>
      </c>
      <c r="C3126" s="3" t="s">
        <v>8055</v>
      </c>
      <c r="D3126">
        <v>3000</v>
      </c>
      <c r="E3126">
        <v>101</v>
      </c>
      <c r="F3126" t="s">
        <v>8221</v>
      </c>
      <c r="G3126" t="s">
        <v>8224</v>
      </c>
      <c r="H3126" t="s">
        <v>8246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8271</v>
      </c>
      <c r="O3126" s="6">
        <f t="shared" si="288"/>
        <v>3.3666666666666664E-2</v>
      </c>
      <c r="P3126" s="8">
        <f t="shared" si="289"/>
        <v>50.5</v>
      </c>
      <c r="Q3126" s="9" t="str">
        <f t="shared" si="290"/>
        <v>theater</v>
      </c>
      <c r="R3126" s="9" t="str">
        <f t="shared" si="291"/>
        <v>plays</v>
      </c>
      <c r="S3126" s="14">
        <f t="shared" si="292"/>
        <v>42615.142870370371</v>
      </c>
      <c r="T3126" s="14">
        <f t="shared" si="293"/>
        <v>42645.142870370371</v>
      </c>
    </row>
    <row r="3127" spans="1:20" ht="45" x14ac:dyDescent="0.25">
      <c r="A3127">
        <v>218</v>
      </c>
      <c r="B3127" s="3" t="s">
        <v>220</v>
      </c>
      <c r="C3127" s="3" t="s">
        <v>4328</v>
      </c>
      <c r="D3127">
        <v>5000</v>
      </c>
      <c r="E3127">
        <v>100</v>
      </c>
      <c r="F3127" t="s">
        <v>8221</v>
      </c>
      <c r="G3127" t="s">
        <v>8224</v>
      </c>
      <c r="H3127" t="s">
        <v>8246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8268</v>
      </c>
      <c r="O3127" s="6">
        <f t="shared" si="288"/>
        <v>0.02</v>
      </c>
      <c r="P3127" s="8">
        <f t="shared" si="289"/>
        <v>100</v>
      </c>
      <c r="Q3127" s="9" t="str">
        <f t="shared" si="290"/>
        <v>film &amp; video</v>
      </c>
      <c r="R3127" s="9" t="str">
        <f t="shared" si="291"/>
        <v>drama</v>
      </c>
      <c r="S3127" s="14">
        <f t="shared" si="292"/>
        <v>42079.628344907411</v>
      </c>
      <c r="T3127" s="14">
        <f t="shared" si="293"/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>
        <v>5000</v>
      </c>
      <c r="E3128">
        <v>100</v>
      </c>
      <c r="F3128" t="s">
        <v>8220</v>
      </c>
      <c r="G3128" t="s">
        <v>8224</v>
      </c>
      <c r="H3128" t="s">
        <v>8246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8272</v>
      </c>
      <c r="O3128" s="6">
        <f t="shared" si="288"/>
        <v>0.02</v>
      </c>
      <c r="P3128" s="8">
        <f t="shared" si="289"/>
        <v>100</v>
      </c>
      <c r="Q3128" s="9" t="str">
        <f t="shared" si="290"/>
        <v>technology</v>
      </c>
      <c r="R3128" s="9" t="str">
        <f t="shared" si="291"/>
        <v>web</v>
      </c>
      <c r="S3128" s="14">
        <f t="shared" si="292"/>
        <v>42073.798171296294</v>
      </c>
      <c r="T3128" s="14">
        <f t="shared" si="293"/>
        <v>42133.798171296294</v>
      </c>
    </row>
    <row r="3129" spans="1:20" ht="15.75" x14ac:dyDescent="0.25">
      <c r="A3129">
        <v>919</v>
      </c>
      <c r="B3129" s="3" t="s">
        <v>920</v>
      </c>
      <c r="C3129" s="3" t="s">
        <v>5029</v>
      </c>
      <c r="D3129">
        <v>20000</v>
      </c>
      <c r="E3129">
        <v>100</v>
      </c>
      <c r="F3129" t="s">
        <v>8221</v>
      </c>
      <c r="G3129" t="s">
        <v>8224</v>
      </c>
      <c r="H3129" t="s">
        <v>8246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8278</v>
      </c>
      <c r="O3129" s="6">
        <f t="shared" si="288"/>
        <v>5.0000000000000001E-3</v>
      </c>
      <c r="P3129" s="8">
        <f t="shared" si="289"/>
        <v>100</v>
      </c>
      <c r="Q3129" s="9" t="str">
        <f t="shared" si="290"/>
        <v>music</v>
      </c>
      <c r="R3129" s="9" t="str">
        <f t="shared" si="291"/>
        <v>jazz</v>
      </c>
      <c r="S3129" s="14">
        <f t="shared" si="292"/>
        <v>41227.641724537039</v>
      </c>
      <c r="T3129" s="14">
        <f t="shared" si="293"/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>
        <v>4000</v>
      </c>
      <c r="E3130">
        <v>100</v>
      </c>
      <c r="F3130" t="s">
        <v>8221</v>
      </c>
      <c r="G3130" t="s">
        <v>8236</v>
      </c>
      <c r="H3130" t="s">
        <v>8249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8282</v>
      </c>
      <c r="O3130" s="6">
        <f t="shared" si="288"/>
        <v>2.5000000000000001E-2</v>
      </c>
      <c r="P3130" s="8">
        <f t="shared" si="289"/>
        <v>10</v>
      </c>
      <c r="Q3130" s="9" t="str">
        <f t="shared" si="290"/>
        <v>games</v>
      </c>
      <c r="R3130" s="9" t="str">
        <f t="shared" si="291"/>
        <v>video games</v>
      </c>
      <c r="S3130" s="14">
        <f t="shared" si="292"/>
        <v>42384.110775462963</v>
      </c>
      <c r="T3130" s="14">
        <f t="shared" si="293"/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>
        <v>80000</v>
      </c>
      <c r="E3131">
        <v>100</v>
      </c>
      <c r="F3131" t="s">
        <v>8221</v>
      </c>
      <c r="G3131" t="s">
        <v>8224</v>
      </c>
      <c r="H3131" t="s">
        <v>8246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8284</v>
      </c>
      <c r="O3131" s="6">
        <f t="shared" si="288"/>
        <v>1.25E-3</v>
      </c>
      <c r="P3131" s="8">
        <f t="shared" si="289"/>
        <v>100</v>
      </c>
      <c r="Q3131" s="9" t="str">
        <f t="shared" si="290"/>
        <v>food</v>
      </c>
      <c r="R3131" s="9" t="str">
        <f t="shared" si="291"/>
        <v>food trucks</v>
      </c>
      <c r="S3131" s="14">
        <f t="shared" si="292"/>
        <v>41854.747592592597</v>
      </c>
      <c r="T3131" s="14">
        <f t="shared" si="293"/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>
        <v>25000</v>
      </c>
      <c r="E3132">
        <v>100</v>
      </c>
      <c r="F3132" t="s">
        <v>8221</v>
      </c>
      <c r="G3132" t="s">
        <v>8225</v>
      </c>
      <c r="H3132" t="s">
        <v>8247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8284</v>
      </c>
      <c r="O3132" s="6">
        <f t="shared" si="288"/>
        <v>4.0000000000000001E-3</v>
      </c>
      <c r="P3132" s="8">
        <f t="shared" si="289"/>
        <v>50</v>
      </c>
      <c r="Q3132" s="9" t="str">
        <f t="shared" si="290"/>
        <v>food</v>
      </c>
      <c r="R3132" s="9" t="str">
        <f t="shared" si="291"/>
        <v>food trucks</v>
      </c>
      <c r="S3132" s="14">
        <f t="shared" si="292"/>
        <v>42124.893182870372</v>
      </c>
      <c r="T3132" s="14">
        <f t="shared" si="293"/>
        <v>42154.893182870372</v>
      </c>
    </row>
    <row r="3133" spans="1:20" ht="45" x14ac:dyDescent="0.25">
      <c r="A3133">
        <v>1183</v>
      </c>
      <c r="B3133" s="3" t="s">
        <v>1184</v>
      </c>
      <c r="C3133" s="3" t="s">
        <v>5293</v>
      </c>
      <c r="D3133">
        <v>2500</v>
      </c>
      <c r="E3133">
        <v>100</v>
      </c>
      <c r="F3133" t="s">
        <v>8221</v>
      </c>
      <c r="G3133" t="s">
        <v>8224</v>
      </c>
      <c r="H3133" t="s">
        <v>8246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8284</v>
      </c>
      <c r="O3133" s="6">
        <f t="shared" si="288"/>
        <v>0.04</v>
      </c>
      <c r="P3133" s="8">
        <f t="shared" si="289"/>
        <v>33.333333333333336</v>
      </c>
      <c r="Q3133" s="9" t="str">
        <f t="shared" si="290"/>
        <v>food</v>
      </c>
      <c r="R3133" s="9" t="str">
        <f t="shared" si="291"/>
        <v>food trucks</v>
      </c>
      <c r="S3133" s="14">
        <f t="shared" si="292"/>
        <v>42656.86137731481</v>
      </c>
      <c r="T3133" s="14">
        <f t="shared" si="293"/>
        <v>42676.165972222225</v>
      </c>
    </row>
    <row r="3134" spans="1:20" ht="45" x14ac:dyDescent="0.25">
      <c r="A3134">
        <v>1342</v>
      </c>
      <c r="B3134" s="3" t="s">
        <v>1343</v>
      </c>
      <c r="C3134" s="3" t="s">
        <v>5452</v>
      </c>
      <c r="D3134">
        <v>50000</v>
      </c>
      <c r="E3134">
        <v>100</v>
      </c>
      <c r="F3134" t="s">
        <v>8220</v>
      </c>
      <c r="G3134" t="s">
        <v>8224</v>
      </c>
      <c r="H3134" t="s">
        <v>8246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8273</v>
      </c>
      <c r="O3134" s="6">
        <f t="shared" si="288"/>
        <v>2E-3</v>
      </c>
      <c r="P3134" s="8">
        <f t="shared" si="289"/>
        <v>100</v>
      </c>
      <c r="Q3134" s="9" t="str">
        <f t="shared" si="290"/>
        <v>technology</v>
      </c>
      <c r="R3134" s="9" t="str">
        <f t="shared" si="291"/>
        <v>wearables</v>
      </c>
      <c r="S3134" s="14">
        <f t="shared" si="292"/>
        <v>42172.816423611104</v>
      </c>
      <c r="T3134" s="14">
        <f t="shared" si="293"/>
        <v>42202.816423611104</v>
      </c>
    </row>
    <row r="3135" spans="1:20" ht="45" x14ac:dyDescent="0.25">
      <c r="A3135">
        <v>1413</v>
      </c>
      <c r="B3135" s="3" t="s">
        <v>1414</v>
      </c>
      <c r="C3135" s="3" t="s">
        <v>5523</v>
      </c>
      <c r="D3135">
        <v>2000</v>
      </c>
      <c r="E3135">
        <v>100</v>
      </c>
      <c r="F3135" t="s">
        <v>8221</v>
      </c>
      <c r="G3135" t="s">
        <v>8237</v>
      </c>
      <c r="H3135" t="s">
        <v>8249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8287</v>
      </c>
      <c r="O3135" s="6">
        <f t="shared" si="288"/>
        <v>0.05</v>
      </c>
      <c r="P3135" s="8">
        <f t="shared" si="289"/>
        <v>100</v>
      </c>
      <c r="Q3135" s="9" t="str">
        <f t="shared" si="290"/>
        <v>publishing</v>
      </c>
      <c r="R3135" s="9" t="str">
        <f t="shared" si="291"/>
        <v>translations</v>
      </c>
      <c r="S3135" s="14">
        <f t="shared" si="292"/>
        <v>42360.437152777777</v>
      </c>
      <c r="T3135" s="14">
        <f t="shared" si="293"/>
        <v>42420.437152777777</v>
      </c>
    </row>
    <row r="3136" spans="1:20" ht="45" x14ac:dyDescent="0.25">
      <c r="A3136">
        <v>1423</v>
      </c>
      <c r="B3136" s="3" t="s">
        <v>1424</v>
      </c>
      <c r="C3136" s="3" t="s">
        <v>5533</v>
      </c>
      <c r="D3136">
        <v>30000</v>
      </c>
      <c r="E3136">
        <v>100</v>
      </c>
      <c r="F3136" t="s">
        <v>8221</v>
      </c>
      <c r="G3136" t="s">
        <v>8226</v>
      </c>
      <c r="H3136" t="s">
        <v>8248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8287</v>
      </c>
      <c r="O3136" s="6">
        <f t="shared" si="288"/>
        <v>3.3333333333333335E-3</v>
      </c>
      <c r="P3136" s="8">
        <f t="shared" si="289"/>
        <v>100</v>
      </c>
      <c r="Q3136" s="9" t="str">
        <f t="shared" si="290"/>
        <v>publishing</v>
      </c>
      <c r="R3136" s="9" t="str">
        <f t="shared" si="291"/>
        <v>translations</v>
      </c>
      <c r="S3136" s="14">
        <f t="shared" si="292"/>
        <v>42340.360312500001</v>
      </c>
      <c r="T3136" s="14">
        <f t="shared" si="293"/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>
        <v>1200</v>
      </c>
      <c r="E3137">
        <v>100</v>
      </c>
      <c r="F3137" t="s">
        <v>8221</v>
      </c>
      <c r="G3137" t="s">
        <v>8224</v>
      </c>
      <c r="H3137" t="s">
        <v>8246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8275</v>
      </c>
      <c r="O3137" s="6">
        <f t="shared" si="288"/>
        <v>8.3333333333333329E-2</v>
      </c>
      <c r="P3137" s="8">
        <f t="shared" si="289"/>
        <v>100</v>
      </c>
      <c r="Q3137" s="9" t="str">
        <f t="shared" si="290"/>
        <v>publishing</v>
      </c>
      <c r="R3137" s="9" t="str">
        <f t="shared" si="291"/>
        <v>fiction</v>
      </c>
      <c r="S3137" s="14">
        <f t="shared" si="292"/>
        <v>41991.713460648149</v>
      </c>
      <c r="T3137" s="14">
        <f t="shared" si="293"/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>
        <v>2500</v>
      </c>
      <c r="E3138">
        <v>100</v>
      </c>
      <c r="F3138" t="s">
        <v>8221</v>
      </c>
      <c r="G3138" t="s">
        <v>8224</v>
      </c>
      <c r="H3138" t="s">
        <v>8246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8289</v>
      </c>
      <c r="O3138" s="6">
        <f t="shared" ref="O3138:O3201" si="294">E3138/D3138</f>
        <v>0.04</v>
      </c>
      <c r="P3138" s="8">
        <f t="shared" ref="P3138:P3201" si="295">E3138/L3138</f>
        <v>100</v>
      </c>
      <c r="Q3138" s="9" t="str">
        <f t="shared" si="290"/>
        <v>photography</v>
      </c>
      <c r="R3138" s="9" t="str">
        <f t="shared" si="291"/>
        <v>nature</v>
      </c>
      <c r="S3138" s="14">
        <f t="shared" si="292"/>
        <v>41871.65315972222</v>
      </c>
      <c r="T3138" s="14">
        <f t="shared" si="293"/>
        <v>41902.65315972222</v>
      </c>
    </row>
    <row r="3139" spans="1:20" ht="45" x14ac:dyDescent="0.25">
      <c r="A3139">
        <v>1565</v>
      </c>
      <c r="B3139" s="3" t="s">
        <v>1566</v>
      </c>
      <c r="C3139" s="3" t="s">
        <v>5675</v>
      </c>
      <c r="D3139">
        <v>4000</v>
      </c>
      <c r="E3139">
        <v>100</v>
      </c>
      <c r="F3139" t="s">
        <v>8220</v>
      </c>
      <c r="G3139" t="s">
        <v>8224</v>
      </c>
      <c r="H3139" t="s">
        <v>8246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8290</v>
      </c>
      <c r="O3139" s="6">
        <f t="shared" si="294"/>
        <v>2.5000000000000001E-2</v>
      </c>
      <c r="P3139" s="8">
        <f t="shared" si="295"/>
        <v>100</v>
      </c>
      <c r="Q3139" s="9" t="str">
        <f t="shared" ref="Q3139:Q3202" si="296">LEFT(N3139, SEARCH("/",N3139,1)-1)</f>
        <v>publishing</v>
      </c>
      <c r="R3139" s="9" t="str">
        <f t="shared" ref="R3139:R3202" si="297">RIGHT(N3139,LEN(N3139) - SEARCH("/", N3139))</f>
        <v>art books</v>
      </c>
      <c r="S3139" s="14">
        <f t="shared" ref="S3139:S3202" si="298">(((J3139/60)/60)/24)+DATE(1970,1,1)</f>
        <v>40672.729872685188</v>
      </c>
      <c r="T3139" s="14">
        <f t="shared" ref="T3139:T3202" si="299">(((I3139/60)/60)/24)+DATE(1970,1,1)</f>
        <v>40702.729872685188</v>
      </c>
    </row>
    <row r="3140" spans="1:20" ht="45" x14ac:dyDescent="0.25">
      <c r="A3140">
        <v>2368</v>
      </c>
      <c r="B3140" s="3" t="s">
        <v>2369</v>
      </c>
      <c r="C3140" s="3" t="s">
        <v>6478</v>
      </c>
      <c r="D3140">
        <v>40000</v>
      </c>
      <c r="E3140">
        <v>100</v>
      </c>
      <c r="F3140" t="s">
        <v>8220</v>
      </c>
      <c r="G3140" t="s">
        <v>8224</v>
      </c>
      <c r="H3140" t="s">
        <v>8246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8272</v>
      </c>
      <c r="O3140" s="6">
        <f t="shared" si="294"/>
        <v>2.5000000000000001E-3</v>
      </c>
      <c r="P3140" s="8">
        <f t="shared" si="295"/>
        <v>50</v>
      </c>
      <c r="Q3140" s="9" t="str">
        <f t="shared" si="296"/>
        <v>technology</v>
      </c>
      <c r="R3140" s="9" t="str">
        <f t="shared" si="297"/>
        <v>web</v>
      </c>
      <c r="S3140" s="14">
        <f t="shared" si="298"/>
        <v>42063.721817129626</v>
      </c>
      <c r="T3140" s="14">
        <f t="shared" si="299"/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>
        <v>10000</v>
      </c>
      <c r="E3141">
        <v>100</v>
      </c>
      <c r="F3141" t="s">
        <v>8220</v>
      </c>
      <c r="G3141" t="s">
        <v>8224</v>
      </c>
      <c r="H3141" t="s">
        <v>8246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8284</v>
      </c>
      <c r="O3141" s="6">
        <f t="shared" si="294"/>
        <v>0.01</v>
      </c>
      <c r="P3141" s="8">
        <f t="shared" si="295"/>
        <v>100</v>
      </c>
      <c r="Q3141" s="9" t="str">
        <f t="shared" si="296"/>
        <v>food</v>
      </c>
      <c r="R3141" s="9" t="str">
        <f t="shared" si="297"/>
        <v>food trucks</v>
      </c>
      <c r="S3141" s="14">
        <f t="shared" si="298"/>
        <v>42440.650335648148</v>
      </c>
      <c r="T3141" s="14">
        <f t="shared" si="299"/>
        <v>42499.868055555555</v>
      </c>
    </row>
    <row r="3142" spans="1:20" ht="45" x14ac:dyDescent="0.25">
      <c r="A3142">
        <v>2766</v>
      </c>
      <c r="B3142" s="3" t="s">
        <v>2766</v>
      </c>
      <c r="C3142" s="3" t="s">
        <v>6876</v>
      </c>
      <c r="D3142">
        <v>5000</v>
      </c>
      <c r="E3142">
        <v>100</v>
      </c>
      <c r="F3142" t="s">
        <v>8221</v>
      </c>
      <c r="G3142" t="s">
        <v>8224</v>
      </c>
      <c r="H3142" t="s">
        <v>8246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8304</v>
      </c>
      <c r="O3142" s="6">
        <f t="shared" si="294"/>
        <v>0.02</v>
      </c>
      <c r="P3142" s="8">
        <f t="shared" si="295"/>
        <v>25</v>
      </c>
      <c r="Q3142" s="9" t="str">
        <f t="shared" si="296"/>
        <v>publishing</v>
      </c>
      <c r="R3142" s="9" t="str">
        <f t="shared" si="297"/>
        <v>children's books</v>
      </c>
      <c r="S3142" s="14">
        <f t="shared" si="298"/>
        <v>40736.668032407404</v>
      </c>
      <c r="T3142" s="14">
        <f t="shared" si="299"/>
        <v>40766.668032407404</v>
      </c>
    </row>
    <row r="3143" spans="1:20" ht="30" x14ac:dyDescent="0.25">
      <c r="A3143">
        <v>2944</v>
      </c>
      <c r="B3143" s="3" t="s">
        <v>2944</v>
      </c>
      <c r="C3143" s="3" t="s">
        <v>7054</v>
      </c>
      <c r="D3143">
        <v>10000</v>
      </c>
      <c r="E3143">
        <v>100</v>
      </c>
      <c r="F3143" t="s">
        <v>8221</v>
      </c>
      <c r="G3143" t="s">
        <v>8224</v>
      </c>
      <c r="H3143" t="s">
        <v>8246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8303</v>
      </c>
      <c r="O3143" s="6">
        <f t="shared" si="294"/>
        <v>0.01</v>
      </c>
      <c r="P3143" s="8">
        <f t="shared" si="295"/>
        <v>100</v>
      </c>
      <c r="Q3143" s="9" t="str">
        <f t="shared" si="296"/>
        <v>theater</v>
      </c>
      <c r="R3143" s="9" t="str">
        <f t="shared" si="297"/>
        <v>spaces</v>
      </c>
      <c r="S3143" s="14">
        <f t="shared" si="298"/>
        <v>42132.9143287037</v>
      </c>
      <c r="T3143" s="14">
        <f t="shared" si="299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>
        <v>100</v>
      </c>
      <c r="E3144">
        <v>100</v>
      </c>
      <c r="F3144" t="s">
        <v>8219</v>
      </c>
      <c r="G3144" t="s">
        <v>8224</v>
      </c>
      <c r="H3144" t="s">
        <v>8246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8271</v>
      </c>
      <c r="O3144" s="6">
        <f t="shared" si="294"/>
        <v>1</v>
      </c>
      <c r="P3144" s="8">
        <f t="shared" si="295"/>
        <v>20</v>
      </c>
      <c r="Q3144" s="9" t="str">
        <f t="shared" si="296"/>
        <v>theater</v>
      </c>
      <c r="R3144" s="9" t="str">
        <f t="shared" si="297"/>
        <v>plays</v>
      </c>
      <c r="S3144" s="14">
        <f t="shared" si="298"/>
        <v>42649.54923611111</v>
      </c>
      <c r="T3144" s="14">
        <f t="shared" si="299"/>
        <v>42709.590902777782</v>
      </c>
    </row>
    <row r="3145" spans="1:20" ht="45" x14ac:dyDescent="0.25">
      <c r="A3145">
        <v>3632</v>
      </c>
      <c r="B3145" s="3" t="s">
        <v>3630</v>
      </c>
      <c r="C3145" s="3" t="s">
        <v>7742</v>
      </c>
      <c r="D3145">
        <v>500</v>
      </c>
      <c r="E3145">
        <v>100</v>
      </c>
      <c r="F3145" t="s">
        <v>8221</v>
      </c>
      <c r="G3145" t="s">
        <v>8225</v>
      </c>
      <c r="H3145" t="s">
        <v>8247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8305</v>
      </c>
      <c r="O3145" s="6">
        <f t="shared" si="294"/>
        <v>0.2</v>
      </c>
      <c r="P3145" s="8">
        <f t="shared" si="295"/>
        <v>100</v>
      </c>
      <c r="Q3145" s="9" t="str">
        <f t="shared" si="296"/>
        <v>theater</v>
      </c>
      <c r="R3145" s="9" t="str">
        <f t="shared" si="297"/>
        <v>musical</v>
      </c>
      <c r="S3145" s="14">
        <f t="shared" si="298"/>
        <v>41946.936909722222</v>
      </c>
      <c r="T3145" s="14">
        <f t="shared" si="29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>
        <v>1000</v>
      </c>
      <c r="E3146">
        <v>100</v>
      </c>
      <c r="F3146" t="s">
        <v>8221</v>
      </c>
      <c r="G3146" t="s">
        <v>8224</v>
      </c>
      <c r="H3146" t="s">
        <v>8246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8271</v>
      </c>
      <c r="O3146" s="6">
        <f t="shared" si="294"/>
        <v>0.1</v>
      </c>
      <c r="P3146" s="8">
        <f t="shared" si="295"/>
        <v>100</v>
      </c>
      <c r="Q3146" s="9" t="str">
        <f t="shared" si="296"/>
        <v>theater</v>
      </c>
      <c r="R3146" s="9" t="str">
        <f t="shared" si="297"/>
        <v>plays</v>
      </c>
      <c r="S3146" s="14">
        <f t="shared" si="298"/>
        <v>42203.677766203706</v>
      </c>
      <c r="T3146" s="14">
        <f t="shared" si="299"/>
        <v>42233.677766203706</v>
      </c>
    </row>
    <row r="3147" spans="1:20" ht="45" x14ac:dyDescent="0.25">
      <c r="A3147">
        <v>3742</v>
      </c>
      <c r="B3147" s="3" t="s">
        <v>3739</v>
      </c>
      <c r="C3147" s="3" t="s">
        <v>7852</v>
      </c>
      <c r="D3147">
        <v>5000</v>
      </c>
      <c r="E3147">
        <v>100</v>
      </c>
      <c r="F3147" t="s">
        <v>8221</v>
      </c>
      <c r="G3147" t="s">
        <v>8224</v>
      </c>
      <c r="H3147" t="s">
        <v>8246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8271</v>
      </c>
      <c r="O3147" s="6">
        <f t="shared" si="294"/>
        <v>0.02</v>
      </c>
      <c r="P3147" s="8">
        <f t="shared" si="295"/>
        <v>25</v>
      </c>
      <c r="Q3147" s="9" t="str">
        <f t="shared" si="296"/>
        <v>theater</v>
      </c>
      <c r="R3147" s="9" t="str">
        <f t="shared" si="297"/>
        <v>plays</v>
      </c>
      <c r="S3147" s="14">
        <f t="shared" si="298"/>
        <v>41858.214629629627</v>
      </c>
      <c r="T3147" s="14">
        <f t="shared" si="299"/>
        <v>41888.214629629627</v>
      </c>
    </row>
    <row r="3148" spans="1:20" ht="15.75" x14ac:dyDescent="0.25">
      <c r="A3148">
        <v>3861</v>
      </c>
      <c r="B3148" s="3" t="s">
        <v>3858</v>
      </c>
      <c r="C3148" s="3" t="s">
        <v>7970</v>
      </c>
      <c r="D3148">
        <v>2000</v>
      </c>
      <c r="E3148">
        <v>100</v>
      </c>
      <c r="F3148" t="s">
        <v>8221</v>
      </c>
      <c r="G3148" t="s">
        <v>8224</v>
      </c>
      <c r="H3148" t="s">
        <v>8246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8271</v>
      </c>
      <c r="O3148" s="6">
        <f t="shared" si="294"/>
        <v>0.05</v>
      </c>
      <c r="P3148" s="8">
        <f t="shared" si="295"/>
        <v>100</v>
      </c>
      <c r="Q3148" s="9" t="str">
        <f t="shared" si="296"/>
        <v>theater</v>
      </c>
      <c r="R3148" s="9" t="str">
        <f t="shared" si="297"/>
        <v>plays</v>
      </c>
      <c r="S3148" s="14">
        <f t="shared" si="298"/>
        <v>41914.590011574073</v>
      </c>
      <c r="T3148" s="14">
        <f t="shared" si="29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>
        <v>500</v>
      </c>
      <c r="E3149">
        <v>100</v>
      </c>
      <c r="F3149" t="s">
        <v>8221</v>
      </c>
      <c r="G3149" t="s">
        <v>8224</v>
      </c>
      <c r="H3149" t="s">
        <v>8246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8271</v>
      </c>
      <c r="O3149" s="6">
        <f t="shared" si="294"/>
        <v>0.2</v>
      </c>
      <c r="P3149" s="8">
        <f t="shared" si="295"/>
        <v>100</v>
      </c>
      <c r="Q3149" s="9" t="str">
        <f t="shared" si="296"/>
        <v>theater</v>
      </c>
      <c r="R3149" s="9" t="str">
        <f t="shared" si="297"/>
        <v>plays</v>
      </c>
      <c r="S3149" s="14">
        <f t="shared" si="298"/>
        <v>42125.644467592589</v>
      </c>
      <c r="T3149" s="14">
        <f t="shared" si="299"/>
        <v>42155.644467592589</v>
      </c>
    </row>
    <row r="3150" spans="1:20" ht="45" x14ac:dyDescent="0.25">
      <c r="A3150">
        <v>4020</v>
      </c>
      <c r="B3150" s="3" t="s">
        <v>4016</v>
      </c>
      <c r="C3150" s="3" t="s">
        <v>8125</v>
      </c>
      <c r="D3150">
        <v>600</v>
      </c>
      <c r="E3150">
        <v>100</v>
      </c>
      <c r="F3150" t="s">
        <v>8221</v>
      </c>
      <c r="G3150" t="s">
        <v>8224</v>
      </c>
      <c r="H3150" t="s">
        <v>8246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8271</v>
      </c>
      <c r="O3150" s="6">
        <f t="shared" si="294"/>
        <v>0.16666666666666666</v>
      </c>
      <c r="P3150" s="8">
        <f t="shared" si="295"/>
        <v>33.333333333333336</v>
      </c>
      <c r="Q3150" s="9" t="str">
        <f t="shared" si="296"/>
        <v>theater</v>
      </c>
      <c r="R3150" s="9" t="str">
        <f t="shared" si="297"/>
        <v>plays</v>
      </c>
      <c r="S3150" s="14">
        <f t="shared" si="298"/>
        <v>42057.190960648149</v>
      </c>
      <c r="T3150" s="14">
        <f t="shared" si="29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>
        <v>1000</v>
      </c>
      <c r="E3151">
        <v>100</v>
      </c>
      <c r="F3151" t="s">
        <v>8221</v>
      </c>
      <c r="G3151" t="s">
        <v>8224</v>
      </c>
      <c r="H3151" t="s">
        <v>8246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8271</v>
      </c>
      <c r="O3151" s="6">
        <f t="shared" si="294"/>
        <v>0.1</v>
      </c>
      <c r="P3151" s="8">
        <f t="shared" si="295"/>
        <v>16.666666666666668</v>
      </c>
      <c r="Q3151" s="9" t="str">
        <f t="shared" si="296"/>
        <v>theater</v>
      </c>
      <c r="R3151" s="9" t="str">
        <f t="shared" si="297"/>
        <v>plays</v>
      </c>
      <c r="S3151" s="14">
        <f t="shared" si="298"/>
        <v>42188.83293981482</v>
      </c>
      <c r="T3151" s="14">
        <f t="shared" si="299"/>
        <v>42242.772222222222</v>
      </c>
    </row>
    <row r="3152" spans="1:20" ht="45" x14ac:dyDescent="0.25">
      <c r="A3152">
        <v>3140</v>
      </c>
      <c r="B3152" s="3" t="s">
        <v>3140</v>
      </c>
      <c r="C3152" s="3" t="s">
        <v>7250</v>
      </c>
      <c r="D3152">
        <v>10000</v>
      </c>
      <c r="E3152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8271</v>
      </c>
      <c r="O3152" s="6">
        <f t="shared" si="294"/>
        <v>9.5999999999999992E-3</v>
      </c>
      <c r="P3152" s="8">
        <f t="shared" si="295"/>
        <v>24</v>
      </c>
      <c r="Q3152" s="9" t="str">
        <f t="shared" si="296"/>
        <v>theater</v>
      </c>
      <c r="R3152" s="9" t="str">
        <f t="shared" si="297"/>
        <v>plays</v>
      </c>
      <c r="S3152" s="14">
        <f t="shared" si="298"/>
        <v>42802.718784722223</v>
      </c>
      <c r="T3152" s="14">
        <f t="shared" si="299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>
        <v>10000</v>
      </c>
      <c r="E3153">
        <v>95</v>
      </c>
      <c r="F3153" t="s">
        <v>8221</v>
      </c>
      <c r="G3153" t="s">
        <v>8224</v>
      </c>
      <c r="H3153" t="s">
        <v>8246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8273</v>
      </c>
      <c r="O3153" s="6">
        <f t="shared" si="294"/>
        <v>9.4999999999999998E-3</v>
      </c>
      <c r="P3153" s="8">
        <f t="shared" si="295"/>
        <v>10.555555555555555</v>
      </c>
      <c r="Q3153" s="9" t="str">
        <f t="shared" si="296"/>
        <v>technology</v>
      </c>
      <c r="R3153" s="9" t="str">
        <f t="shared" si="297"/>
        <v>wearables</v>
      </c>
      <c r="S3153" s="14">
        <f t="shared" si="298"/>
        <v>42636.645358796297</v>
      </c>
      <c r="T3153" s="14">
        <f t="shared" si="2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>
        <v>5000</v>
      </c>
      <c r="E3154">
        <v>95</v>
      </c>
      <c r="F3154" t="s">
        <v>8221</v>
      </c>
      <c r="G3154" t="s">
        <v>8224</v>
      </c>
      <c r="H3154" t="s">
        <v>8246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8271</v>
      </c>
      <c r="O3154" s="6">
        <f t="shared" si="294"/>
        <v>1.9E-2</v>
      </c>
      <c r="P3154" s="8">
        <f t="shared" si="295"/>
        <v>15.833333333333334</v>
      </c>
      <c r="Q3154" s="9" t="str">
        <f t="shared" si="296"/>
        <v>theater</v>
      </c>
      <c r="R3154" s="9" t="str">
        <f t="shared" si="297"/>
        <v>plays</v>
      </c>
      <c r="S3154" s="14">
        <f t="shared" si="298"/>
        <v>41781.045173611114</v>
      </c>
      <c r="T3154" s="14">
        <f t="shared" si="299"/>
        <v>41811.045173611114</v>
      </c>
    </row>
    <row r="3155" spans="1:20" ht="45" x14ac:dyDescent="0.25">
      <c r="A3155">
        <v>3984</v>
      </c>
      <c r="B3155" s="3" t="s">
        <v>3980</v>
      </c>
      <c r="C3155" s="3" t="s">
        <v>8090</v>
      </c>
      <c r="D3155">
        <v>1500</v>
      </c>
      <c r="E3155">
        <v>95</v>
      </c>
      <c r="F3155" t="s">
        <v>8221</v>
      </c>
      <c r="G3155" t="s">
        <v>8225</v>
      </c>
      <c r="H3155" t="s">
        <v>8247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8271</v>
      </c>
      <c r="O3155" s="6">
        <f t="shared" si="294"/>
        <v>6.3333333333333339E-2</v>
      </c>
      <c r="P3155" s="8">
        <f t="shared" si="295"/>
        <v>9.5</v>
      </c>
      <c r="Q3155" s="9" t="str">
        <f t="shared" si="296"/>
        <v>theater</v>
      </c>
      <c r="R3155" s="9" t="str">
        <f t="shared" si="297"/>
        <v>plays</v>
      </c>
      <c r="S3155" s="14">
        <f t="shared" si="298"/>
        <v>41920.963472222218</v>
      </c>
      <c r="T3155" s="14">
        <f t="shared" si="29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>
        <v>3750</v>
      </c>
      <c r="E3156">
        <v>95</v>
      </c>
      <c r="F3156" t="s">
        <v>8221</v>
      </c>
      <c r="G3156" t="s">
        <v>8224</v>
      </c>
      <c r="H3156" t="s">
        <v>8246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8271</v>
      </c>
      <c r="O3156" s="6">
        <f t="shared" si="294"/>
        <v>2.5333333333333333E-2</v>
      </c>
      <c r="P3156" s="8">
        <f t="shared" si="295"/>
        <v>23.75</v>
      </c>
      <c r="Q3156" s="9" t="str">
        <f t="shared" si="296"/>
        <v>theater</v>
      </c>
      <c r="R3156" s="9" t="str">
        <f t="shared" si="297"/>
        <v>plays</v>
      </c>
      <c r="S3156" s="14">
        <f t="shared" si="298"/>
        <v>42446.060694444444</v>
      </c>
      <c r="T3156" s="14">
        <f t="shared" si="299"/>
        <v>42461.165972222225</v>
      </c>
    </row>
    <row r="3157" spans="1:20" ht="45" x14ac:dyDescent="0.25">
      <c r="A3157">
        <v>1560</v>
      </c>
      <c r="B3157" s="3" t="s">
        <v>1561</v>
      </c>
      <c r="C3157" s="3" t="s">
        <v>5670</v>
      </c>
      <c r="D3157">
        <v>2500</v>
      </c>
      <c r="E3157">
        <v>94</v>
      </c>
      <c r="F3157" t="s">
        <v>8221</v>
      </c>
      <c r="G3157" t="s">
        <v>8224</v>
      </c>
      <c r="H3157" t="s">
        <v>8246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8289</v>
      </c>
      <c r="O3157" s="6">
        <f t="shared" si="294"/>
        <v>3.7600000000000001E-2</v>
      </c>
      <c r="P3157" s="8">
        <f t="shared" si="295"/>
        <v>23.5</v>
      </c>
      <c r="Q3157" s="9" t="str">
        <f t="shared" si="296"/>
        <v>photography</v>
      </c>
      <c r="R3157" s="9" t="str">
        <f t="shared" si="297"/>
        <v>nature</v>
      </c>
      <c r="S3157" s="14">
        <f t="shared" si="298"/>
        <v>41936.020752314813</v>
      </c>
      <c r="T3157" s="14">
        <f t="shared" si="29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>
        <v>3000</v>
      </c>
      <c r="E3158">
        <v>94</v>
      </c>
      <c r="F3158" t="s">
        <v>8221</v>
      </c>
      <c r="G3158" t="s">
        <v>8224</v>
      </c>
      <c r="H3158" t="s">
        <v>8246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8271</v>
      </c>
      <c r="O3158" s="6">
        <f t="shared" si="294"/>
        <v>3.1333333333333331E-2</v>
      </c>
      <c r="P3158" s="8">
        <f t="shared" si="295"/>
        <v>15.666666666666666</v>
      </c>
      <c r="Q3158" s="9" t="str">
        <f t="shared" si="296"/>
        <v>theater</v>
      </c>
      <c r="R3158" s="9" t="str">
        <f t="shared" si="297"/>
        <v>plays</v>
      </c>
      <c r="S3158" s="14">
        <f t="shared" si="298"/>
        <v>42029.135879629626</v>
      </c>
      <c r="T3158" s="14">
        <f t="shared" si="299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>
        <v>1000</v>
      </c>
      <c r="E3159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s="6">
        <f t="shared" si="294"/>
        <v>9.2999999999999999E-2</v>
      </c>
      <c r="P3159" s="8">
        <f t="shared" si="295"/>
        <v>31</v>
      </c>
      <c r="Q3159" s="9" t="str">
        <f t="shared" si="296"/>
        <v>photography</v>
      </c>
      <c r="R3159" s="9" t="str">
        <f t="shared" si="297"/>
        <v>places</v>
      </c>
      <c r="S3159" s="14">
        <f t="shared" si="298"/>
        <v>42246.789965277778</v>
      </c>
      <c r="T3159" s="14">
        <f t="shared" si="299"/>
        <v>42303.888888888891</v>
      </c>
    </row>
    <row r="3160" spans="1:20" ht="45" x14ac:dyDescent="0.25">
      <c r="A3160">
        <v>149</v>
      </c>
      <c r="B3160" s="3" t="s">
        <v>151</v>
      </c>
      <c r="C3160" s="3" t="s">
        <v>4259</v>
      </c>
      <c r="D3160">
        <v>10000</v>
      </c>
      <c r="E3160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8267</v>
      </c>
      <c r="O3160" s="6">
        <f t="shared" si="294"/>
        <v>9.1999999999999998E-3</v>
      </c>
      <c r="P3160" s="8">
        <f t="shared" si="295"/>
        <v>15.333333333333334</v>
      </c>
      <c r="Q3160" s="9" t="str">
        <f t="shared" si="296"/>
        <v>film &amp; video</v>
      </c>
      <c r="R3160" s="9" t="str">
        <f t="shared" si="297"/>
        <v>science fiction</v>
      </c>
      <c r="S3160" s="14">
        <f t="shared" si="298"/>
        <v>41968.172106481477</v>
      </c>
      <c r="T3160" s="14">
        <f t="shared" si="299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>
        <v>98000</v>
      </c>
      <c r="E3161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8301</v>
      </c>
      <c r="O3161" s="6">
        <f t="shared" si="294"/>
        <v>9.2857142857142856E-4</v>
      </c>
      <c r="P3161" s="8">
        <f t="shared" si="295"/>
        <v>22.75</v>
      </c>
      <c r="Q3161" s="9" t="str">
        <f t="shared" si="296"/>
        <v>technology</v>
      </c>
      <c r="R3161" s="9" t="str">
        <f t="shared" si="297"/>
        <v>space exploration</v>
      </c>
      <c r="S3161" s="14">
        <f t="shared" si="298"/>
        <v>42551.884189814817</v>
      </c>
      <c r="T3161" s="14">
        <f t="shared" si="299"/>
        <v>42581.884189814817</v>
      </c>
    </row>
    <row r="3162" spans="1:20" ht="45" x14ac:dyDescent="0.25">
      <c r="A3162">
        <v>627</v>
      </c>
      <c r="B3162" s="3" t="s">
        <v>628</v>
      </c>
      <c r="C3162" s="3" t="s">
        <v>4737</v>
      </c>
      <c r="D3162">
        <v>450000</v>
      </c>
      <c r="E3162">
        <v>90</v>
      </c>
      <c r="F3162" t="s">
        <v>8220</v>
      </c>
      <c r="G3162" t="s">
        <v>8235</v>
      </c>
      <c r="H3162" t="s">
        <v>8255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8272</v>
      </c>
      <c r="O3162" s="6">
        <f t="shared" si="294"/>
        <v>2.0000000000000001E-4</v>
      </c>
      <c r="P3162" s="8">
        <f t="shared" si="295"/>
        <v>90</v>
      </c>
      <c r="Q3162" s="9" t="str">
        <f t="shared" si="296"/>
        <v>technology</v>
      </c>
      <c r="R3162" s="9" t="str">
        <f t="shared" si="297"/>
        <v>web</v>
      </c>
      <c r="S3162" s="14">
        <f t="shared" si="298"/>
        <v>42384.306840277779</v>
      </c>
      <c r="T3162" s="14">
        <f t="shared" si="299"/>
        <v>42443.958333333328</v>
      </c>
    </row>
    <row r="3163" spans="1:20" ht="45" x14ac:dyDescent="0.25">
      <c r="A3163">
        <v>718</v>
      </c>
      <c r="B3163" s="3" t="s">
        <v>719</v>
      </c>
      <c r="C3163" s="3" t="s">
        <v>4828</v>
      </c>
      <c r="D3163">
        <v>12000</v>
      </c>
      <c r="E3163">
        <v>90</v>
      </c>
      <c r="F3163" t="s">
        <v>8221</v>
      </c>
      <c r="G3163" t="s">
        <v>8224</v>
      </c>
      <c r="H3163" t="s">
        <v>8246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8273</v>
      </c>
      <c r="O3163" s="6">
        <f t="shared" si="294"/>
        <v>7.4999999999999997E-3</v>
      </c>
      <c r="P3163" s="8">
        <f t="shared" si="295"/>
        <v>22.5</v>
      </c>
      <c r="Q3163" s="9" t="str">
        <f t="shared" si="296"/>
        <v>technology</v>
      </c>
      <c r="R3163" s="9" t="str">
        <f t="shared" si="297"/>
        <v>wearables</v>
      </c>
      <c r="S3163" s="14">
        <f t="shared" si="298"/>
        <v>42752.845451388886</v>
      </c>
      <c r="T3163" s="14">
        <f t="shared" si="299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>
        <v>2000</v>
      </c>
      <c r="E3164">
        <v>90</v>
      </c>
      <c r="F3164" t="s">
        <v>8221</v>
      </c>
      <c r="G3164" t="s">
        <v>8224</v>
      </c>
      <c r="H3164" t="s">
        <v>8246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8278</v>
      </c>
      <c r="O3164" s="6">
        <f t="shared" si="294"/>
        <v>4.4999999999999998E-2</v>
      </c>
      <c r="P3164" s="8">
        <f t="shared" si="295"/>
        <v>18</v>
      </c>
      <c r="Q3164" s="9" t="str">
        <f t="shared" si="296"/>
        <v>music</v>
      </c>
      <c r="R3164" s="9" t="str">
        <f t="shared" si="297"/>
        <v>jazz</v>
      </c>
      <c r="S3164" s="14">
        <f t="shared" si="298"/>
        <v>40921.117662037039</v>
      </c>
      <c r="T3164" s="14">
        <f t="shared" si="299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>
        <v>30000</v>
      </c>
      <c r="E3165">
        <v>90</v>
      </c>
      <c r="F3165" t="s">
        <v>8221</v>
      </c>
      <c r="G3165" t="s">
        <v>8224</v>
      </c>
      <c r="H3165" t="s">
        <v>8246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8278</v>
      </c>
      <c r="O3165" s="6">
        <f t="shared" si="294"/>
        <v>3.0000000000000001E-3</v>
      </c>
      <c r="P3165" s="8">
        <f t="shared" si="295"/>
        <v>30</v>
      </c>
      <c r="Q3165" s="9" t="str">
        <f t="shared" si="296"/>
        <v>music</v>
      </c>
      <c r="R3165" s="9" t="str">
        <f t="shared" si="297"/>
        <v>jazz</v>
      </c>
      <c r="S3165" s="14">
        <f t="shared" si="298"/>
        <v>41829.965532407405</v>
      </c>
      <c r="T3165" s="14">
        <f t="shared" si="299"/>
        <v>41881.645833333336</v>
      </c>
    </row>
    <row r="3166" spans="1:20" ht="30" x14ac:dyDescent="0.25">
      <c r="A3166">
        <v>2599</v>
      </c>
      <c r="B3166" s="3" t="s">
        <v>2599</v>
      </c>
      <c r="C3166" s="3" t="s">
        <v>6709</v>
      </c>
      <c r="D3166">
        <v>9041</v>
      </c>
      <c r="E3166">
        <v>90</v>
      </c>
      <c r="F3166" t="s">
        <v>8221</v>
      </c>
      <c r="G3166" t="s">
        <v>8224</v>
      </c>
      <c r="H3166" t="s">
        <v>8246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8284</v>
      </c>
      <c r="O3166" s="6">
        <f t="shared" si="294"/>
        <v>9.9546510341776348E-3</v>
      </c>
      <c r="P3166" s="8">
        <f t="shared" si="295"/>
        <v>18</v>
      </c>
      <c r="Q3166" s="9" t="str">
        <f t="shared" si="296"/>
        <v>food</v>
      </c>
      <c r="R3166" s="9" t="str">
        <f t="shared" si="297"/>
        <v>food trucks</v>
      </c>
      <c r="S3166" s="14">
        <f t="shared" si="298"/>
        <v>41809.754016203704</v>
      </c>
      <c r="T3166" s="14">
        <f t="shared" si="299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>
        <v>39400</v>
      </c>
      <c r="E3167">
        <v>90</v>
      </c>
      <c r="F3167" t="s">
        <v>8221</v>
      </c>
      <c r="G3167" t="s">
        <v>8224</v>
      </c>
      <c r="H3167" t="s">
        <v>8246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8304</v>
      </c>
      <c r="O3167" s="6">
        <f t="shared" si="294"/>
        <v>2.2842639593908631E-3</v>
      </c>
      <c r="P3167" s="8">
        <f t="shared" si="295"/>
        <v>30</v>
      </c>
      <c r="Q3167" s="9" t="str">
        <f t="shared" si="296"/>
        <v>publishing</v>
      </c>
      <c r="R3167" s="9" t="str">
        <f t="shared" si="297"/>
        <v>children's books</v>
      </c>
      <c r="S3167" s="14">
        <f t="shared" si="298"/>
        <v>41373.579675925925</v>
      </c>
      <c r="T3167" s="14">
        <f t="shared" si="299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>
        <v>5000</v>
      </c>
      <c r="E3168">
        <v>90</v>
      </c>
      <c r="F3168" t="s">
        <v>8221</v>
      </c>
      <c r="G3168" t="s">
        <v>8225</v>
      </c>
      <c r="H3168" t="s">
        <v>8247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8271</v>
      </c>
      <c r="O3168" s="6">
        <f t="shared" si="294"/>
        <v>1.7999999999999999E-2</v>
      </c>
      <c r="P3168" s="8">
        <f t="shared" si="295"/>
        <v>30</v>
      </c>
      <c r="Q3168" s="9" t="str">
        <f t="shared" si="296"/>
        <v>theater</v>
      </c>
      <c r="R3168" s="9" t="str">
        <f t="shared" si="297"/>
        <v>plays</v>
      </c>
      <c r="S3168" s="14">
        <f t="shared" si="298"/>
        <v>42358.684872685189</v>
      </c>
      <c r="T3168" s="14">
        <f t="shared" si="299"/>
        <v>42387</v>
      </c>
    </row>
    <row r="3169" spans="1:20" ht="45" x14ac:dyDescent="0.25">
      <c r="A3169">
        <v>2502</v>
      </c>
      <c r="B3169" s="3" t="s">
        <v>2502</v>
      </c>
      <c r="C3169" s="3" t="s">
        <v>6612</v>
      </c>
      <c r="D3169">
        <v>110000</v>
      </c>
      <c r="E3169">
        <v>86</v>
      </c>
      <c r="F3169" t="s">
        <v>8221</v>
      </c>
      <c r="G3169" t="s">
        <v>8224</v>
      </c>
      <c r="H3169" t="s">
        <v>8246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8299</v>
      </c>
      <c r="O3169" s="6">
        <f t="shared" si="294"/>
        <v>7.8181818181818181E-4</v>
      </c>
      <c r="P3169" s="8">
        <f t="shared" si="295"/>
        <v>17.2</v>
      </c>
      <c r="Q3169" s="9" t="str">
        <f t="shared" si="296"/>
        <v>food</v>
      </c>
      <c r="R3169" s="9" t="str">
        <f t="shared" si="297"/>
        <v>restaurants</v>
      </c>
      <c r="S3169" s="14">
        <f t="shared" si="298"/>
        <v>41858.825439814813</v>
      </c>
      <c r="T3169" s="14">
        <f t="shared" si="299"/>
        <v>41903.825439814813</v>
      </c>
    </row>
    <row r="3170" spans="1:20" ht="45" x14ac:dyDescent="0.25">
      <c r="A3170">
        <v>4110</v>
      </c>
      <c r="B3170" s="3" t="s">
        <v>4106</v>
      </c>
      <c r="C3170" s="3" t="s">
        <v>8213</v>
      </c>
      <c r="D3170">
        <v>300</v>
      </c>
      <c r="E3170">
        <v>86</v>
      </c>
      <c r="F3170" t="s">
        <v>8221</v>
      </c>
      <c r="G3170" t="s">
        <v>8225</v>
      </c>
      <c r="H3170" t="s">
        <v>8247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8271</v>
      </c>
      <c r="O3170" s="6">
        <f t="shared" si="294"/>
        <v>0.28666666666666668</v>
      </c>
      <c r="P3170" s="8">
        <f t="shared" si="295"/>
        <v>14.333333333333334</v>
      </c>
      <c r="Q3170" s="9" t="str">
        <f t="shared" si="296"/>
        <v>theater</v>
      </c>
      <c r="R3170" s="9" t="str">
        <f t="shared" si="297"/>
        <v>plays</v>
      </c>
      <c r="S3170" s="14">
        <f t="shared" si="298"/>
        <v>42512.626747685179</v>
      </c>
      <c r="T3170" s="14">
        <f t="shared" si="299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>
        <v>6000</v>
      </c>
      <c r="E3171">
        <v>85</v>
      </c>
      <c r="F3171" t="s">
        <v>8220</v>
      </c>
      <c r="G3171" t="s">
        <v>8225</v>
      </c>
      <c r="H3171" t="s">
        <v>8247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8290</v>
      </c>
      <c r="O3171" s="6">
        <f t="shared" si="294"/>
        <v>1.4166666666666666E-2</v>
      </c>
      <c r="P3171" s="8">
        <f t="shared" si="295"/>
        <v>42.5</v>
      </c>
      <c r="Q3171" s="9" t="str">
        <f t="shared" si="296"/>
        <v>publishing</v>
      </c>
      <c r="R3171" s="9" t="str">
        <f t="shared" si="297"/>
        <v>art books</v>
      </c>
      <c r="S3171" s="14">
        <f t="shared" si="298"/>
        <v>41652.742488425924</v>
      </c>
      <c r="T3171" s="14">
        <f t="shared" si="299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>
        <v>1750</v>
      </c>
      <c r="E3172">
        <v>85</v>
      </c>
      <c r="F3172" t="s">
        <v>8221</v>
      </c>
      <c r="G3172" t="s">
        <v>8224</v>
      </c>
      <c r="H3172" t="s">
        <v>8246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8293</v>
      </c>
      <c r="O3172" s="6">
        <f t="shared" si="294"/>
        <v>4.8571428571428571E-2</v>
      </c>
      <c r="P3172" s="8">
        <f t="shared" si="295"/>
        <v>21.25</v>
      </c>
      <c r="Q3172" s="9" t="str">
        <f t="shared" si="296"/>
        <v>music</v>
      </c>
      <c r="R3172" s="9" t="str">
        <f t="shared" si="297"/>
        <v>faith</v>
      </c>
      <c r="S3172" s="14">
        <f t="shared" si="298"/>
        <v>41841.56381944444</v>
      </c>
      <c r="T3172" s="14">
        <f t="shared" si="299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>
        <v>30000</v>
      </c>
      <c r="E3173">
        <v>85</v>
      </c>
      <c r="F3173" t="s">
        <v>8221</v>
      </c>
      <c r="G3173" t="s">
        <v>8224</v>
      </c>
      <c r="H3173" t="s">
        <v>8246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8294</v>
      </c>
      <c r="O3173" s="6">
        <f t="shared" si="294"/>
        <v>2.8333333333333335E-3</v>
      </c>
      <c r="P3173" s="8">
        <f t="shared" si="295"/>
        <v>21.25</v>
      </c>
      <c r="Q3173" s="9" t="str">
        <f t="shared" si="296"/>
        <v>technology</v>
      </c>
      <c r="R3173" s="9" t="str">
        <f t="shared" si="297"/>
        <v>gadgets</v>
      </c>
      <c r="S3173" s="14">
        <f t="shared" si="298"/>
        <v>41767.587094907409</v>
      </c>
      <c r="T3173" s="14">
        <f t="shared" si="299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>
        <v>42000</v>
      </c>
      <c r="E3174">
        <v>85</v>
      </c>
      <c r="F3174" t="s">
        <v>8221</v>
      </c>
      <c r="G3174" t="s">
        <v>8224</v>
      </c>
      <c r="H3174" t="s">
        <v>8246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8282</v>
      </c>
      <c r="O3174" s="6">
        <f t="shared" si="294"/>
        <v>2.0238095238095236E-3</v>
      </c>
      <c r="P3174" s="8">
        <f t="shared" si="295"/>
        <v>21.25</v>
      </c>
      <c r="Q3174" s="9" t="str">
        <f t="shared" si="296"/>
        <v>games</v>
      </c>
      <c r="R3174" s="9" t="str">
        <f t="shared" si="297"/>
        <v>video games</v>
      </c>
      <c r="S3174" s="14">
        <f t="shared" si="298"/>
        <v>41832.086377314816</v>
      </c>
      <c r="T3174" s="14">
        <f t="shared" si="299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>
        <v>10000</v>
      </c>
      <c r="E3175">
        <v>85</v>
      </c>
      <c r="F3175" t="s">
        <v>8221</v>
      </c>
      <c r="G3175" t="s">
        <v>8224</v>
      </c>
      <c r="H3175" t="s">
        <v>8246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8282</v>
      </c>
      <c r="O3175" s="6">
        <f t="shared" si="294"/>
        <v>8.5000000000000006E-3</v>
      </c>
      <c r="P3175" s="8">
        <f t="shared" si="295"/>
        <v>5.3125</v>
      </c>
      <c r="Q3175" s="9" t="str">
        <f t="shared" si="296"/>
        <v>games</v>
      </c>
      <c r="R3175" s="9" t="str">
        <f t="shared" si="297"/>
        <v>video games</v>
      </c>
      <c r="S3175" s="14">
        <f t="shared" si="298"/>
        <v>41018.711863425924</v>
      </c>
      <c r="T3175" s="14">
        <f t="shared" si="299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>
        <v>2700</v>
      </c>
      <c r="E3176">
        <v>85</v>
      </c>
      <c r="F3176" t="s">
        <v>8222</v>
      </c>
      <c r="G3176" t="s">
        <v>8224</v>
      </c>
      <c r="H3176" t="s">
        <v>8246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8298</v>
      </c>
      <c r="O3176" s="6">
        <f t="shared" si="294"/>
        <v>3.1481481481481478E-2</v>
      </c>
      <c r="P3176" s="8">
        <f t="shared" si="295"/>
        <v>21.25</v>
      </c>
      <c r="Q3176" s="9" t="str">
        <f t="shared" si="296"/>
        <v>food</v>
      </c>
      <c r="R3176" s="9" t="str">
        <f t="shared" si="297"/>
        <v>small batch</v>
      </c>
      <c r="S3176" s="14">
        <f t="shared" si="298"/>
        <v>42804.895474537043</v>
      </c>
      <c r="T3176" s="14">
        <f t="shared" si="299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>
        <v>1500</v>
      </c>
      <c r="E3177">
        <v>85</v>
      </c>
      <c r="F3177" t="s">
        <v>8221</v>
      </c>
      <c r="G3177" t="s">
        <v>8225</v>
      </c>
      <c r="H3177" t="s">
        <v>8247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8284</v>
      </c>
      <c r="O3177" s="6">
        <f t="shared" si="294"/>
        <v>5.6666666666666664E-2</v>
      </c>
      <c r="P3177" s="8">
        <f t="shared" si="295"/>
        <v>12.142857142857142</v>
      </c>
      <c r="Q3177" s="9" t="str">
        <f t="shared" si="296"/>
        <v>food</v>
      </c>
      <c r="R3177" s="9" t="str">
        <f t="shared" si="297"/>
        <v>food trucks</v>
      </c>
      <c r="S3177" s="14">
        <f t="shared" si="298"/>
        <v>42510.341631944444</v>
      </c>
      <c r="T3177" s="14">
        <f t="shared" si="299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>
        <v>1000</v>
      </c>
      <c r="E3178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8282</v>
      </c>
      <c r="O3178" s="6">
        <f t="shared" si="294"/>
        <v>8.3000000000000004E-2</v>
      </c>
      <c r="P3178" s="8">
        <f t="shared" si="295"/>
        <v>10.375</v>
      </c>
      <c r="Q3178" s="9" t="str">
        <f t="shared" si="296"/>
        <v>games</v>
      </c>
      <c r="R3178" s="9" t="str">
        <f t="shared" si="297"/>
        <v>video games</v>
      </c>
      <c r="S3178" s="14">
        <f t="shared" si="298"/>
        <v>42333.598530092597</v>
      </c>
      <c r="T3178" s="14">
        <f t="shared" si="299"/>
        <v>42363.598530092597</v>
      </c>
    </row>
    <row r="3179" spans="1:20" ht="45" x14ac:dyDescent="0.25">
      <c r="A3179">
        <v>448</v>
      </c>
      <c r="B3179" s="3" t="s">
        <v>449</v>
      </c>
      <c r="C3179" s="3" t="s">
        <v>4558</v>
      </c>
      <c r="D3179">
        <v>2500</v>
      </c>
      <c r="E3179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8270</v>
      </c>
      <c r="O3179" s="6">
        <f t="shared" si="294"/>
        <v>3.2804E-2</v>
      </c>
      <c r="P3179" s="8">
        <f t="shared" si="295"/>
        <v>20.502500000000001</v>
      </c>
      <c r="Q3179" s="9" t="str">
        <f t="shared" si="296"/>
        <v>film &amp; video</v>
      </c>
      <c r="R3179" s="9" t="str">
        <f t="shared" si="297"/>
        <v>animation</v>
      </c>
      <c r="S3179" s="14">
        <f t="shared" si="298"/>
        <v>41753.758043981477</v>
      </c>
      <c r="T3179" s="14">
        <f t="shared" si="299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>
        <v>10000</v>
      </c>
      <c r="E3180">
        <v>82</v>
      </c>
      <c r="F3180" t="s">
        <v>8221</v>
      </c>
      <c r="G3180" t="s">
        <v>8224</v>
      </c>
      <c r="H3180" t="s">
        <v>8246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8270</v>
      </c>
      <c r="O3180" s="6">
        <f t="shared" si="294"/>
        <v>8.2000000000000007E-3</v>
      </c>
      <c r="P3180" s="8">
        <f t="shared" si="295"/>
        <v>16.399999999999999</v>
      </c>
      <c r="Q3180" s="9" t="str">
        <f t="shared" si="296"/>
        <v>film &amp; video</v>
      </c>
      <c r="R3180" s="9" t="str">
        <f t="shared" si="297"/>
        <v>animation</v>
      </c>
      <c r="S3180" s="14">
        <f t="shared" si="298"/>
        <v>41938.717256944445</v>
      </c>
      <c r="T3180" s="14">
        <f t="shared" si="299"/>
        <v>41969.551388888889</v>
      </c>
    </row>
    <row r="3181" spans="1:20" ht="45" x14ac:dyDescent="0.25">
      <c r="A3181">
        <v>2370</v>
      </c>
      <c r="B3181" s="3" t="s">
        <v>2371</v>
      </c>
      <c r="C3181" s="3" t="s">
        <v>6480</v>
      </c>
      <c r="D3181">
        <v>25000</v>
      </c>
      <c r="E3181">
        <v>82</v>
      </c>
      <c r="F3181" t="s">
        <v>8220</v>
      </c>
      <c r="G3181" t="s">
        <v>8224</v>
      </c>
      <c r="H3181" t="s">
        <v>8246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8272</v>
      </c>
      <c r="O3181" s="6">
        <f t="shared" si="294"/>
        <v>3.2799999999999999E-3</v>
      </c>
      <c r="P3181" s="8">
        <f t="shared" si="295"/>
        <v>20.5</v>
      </c>
      <c r="Q3181" s="9" t="str">
        <f t="shared" si="296"/>
        <v>technology</v>
      </c>
      <c r="R3181" s="9" t="str">
        <f t="shared" si="297"/>
        <v>web</v>
      </c>
      <c r="S3181" s="14">
        <f t="shared" si="298"/>
        <v>41961.18913194444</v>
      </c>
      <c r="T3181" s="14">
        <f t="shared" si="299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>
        <v>1350000</v>
      </c>
      <c r="E3182">
        <v>81</v>
      </c>
      <c r="F3182" t="s">
        <v>8220</v>
      </c>
      <c r="G3182" t="s">
        <v>8224</v>
      </c>
      <c r="H3182" t="s">
        <v>8246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8267</v>
      </c>
      <c r="O3182" s="6">
        <f t="shared" si="294"/>
        <v>6.0000000000000002E-5</v>
      </c>
      <c r="P3182" s="8">
        <f t="shared" si="295"/>
        <v>20.25</v>
      </c>
      <c r="Q3182" s="9" t="str">
        <f t="shared" si="296"/>
        <v>film &amp; video</v>
      </c>
      <c r="R3182" s="9" t="str">
        <f t="shared" si="297"/>
        <v>science fiction</v>
      </c>
      <c r="S3182" s="14">
        <f t="shared" si="298"/>
        <v>42168.559432870374</v>
      </c>
      <c r="T3182" s="14">
        <f t="shared" si="299"/>
        <v>42208.559432870374</v>
      </c>
    </row>
    <row r="3183" spans="1:20" ht="45" x14ac:dyDescent="0.25">
      <c r="A3183">
        <v>1065</v>
      </c>
      <c r="B3183" s="3" t="s">
        <v>1066</v>
      </c>
      <c r="C3183" s="3" t="s">
        <v>5175</v>
      </c>
      <c r="D3183">
        <v>3000</v>
      </c>
      <c r="E3183">
        <v>81</v>
      </c>
      <c r="F3183" t="s">
        <v>8221</v>
      </c>
      <c r="G3183" t="s">
        <v>8226</v>
      </c>
      <c r="H3183" t="s">
        <v>8248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8282</v>
      </c>
      <c r="O3183" s="6">
        <f t="shared" si="294"/>
        <v>2.7E-2</v>
      </c>
      <c r="P3183" s="8">
        <f t="shared" si="295"/>
        <v>16.2</v>
      </c>
      <c r="Q3183" s="9" t="str">
        <f t="shared" si="296"/>
        <v>games</v>
      </c>
      <c r="R3183" s="9" t="str">
        <f t="shared" si="297"/>
        <v>video games</v>
      </c>
      <c r="S3183" s="14">
        <f t="shared" si="298"/>
        <v>41661.381041666667</v>
      </c>
      <c r="T3183" s="14">
        <f t="shared" si="299"/>
        <v>41689.381041666667</v>
      </c>
    </row>
    <row r="3184" spans="1:20" ht="45" x14ac:dyDescent="0.25">
      <c r="A3184">
        <v>574</v>
      </c>
      <c r="B3184" s="3" t="s">
        <v>575</v>
      </c>
      <c r="C3184" s="3" t="s">
        <v>4684</v>
      </c>
      <c r="D3184">
        <v>11180</v>
      </c>
      <c r="E3184">
        <v>80</v>
      </c>
      <c r="F3184" t="s">
        <v>8221</v>
      </c>
      <c r="G3184" t="s">
        <v>8225</v>
      </c>
      <c r="H3184" t="s">
        <v>8247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8272</v>
      </c>
      <c r="O3184" s="6">
        <f t="shared" si="294"/>
        <v>7.1556350626118068E-3</v>
      </c>
      <c r="P3184" s="8">
        <f t="shared" si="295"/>
        <v>20</v>
      </c>
      <c r="Q3184" s="9" t="str">
        <f t="shared" si="296"/>
        <v>technology</v>
      </c>
      <c r="R3184" s="9" t="str">
        <f t="shared" si="297"/>
        <v>web</v>
      </c>
      <c r="S3184" s="14">
        <f t="shared" si="298"/>
        <v>42632.443368055552</v>
      </c>
      <c r="T3184" s="14">
        <f t="shared" si="299"/>
        <v>42662.443368055552</v>
      </c>
    </row>
    <row r="3185" spans="1:20" ht="45" x14ac:dyDescent="0.25">
      <c r="A3185">
        <v>1571</v>
      </c>
      <c r="B3185" s="3" t="s">
        <v>1572</v>
      </c>
      <c r="C3185" s="3" t="s">
        <v>5681</v>
      </c>
      <c r="D3185">
        <v>12100</v>
      </c>
      <c r="E3185">
        <v>80</v>
      </c>
      <c r="F3185" t="s">
        <v>8220</v>
      </c>
      <c r="G3185" t="s">
        <v>8225</v>
      </c>
      <c r="H3185" t="s">
        <v>8247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8290</v>
      </c>
      <c r="O3185" s="6">
        <f t="shared" si="294"/>
        <v>6.6115702479338841E-3</v>
      </c>
      <c r="P3185" s="8">
        <f t="shared" si="295"/>
        <v>20</v>
      </c>
      <c r="Q3185" s="9" t="str">
        <f t="shared" si="296"/>
        <v>publishing</v>
      </c>
      <c r="R3185" s="9" t="str">
        <f t="shared" si="297"/>
        <v>art books</v>
      </c>
      <c r="S3185" s="14">
        <f t="shared" si="298"/>
        <v>42144.769479166673</v>
      </c>
      <c r="T3185" s="14">
        <f t="shared" si="299"/>
        <v>42174.769479166673</v>
      </c>
    </row>
    <row r="3186" spans="1:20" ht="45" x14ac:dyDescent="0.25">
      <c r="A3186">
        <v>2325</v>
      </c>
      <c r="B3186" s="3" t="s">
        <v>2326</v>
      </c>
      <c r="C3186" s="3" t="s">
        <v>6435</v>
      </c>
      <c r="D3186">
        <v>1000</v>
      </c>
      <c r="E3186">
        <v>80</v>
      </c>
      <c r="F3186" t="s">
        <v>8222</v>
      </c>
      <c r="G3186" t="s">
        <v>8224</v>
      </c>
      <c r="H3186" t="s">
        <v>8246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8298</v>
      </c>
      <c r="O3186" s="6">
        <f t="shared" si="294"/>
        <v>0.08</v>
      </c>
      <c r="P3186" s="8">
        <f t="shared" si="295"/>
        <v>11.428571428571429</v>
      </c>
      <c r="Q3186" s="9" t="str">
        <f t="shared" si="296"/>
        <v>food</v>
      </c>
      <c r="R3186" s="9" t="str">
        <f t="shared" si="297"/>
        <v>small batch</v>
      </c>
      <c r="S3186" s="14">
        <f t="shared" si="298"/>
        <v>42794.022349537037</v>
      </c>
      <c r="T3186" s="14">
        <f t="shared" si="299"/>
        <v>42823.980682870373</v>
      </c>
    </row>
    <row r="3187" spans="1:20" ht="45" x14ac:dyDescent="0.25">
      <c r="A3187">
        <v>2861</v>
      </c>
      <c r="B3187" s="3" t="s">
        <v>2861</v>
      </c>
      <c r="C3187" s="3" t="s">
        <v>6971</v>
      </c>
      <c r="D3187">
        <v>250</v>
      </c>
      <c r="E3187">
        <v>80</v>
      </c>
      <c r="F3187" t="s">
        <v>8221</v>
      </c>
      <c r="G3187" t="s">
        <v>8226</v>
      </c>
      <c r="H3187" t="s">
        <v>8248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8271</v>
      </c>
      <c r="O3187" s="6">
        <f t="shared" si="294"/>
        <v>0.32</v>
      </c>
      <c r="P3187" s="8">
        <f t="shared" si="295"/>
        <v>26.666666666666668</v>
      </c>
      <c r="Q3187" s="9" t="str">
        <f t="shared" si="296"/>
        <v>theater</v>
      </c>
      <c r="R3187" s="9" t="str">
        <f t="shared" si="297"/>
        <v>plays</v>
      </c>
      <c r="S3187" s="14">
        <f t="shared" si="298"/>
        <v>42257.590833333335</v>
      </c>
      <c r="T3187" s="14">
        <f t="shared" si="299"/>
        <v>42271.590833333335</v>
      </c>
    </row>
    <row r="3188" spans="1:20" ht="45" x14ac:dyDescent="0.25">
      <c r="A3188">
        <v>4037</v>
      </c>
      <c r="B3188" s="3" t="s">
        <v>4033</v>
      </c>
      <c r="C3188" s="3" t="s">
        <v>8141</v>
      </c>
      <c r="D3188">
        <v>700</v>
      </c>
      <c r="E3188">
        <v>80</v>
      </c>
      <c r="F3188" t="s">
        <v>8221</v>
      </c>
      <c r="G3188" t="s">
        <v>8224</v>
      </c>
      <c r="H3188" t="s">
        <v>8246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8271</v>
      </c>
      <c r="O3188" s="6">
        <f t="shared" si="294"/>
        <v>0.11428571428571428</v>
      </c>
      <c r="P3188" s="8">
        <f t="shared" si="295"/>
        <v>40</v>
      </c>
      <c r="Q3188" s="9" t="str">
        <f t="shared" si="296"/>
        <v>theater</v>
      </c>
      <c r="R3188" s="9" t="str">
        <f t="shared" si="297"/>
        <v>plays</v>
      </c>
      <c r="S3188" s="14">
        <f t="shared" si="298"/>
        <v>42497.070775462969</v>
      </c>
      <c r="T3188" s="14">
        <f t="shared" si="299"/>
        <v>42514.600694444445</v>
      </c>
    </row>
    <row r="3189" spans="1:20" ht="45" x14ac:dyDescent="0.25">
      <c r="A3189">
        <v>1995</v>
      </c>
      <c r="B3189" s="3" t="s">
        <v>1996</v>
      </c>
      <c r="C3189" s="3" t="s">
        <v>6105</v>
      </c>
      <c r="D3189">
        <v>1000</v>
      </c>
      <c r="E3189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8296</v>
      </c>
      <c r="O3189" s="6">
        <f t="shared" si="294"/>
        <v>7.8E-2</v>
      </c>
      <c r="P3189" s="8">
        <f t="shared" si="295"/>
        <v>26</v>
      </c>
      <c r="Q3189" s="9" t="str">
        <f t="shared" si="296"/>
        <v>photography</v>
      </c>
      <c r="R3189" s="9" t="str">
        <f t="shared" si="297"/>
        <v>people</v>
      </c>
      <c r="S3189" s="14">
        <f t="shared" si="298"/>
        <v>42181.902037037042</v>
      </c>
      <c r="T3189" s="14">
        <f t="shared" si="299"/>
        <v>42201.902037037042</v>
      </c>
    </row>
    <row r="3190" spans="1:20" ht="45" x14ac:dyDescent="0.25">
      <c r="A3190">
        <v>1436</v>
      </c>
      <c r="B3190" s="3" t="s">
        <v>1437</v>
      </c>
      <c r="C3190" s="3" t="s">
        <v>5546</v>
      </c>
      <c r="D3190">
        <v>10000</v>
      </c>
      <c r="E3190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8287</v>
      </c>
      <c r="O3190" s="6">
        <f t="shared" si="294"/>
        <v>7.7000000000000002E-3</v>
      </c>
      <c r="P3190" s="8">
        <f t="shared" si="295"/>
        <v>38.5</v>
      </c>
      <c r="Q3190" s="9" t="str">
        <f t="shared" si="296"/>
        <v>publishing</v>
      </c>
      <c r="R3190" s="9" t="str">
        <f t="shared" si="297"/>
        <v>translations</v>
      </c>
      <c r="S3190" s="14">
        <f t="shared" si="298"/>
        <v>42391.35019675926</v>
      </c>
      <c r="T3190" s="14">
        <f t="shared" si="299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>
        <v>10000</v>
      </c>
      <c r="E3191">
        <v>76</v>
      </c>
      <c r="F3191" t="s">
        <v>8221</v>
      </c>
      <c r="G3191" t="s">
        <v>8224</v>
      </c>
      <c r="H3191" t="s">
        <v>8246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8270</v>
      </c>
      <c r="O3191" s="6">
        <f t="shared" si="294"/>
        <v>7.6E-3</v>
      </c>
      <c r="P3191" s="8">
        <f t="shared" si="295"/>
        <v>15.2</v>
      </c>
      <c r="Q3191" s="9" t="str">
        <f t="shared" si="296"/>
        <v>film &amp; video</v>
      </c>
      <c r="R3191" s="9" t="str">
        <f t="shared" si="297"/>
        <v>animation</v>
      </c>
      <c r="S3191" s="14">
        <f t="shared" si="298"/>
        <v>41129.942870370374</v>
      </c>
      <c r="T3191" s="14">
        <f t="shared" si="299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>
        <v>5500</v>
      </c>
      <c r="E3192">
        <v>76</v>
      </c>
      <c r="F3192" t="s">
        <v>8221</v>
      </c>
      <c r="G3192" t="s">
        <v>8225</v>
      </c>
      <c r="H3192" t="s">
        <v>8247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8285</v>
      </c>
      <c r="O3192" s="6">
        <f t="shared" si="294"/>
        <v>1.3818181818181818E-2</v>
      </c>
      <c r="P3192" s="8">
        <f t="shared" si="295"/>
        <v>19</v>
      </c>
      <c r="Q3192" s="9" t="str">
        <f t="shared" si="296"/>
        <v>photography</v>
      </c>
      <c r="R3192" s="9" t="str">
        <f t="shared" si="297"/>
        <v>photobooks</v>
      </c>
      <c r="S3192" s="14">
        <f t="shared" si="298"/>
        <v>41913.94840277778</v>
      </c>
      <c r="T3192" s="14">
        <f t="shared" si="299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>
        <v>20000</v>
      </c>
      <c r="E3193">
        <v>75</v>
      </c>
      <c r="F3193" t="s">
        <v>8220</v>
      </c>
      <c r="G3193" t="s">
        <v>8224</v>
      </c>
      <c r="H3193" t="s">
        <v>8246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8273</v>
      </c>
      <c r="O3193" s="6">
        <f t="shared" si="294"/>
        <v>3.7499999999999999E-3</v>
      </c>
      <c r="P3193" s="8">
        <f t="shared" si="295"/>
        <v>75</v>
      </c>
      <c r="Q3193" s="9" t="str">
        <f t="shared" si="296"/>
        <v>technology</v>
      </c>
      <c r="R3193" s="9" t="str">
        <f t="shared" si="297"/>
        <v>wearables</v>
      </c>
      <c r="S3193" s="14">
        <f t="shared" si="298"/>
        <v>41946.898090277777</v>
      </c>
      <c r="T3193" s="14">
        <f t="shared" si="299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>
        <v>50000</v>
      </c>
      <c r="E3194">
        <v>75</v>
      </c>
      <c r="F3194" t="s">
        <v>8221</v>
      </c>
      <c r="G3194" t="s">
        <v>8224</v>
      </c>
      <c r="H3194" t="s">
        <v>8246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8284</v>
      </c>
      <c r="O3194" s="6">
        <f t="shared" si="294"/>
        <v>1.5E-3</v>
      </c>
      <c r="P3194" s="8">
        <f t="shared" si="295"/>
        <v>37.5</v>
      </c>
      <c r="Q3194" s="9" t="str">
        <f t="shared" si="296"/>
        <v>food</v>
      </c>
      <c r="R3194" s="9" t="str">
        <f t="shared" si="297"/>
        <v>food trucks</v>
      </c>
      <c r="S3194" s="14">
        <f t="shared" si="298"/>
        <v>42507.71025462963</v>
      </c>
      <c r="T3194" s="14">
        <f t="shared" si="299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>
        <v>500000</v>
      </c>
      <c r="E3195">
        <v>75</v>
      </c>
      <c r="F3195" t="s">
        <v>8221</v>
      </c>
      <c r="G3195" t="s">
        <v>8224</v>
      </c>
      <c r="H3195" t="s">
        <v>8246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8287</v>
      </c>
      <c r="O3195" s="6">
        <f t="shared" si="294"/>
        <v>1.4999999999999999E-4</v>
      </c>
      <c r="P3195" s="8">
        <f t="shared" si="295"/>
        <v>25</v>
      </c>
      <c r="Q3195" s="9" t="str">
        <f t="shared" si="296"/>
        <v>publishing</v>
      </c>
      <c r="R3195" s="9" t="str">
        <f t="shared" si="297"/>
        <v>translations</v>
      </c>
      <c r="S3195" s="14">
        <f t="shared" si="298"/>
        <v>42529.730717592596</v>
      </c>
      <c r="T3195" s="14">
        <f t="shared" si="299"/>
        <v>42559.730717592596</v>
      </c>
    </row>
    <row r="3196" spans="1:20" ht="30" x14ac:dyDescent="0.25">
      <c r="A3196">
        <v>1596</v>
      </c>
      <c r="B3196" s="3" t="s">
        <v>1597</v>
      </c>
      <c r="C3196" s="3" t="s">
        <v>5706</v>
      </c>
      <c r="D3196">
        <v>3250</v>
      </c>
      <c r="E3196">
        <v>75</v>
      </c>
      <c r="F3196" t="s">
        <v>8221</v>
      </c>
      <c r="G3196" t="s">
        <v>8225</v>
      </c>
      <c r="H3196" t="s">
        <v>8247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8291</v>
      </c>
      <c r="O3196" s="6">
        <f t="shared" si="294"/>
        <v>2.3076923076923078E-2</v>
      </c>
      <c r="P3196" s="8">
        <f t="shared" si="295"/>
        <v>25</v>
      </c>
      <c r="Q3196" s="9" t="str">
        <f t="shared" si="296"/>
        <v>photography</v>
      </c>
      <c r="R3196" s="9" t="str">
        <f t="shared" si="297"/>
        <v>places</v>
      </c>
      <c r="S3196" s="14">
        <f t="shared" si="298"/>
        <v>41941.430196759262</v>
      </c>
      <c r="T3196" s="14">
        <f t="shared" si="299"/>
        <v>41986.471863425926</v>
      </c>
    </row>
    <row r="3197" spans="1:20" ht="15.75" x14ac:dyDescent="0.25">
      <c r="A3197">
        <v>1718</v>
      </c>
      <c r="B3197" s="3" t="s">
        <v>1719</v>
      </c>
      <c r="C3197" s="3" t="s">
        <v>5828</v>
      </c>
      <c r="D3197">
        <v>35000</v>
      </c>
      <c r="E3197">
        <v>75</v>
      </c>
      <c r="F3197" t="s">
        <v>8221</v>
      </c>
      <c r="G3197" t="s">
        <v>8224</v>
      </c>
      <c r="H3197" t="s">
        <v>8246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8293</v>
      </c>
      <c r="O3197" s="6">
        <f t="shared" si="294"/>
        <v>2.142857142857143E-3</v>
      </c>
      <c r="P3197" s="8">
        <f t="shared" si="295"/>
        <v>37.5</v>
      </c>
      <c r="Q3197" s="9" t="str">
        <f t="shared" si="296"/>
        <v>music</v>
      </c>
      <c r="R3197" s="9" t="str">
        <f t="shared" si="297"/>
        <v>faith</v>
      </c>
      <c r="S3197" s="14">
        <f t="shared" si="298"/>
        <v>42460.610520833332</v>
      </c>
      <c r="T3197" s="14">
        <f t="shared" si="299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>
        <v>3000</v>
      </c>
      <c r="E3198">
        <v>75</v>
      </c>
      <c r="F3198" t="s">
        <v>8220</v>
      </c>
      <c r="G3198" t="s">
        <v>8224</v>
      </c>
      <c r="H3198" t="s">
        <v>8246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8272</v>
      </c>
      <c r="O3198" s="6">
        <f t="shared" si="294"/>
        <v>2.5000000000000001E-2</v>
      </c>
      <c r="P3198" s="8">
        <f t="shared" si="295"/>
        <v>37.5</v>
      </c>
      <c r="Q3198" s="9" t="str">
        <f t="shared" si="296"/>
        <v>technology</v>
      </c>
      <c r="R3198" s="9" t="str">
        <f t="shared" si="297"/>
        <v>web</v>
      </c>
      <c r="S3198" s="14">
        <f t="shared" si="298"/>
        <v>42195.187534722223</v>
      </c>
      <c r="T3198" s="14">
        <f t="shared" si="299"/>
        <v>42220.187534722223</v>
      </c>
    </row>
    <row r="3199" spans="1:20" ht="45" x14ac:dyDescent="0.25">
      <c r="A3199">
        <v>2510</v>
      </c>
      <c r="B3199" s="3" t="s">
        <v>2510</v>
      </c>
      <c r="C3199" s="3" t="s">
        <v>6620</v>
      </c>
      <c r="D3199">
        <v>50000</v>
      </c>
      <c r="E3199">
        <v>75</v>
      </c>
      <c r="F3199" t="s">
        <v>8221</v>
      </c>
      <c r="G3199" t="s">
        <v>8224</v>
      </c>
      <c r="H3199" t="s">
        <v>8246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8299</v>
      </c>
      <c r="O3199" s="6">
        <f t="shared" si="294"/>
        <v>1.5E-3</v>
      </c>
      <c r="P3199" s="8">
        <f t="shared" si="295"/>
        <v>37.5</v>
      </c>
      <c r="Q3199" s="9" t="str">
        <f t="shared" si="296"/>
        <v>food</v>
      </c>
      <c r="R3199" s="9" t="str">
        <f t="shared" si="297"/>
        <v>restaurants</v>
      </c>
      <c r="S3199" s="14">
        <f t="shared" si="298"/>
        <v>42078.997361111105</v>
      </c>
      <c r="T3199" s="14">
        <f t="shared" si="299"/>
        <v>42138.997361111105</v>
      </c>
    </row>
    <row r="3200" spans="1:20" ht="45" x14ac:dyDescent="0.25">
      <c r="A3200">
        <v>2562</v>
      </c>
      <c r="B3200" s="3" t="s">
        <v>2562</v>
      </c>
      <c r="C3200" s="3" t="s">
        <v>6672</v>
      </c>
      <c r="D3200">
        <v>10000</v>
      </c>
      <c r="E3200">
        <v>75</v>
      </c>
      <c r="F3200" t="s">
        <v>8220</v>
      </c>
      <c r="G3200" t="s">
        <v>8236</v>
      </c>
      <c r="H3200" t="s">
        <v>8249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8284</v>
      </c>
      <c r="O3200" s="6">
        <f t="shared" si="294"/>
        <v>7.4999999999999997E-3</v>
      </c>
      <c r="P3200" s="8">
        <f t="shared" si="295"/>
        <v>25</v>
      </c>
      <c r="Q3200" s="9" t="str">
        <f t="shared" si="296"/>
        <v>food</v>
      </c>
      <c r="R3200" s="9" t="str">
        <f t="shared" si="297"/>
        <v>food trucks</v>
      </c>
      <c r="S3200" s="14">
        <f t="shared" si="298"/>
        <v>42594.524756944447</v>
      </c>
      <c r="T3200" s="14">
        <f t="shared" si="299"/>
        <v>42654.524756944447</v>
      </c>
    </row>
    <row r="3201" spans="1:20" ht="45" x14ac:dyDescent="0.25">
      <c r="A3201">
        <v>2794</v>
      </c>
      <c r="B3201" s="3" t="s">
        <v>2794</v>
      </c>
      <c r="C3201" s="3" t="s">
        <v>6904</v>
      </c>
      <c r="D3201">
        <v>50</v>
      </c>
      <c r="E3201">
        <v>75</v>
      </c>
      <c r="F3201" t="s">
        <v>8219</v>
      </c>
      <c r="G3201" t="s">
        <v>8225</v>
      </c>
      <c r="H3201" t="s">
        <v>8247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8271</v>
      </c>
      <c r="O3201" s="6">
        <f t="shared" si="294"/>
        <v>1.5</v>
      </c>
      <c r="P3201" s="8">
        <f t="shared" si="295"/>
        <v>25</v>
      </c>
      <c r="Q3201" s="9" t="str">
        <f t="shared" si="296"/>
        <v>theater</v>
      </c>
      <c r="R3201" s="9" t="str">
        <f t="shared" si="297"/>
        <v>plays</v>
      </c>
      <c r="S3201" s="14">
        <f t="shared" si="298"/>
        <v>42416.691655092596</v>
      </c>
      <c r="T3201" s="14">
        <f t="shared" si="299"/>
        <v>42432.791666666672</v>
      </c>
    </row>
    <row r="3202" spans="1:20" ht="45" x14ac:dyDescent="0.25">
      <c r="A3202">
        <v>2904</v>
      </c>
      <c r="B3202" s="3" t="s">
        <v>2904</v>
      </c>
      <c r="C3202" s="3" t="s">
        <v>7014</v>
      </c>
      <c r="D3202">
        <v>1500</v>
      </c>
      <c r="E3202">
        <v>75</v>
      </c>
      <c r="F3202" t="s">
        <v>8221</v>
      </c>
      <c r="G3202" t="s">
        <v>8225</v>
      </c>
      <c r="H3202" t="s">
        <v>8247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8271</v>
      </c>
      <c r="O3202" s="6">
        <f t="shared" ref="O3202:O3265" si="300">E3202/D3202</f>
        <v>0.05</v>
      </c>
      <c r="P3202" s="8">
        <f t="shared" ref="P3202:P3265" si="301">E3202/L3202</f>
        <v>18.75</v>
      </c>
      <c r="Q3202" s="9" t="str">
        <f t="shared" si="296"/>
        <v>theater</v>
      </c>
      <c r="R3202" s="9" t="str">
        <f t="shared" si="297"/>
        <v>plays</v>
      </c>
      <c r="S3202" s="14">
        <f t="shared" si="298"/>
        <v>41940.967951388891</v>
      </c>
      <c r="T3202" s="14">
        <f t="shared" si="299"/>
        <v>41952.5</v>
      </c>
    </row>
    <row r="3203" spans="1:20" ht="30" x14ac:dyDescent="0.25">
      <c r="A3203">
        <v>3052</v>
      </c>
      <c r="B3203" s="3" t="s">
        <v>3052</v>
      </c>
      <c r="C3203" s="3" t="s">
        <v>7162</v>
      </c>
      <c r="D3203">
        <v>50000</v>
      </c>
      <c r="E3203">
        <v>75</v>
      </c>
      <c r="F3203" t="s">
        <v>8221</v>
      </c>
      <c r="G3203" t="s">
        <v>8224</v>
      </c>
      <c r="H3203" t="s">
        <v>8246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8303</v>
      </c>
      <c r="O3203" s="6">
        <f t="shared" si="300"/>
        <v>1.5E-3</v>
      </c>
      <c r="P3203" s="8">
        <f t="shared" si="301"/>
        <v>37.5</v>
      </c>
      <c r="Q3203" s="9" t="str">
        <f t="shared" ref="Q3203:Q3266" si="302">LEFT(N3203, SEARCH("/",N3203,1)-1)</f>
        <v>theater</v>
      </c>
      <c r="R3203" s="9" t="str">
        <f t="shared" ref="R3203:R3266" si="303">RIGHT(N3203,LEN(N3203) - SEARCH("/", N3203))</f>
        <v>spaces</v>
      </c>
      <c r="S3203" s="14">
        <f t="shared" ref="S3203:S3266" si="304">(((J3203/60)/60)/24)+DATE(1970,1,1)</f>
        <v>42122.670069444444</v>
      </c>
      <c r="T3203" s="14">
        <f t="shared" ref="T3203:T3266" si="305">(((I3203/60)/60)/24)+DATE(1970,1,1)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>
        <v>1930</v>
      </c>
      <c r="E3204">
        <v>75</v>
      </c>
      <c r="F3204" t="s">
        <v>8221</v>
      </c>
      <c r="G3204" t="s">
        <v>8225</v>
      </c>
      <c r="H3204" t="s">
        <v>8247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8271</v>
      </c>
      <c r="O3204" s="6">
        <f t="shared" si="300"/>
        <v>3.8860103626943004E-2</v>
      </c>
      <c r="P3204" s="8">
        <f t="shared" si="301"/>
        <v>25</v>
      </c>
      <c r="Q3204" s="9" t="str">
        <f t="shared" si="302"/>
        <v>theater</v>
      </c>
      <c r="R3204" s="9" t="str">
        <f t="shared" si="303"/>
        <v>plays</v>
      </c>
      <c r="S3204" s="14">
        <f t="shared" si="304"/>
        <v>41851.700925925928</v>
      </c>
      <c r="T3204" s="14">
        <f t="shared" si="305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>
        <v>50000</v>
      </c>
      <c r="E3205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8284</v>
      </c>
      <c r="O3205" s="6">
        <f t="shared" si="300"/>
        <v>1.48E-3</v>
      </c>
      <c r="P3205" s="8">
        <f t="shared" si="301"/>
        <v>5.2857142857142856</v>
      </c>
      <c r="Q3205" s="9" t="str">
        <f t="shared" si="302"/>
        <v>food</v>
      </c>
      <c r="R3205" s="9" t="str">
        <f t="shared" si="303"/>
        <v>food trucks</v>
      </c>
      <c r="S3205" s="14">
        <f t="shared" si="304"/>
        <v>42028.118865740747</v>
      </c>
      <c r="T3205" s="14">
        <f t="shared" si="305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>
        <v>15000</v>
      </c>
      <c r="E3206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8284</v>
      </c>
      <c r="O3206" s="6">
        <f t="shared" si="300"/>
        <v>4.8666666666666667E-3</v>
      </c>
      <c r="P3206" s="8">
        <f t="shared" si="301"/>
        <v>24.333333333333332</v>
      </c>
      <c r="Q3206" s="9" t="str">
        <f t="shared" si="302"/>
        <v>food</v>
      </c>
      <c r="R3206" s="9" t="str">
        <f t="shared" si="303"/>
        <v>food trucks</v>
      </c>
      <c r="S3206" s="14">
        <f t="shared" si="304"/>
        <v>42675.171076388884</v>
      </c>
      <c r="T3206" s="14">
        <f t="shared" si="305"/>
        <v>42705.212743055556</v>
      </c>
    </row>
    <row r="3207" spans="1:20" ht="45" x14ac:dyDescent="0.25">
      <c r="A3207">
        <v>888</v>
      </c>
      <c r="B3207" s="3" t="s">
        <v>889</v>
      </c>
      <c r="C3207" s="3" t="s">
        <v>4998</v>
      </c>
      <c r="D3207">
        <v>1000</v>
      </c>
      <c r="E3207">
        <v>72</v>
      </c>
      <c r="F3207" t="s">
        <v>8221</v>
      </c>
      <c r="G3207" t="s">
        <v>8224</v>
      </c>
      <c r="H3207" t="s">
        <v>8246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8279</v>
      </c>
      <c r="O3207" s="6">
        <f t="shared" si="300"/>
        <v>7.1999999999999995E-2</v>
      </c>
      <c r="P3207" s="8">
        <f t="shared" si="301"/>
        <v>18</v>
      </c>
      <c r="Q3207" s="9" t="str">
        <f t="shared" si="302"/>
        <v>music</v>
      </c>
      <c r="R3207" s="9" t="str">
        <f t="shared" si="303"/>
        <v>indie rock</v>
      </c>
      <c r="S3207" s="14">
        <f t="shared" si="304"/>
        <v>40751.753298611111</v>
      </c>
      <c r="T3207" s="14">
        <f t="shared" si="305"/>
        <v>40787.25</v>
      </c>
    </row>
    <row r="3208" spans="1:20" ht="45" x14ac:dyDescent="0.25">
      <c r="A3208">
        <v>1408</v>
      </c>
      <c r="B3208" s="3" t="s">
        <v>1409</v>
      </c>
      <c r="C3208" s="3" t="s">
        <v>5518</v>
      </c>
      <c r="D3208">
        <v>1000</v>
      </c>
      <c r="E3208">
        <v>72</v>
      </c>
      <c r="F3208" t="s">
        <v>8221</v>
      </c>
      <c r="G3208" t="s">
        <v>8225</v>
      </c>
      <c r="H3208" t="s">
        <v>8247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8287</v>
      </c>
      <c r="O3208" s="6">
        <f t="shared" si="300"/>
        <v>7.1999999999999995E-2</v>
      </c>
      <c r="P3208" s="8">
        <f t="shared" si="301"/>
        <v>12</v>
      </c>
      <c r="Q3208" s="9" t="str">
        <f t="shared" si="302"/>
        <v>publishing</v>
      </c>
      <c r="R3208" s="9" t="str">
        <f t="shared" si="303"/>
        <v>translations</v>
      </c>
      <c r="S3208" s="14">
        <f t="shared" si="304"/>
        <v>42291.872175925921</v>
      </c>
      <c r="T3208" s="14">
        <f t="shared" si="305"/>
        <v>42321.913842592592</v>
      </c>
    </row>
    <row r="3209" spans="1:20" ht="30" x14ac:dyDescent="0.25">
      <c r="A3209">
        <v>2695</v>
      </c>
      <c r="B3209" s="3" t="s">
        <v>2695</v>
      </c>
      <c r="C3209" s="3" t="s">
        <v>6805</v>
      </c>
      <c r="D3209">
        <v>15000</v>
      </c>
      <c r="E3209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8284</v>
      </c>
      <c r="O3209" s="6">
        <f t="shared" si="300"/>
        <v>4.7333333333333333E-3</v>
      </c>
      <c r="P3209" s="8">
        <f t="shared" si="301"/>
        <v>23.666666666666668</v>
      </c>
      <c r="Q3209" s="9" t="str">
        <f t="shared" si="302"/>
        <v>food</v>
      </c>
      <c r="R3209" s="9" t="str">
        <f t="shared" si="303"/>
        <v>food trucks</v>
      </c>
      <c r="S3209" s="14">
        <f t="shared" si="304"/>
        <v>42048.181921296295</v>
      </c>
      <c r="T3209" s="14">
        <f t="shared" si="305"/>
        <v>42108.14025462963</v>
      </c>
    </row>
    <row r="3210" spans="1:20" ht="45" x14ac:dyDescent="0.25">
      <c r="A3210">
        <v>3078</v>
      </c>
      <c r="B3210" s="3" t="s">
        <v>3078</v>
      </c>
      <c r="C3210" s="3" t="s">
        <v>7188</v>
      </c>
      <c r="D3210">
        <v>60000</v>
      </c>
      <c r="E3210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8303</v>
      </c>
      <c r="O3210" s="6">
        <f t="shared" si="300"/>
        <v>1.1833333333333333E-3</v>
      </c>
      <c r="P3210" s="8">
        <f t="shared" si="301"/>
        <v>23.666666666666668</v>
      </c>
      <c r="Q3210" s="9" t="str">
        <f t="shared" si="302"/>
        <v>theater</v>
      </c>
      <c r="R3210" s="9" t="str">
        <f t="shared" si="303"/>
        <v>spaces</v>
      </c>
      <c r="S3210" s="14">
        <f t="shared" si="304"/>
        <v>42031.138831018514</v>
      </c>
      <c r="T3210" s="14">
        <f t="shared" si="305"/>
        <v>42061.138831018514</v>
      </c>
    </row>
    <row r="3211" spans="1:20" ht="45" x14ac:dyDescent="0.25">
      <c r="A3211">
        <v>125</v>
      </c>
      <c r="B3211" s="3" t="s">
        <v>127</v>
      </c>
      <c r="C3211" s="3" t="s">
        <v>4236</v>
      </c>
      <c r="D3211">
        <v>500</v>
      </c>
      <c r="E3211">
        <v>70</v>
      </c>
      <c r="F3211" t="s">
        <v>8220</v>
      </c>
      <c r="G3211" t="s">
        <v>8229</v>
      </c>
      <c r="H3211" t="s">
        <v>8251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8267</v>
      </c>
      <c r="O3211" s="6">
        <f t="shared" si="300"/>
        <v>0.14000000000000001</v>
      </c>
      <c r="P3211" s="8">
        <f t="shared" si="301"/>
        <v>11.666666666666666</v>
      </c>
      <c r="Q3211" s="9" t="str">
        <f t="shared" si="302"/>
        <v>film &amp; video</v>
      </c>
      <c r="R3211" s="9" t="str">
        <f t="shared" si="303"/>
        <v>science fiction</v>
      </c>
      <c r="S3211" s="14">
        <f t="shared" si="304"/>
        <v>42709.993981481486</v>
      </c>
      <c r="T3211" s="14">
        <f t="shared" si="305"/>
        <v>42769.993981481486</v>
      </c>
    </row>
    <row r="3212" spans="1:20" ht="45" x14ac:dyDescent="0.25">
      <c r="A3212">
        <v>543</v>
      </c>
      <c r="B3212" s="3" t="s">
        <v>544</v>
      </c>
      <c r="C3212" s="3" t="s">
        <v>4653</v>
      </c>
      <c r="D3212">
        <v>22000</v>
      </c>
      <c r="E3212">
        <v>70</v>
      </c>
      <c r="F3212" t="s">
        <v>8221</v>
      </c>
      <c r="G3212" t="s">
        <v>8226</v>
      </c>
      <c r="H3212" t="s">
        <v>8248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8272</v>
      </c>
      <c r="O3212" s="6">
        <f t="shared" si="300"/>
        <v>3.1818181818181819E-3</v>
      </c>
      <c r="P3212" s="8">
        <f t="shared" si="301"/>
        <v>35</v>
      </c>
      <c r="Q3212" s="9" t="str">
        <f t="shared" si="302"/>
        <v>technology</v>
      </c>
      <c r="R3212" s="9" t="str">
        <f t="shared" si="303"/>
        <v>web</v>
      </c>
      <c r="S3212" s="14">
        <f t="shared" si="304"/>
        <v>41914.092152777775</v>
      </c>
      <c r="T3212" s="14">
        <f t="shared" si="305"/>
        <v>41944.092152777775</v>
      </c>
    </row>
    <row r="3213" spans="1:20" ht="45" x14ac:dyDescent="0.25">
      <c r="A3213">
        <v>898</v>
      </c>
      <c r="B3213" s="3" t="s">
        <v>899</v>
      </c>
      <c r="C3213" s="3" t="s">
        <v>5008</v>
      </c>
      <c r="D3213">
        <v>2500</v>
      </c>
      <c r="E3213">
        <v>70</v>
      </c>
      <c r="F3213" t="s">
        <v>8221</v>
      </c>
      <c r="G3213" t="s">
        <v>8224</v>
      </c>
      <c r="H3213" t="s">
        <v>8246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8279</v>
      </c>
      <c r="O3213" s="6">
        <f t="shared" si="300"/>
        <v>2.8000000000000001E-2</v>
      </c>
      <c r="P3213" s="8">
        <f t="shared" si="301"/>
        <v>35</v>
      </c>
      <c r="Q3213" s="9" t="str">
        <f t="shared" si="302"/>
        <v>music</v>
      </c>
      <c r="R3213" s="9" t="str">
        <f t="shared" si="303"/>
        <v>indie rock</v>
      </c>
      <c r="S3213" s="14">
        <f t="shared" si="304"/>
        <v>40878.758217592593</v>
      </c>
      <c r="T3213" s="14">
        <f t="shared" si="305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>
        <v>10000</v>
      </c>
      <c r="E3214">
        <v>70</v>
      </c>
      <c r="F3214" t="s">
        <v>8221</v>
      </c>
      <c r="G3214" t="s">
        <v>8224</v>
      </c>
      <c r="H3214" t="s">
        <v>8246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8282</v>
      </c>
      <c r="O3214" s="6">
        <f t="shared" si="300"/>
        <v>7.0000000000000001E-3</v>
      </c>
      <c r="P3214" s="8">
        <f t="shared" si="301"/>
        <v>35</v>
      </c>
      <c r="Q3214" s="9" t="str">
        <f t="shared" si="302"/>
        <v>games</v>
      </c>
      <c r="R3214" s="9" t="str">
        <f t="shared" si="303"/>
        <v>video games</v>
      </c>
      <c r="S3214" s="14">
        <f t="shared" si="304"/>
        <v>41163.011828703704</v>
      </c>
      <c r="T3214" s="14">
        <f t="shared" si="305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>
        <v>9999</v>
      </c>
      <c r="E3215">
        <v>70</v>
      </c>
      <c r="F3215" t="s">
        <v>8221</v>
      </c>
      <c r="G3215" t="s">
        <v>8224</v>
      </c>
      <c r="H3215" t="s">
        <v>8246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8284</v>
      </c>
      <c r="O3215" s="6">
        <f t="shared" si="300"/>
        <v>7.0007000700070005E-3</v>
      </c>
      <c r="P3215" s="8">
        <f t="shared" si="301"/>
        <v>17.5</v>
      </c>
      <c r="Q3215" s="9" t="str">
        <f t="shared" si="302"/>
        <v>food</v>
      </c>
      <c r="R3215" s="9" t="str">
        <f t="shared" si="303"/>
        <v>food trucks</v>
      </c>
      <c r="S3215" s="14">
        <f t="shared" si="304"/>
        <v>41870.87467592593</v>
      </c>
      <c r="T3215" s="14">
        <f t="shared" si="305"/>
        <v>41900.87467592593</v>
      </c>
    </row>
    <row r="3216" spans="1:20" ht="45" x14ac:dyDescent="0.25">
      <c r="A3216">
        <v>2848</v>
      </c>
      <c r="B3216" s="3" t="s">
        <v>2848</v>
      </c>
      <c r="C3216" s="3" t="s">
        <v>6958</v>
      </c>
      <c r="D3216">
        <v>35000</v>
      </c>
      <c r="E3216">
        <v>70</v>
      </c>
      <c r="F3216" t="s">
        <v>8221</v>
      </c>
      <c r="G3216" t="s">
        <v>8224</v>
      </c>
      <c r="H3216" t="s">
        <v>8246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8271</v>
      </c>
      <c r="O3216" s="6">
        <f t="shared" si="300"/>
        <v>2E-3</v>
      </c>
      <c r="P3216" s="8">
        <f t="shared" si="301"/>
        <v>23.333333333333332</v>
      </c>
      <c r="Q3216" s="9" t="str">
        <f t="shared" si="302"/>
        <v>theater</v>
      </c>
      <c r="R3216" s="9" t="str">
        <f t="shared" si="303"/>
        <v>plays</v>
      </c>
      <c r="S3216" s="14">
        <f t="shared" si="304"/>
        <v>42123.648831018523</v>
      </c>
      <c r="T3216" s="14">
        <f t="shared" si="305"/>
        <v>42153.648831018523</v>
      </c>
    </row>
    <row r="3217" spans="1:20" ht="45" x14ac:dyDescent="0.25">
      <c r="A3217">
        <v>3675</v>
      </c>
      <c r="B3217" s="3" t="s">
        <v>3672</v>
      </c>
      <c r="C3217" s="3" t="s">
        <v>7785</v>
      </c>
      <c r="D3217">
        <v>50</v>
      </c>
      <c r="E3217">
        <v>70</v>
      </c>
      <c r="F3217" t="s">
        <v>8219</v>
      </c>
      <c r="G3217" t="s">
        <v>8225</v>
      </c>
      <c r="H3217" t="s">
        <v>8247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8271</v>
      </c>
      <c r="O3217" s="6">
        <f t="shared" si="300"/>
        <v>1.4</v>
      </c>
      <c r="P3217" s="8">
        <f t="shared" si="301"/>
        <v>23.333333333333332</v>
      </c>
      <c r="Q3217" s="9" t="str">
        <f t="shared" si="302"/>
        <v>theater</v>
      </c>
      <c r="R3217" s="9" t="str">
        <f t="shared" si="303"/>
        <v>plays</v>
      </c>
      <c r="S3217" s="14">
        <f t="shared" si="304"/>
        <v>42493.597013888888</v>
      </c>
      <c r="T3217" s="14">
        <f t="shared" si="305"/>
        <v>42505.958333333328</v>
      </c>
    </row>
    <row r="3218" spans="1:20" ht="45" x14ac:dyDescent="0.25">
      <c r="A3218">
        <v>3995</v>
      </c>
      <c r="B3218" s="3" t="s">
        <v>3991</v>
      </c>
      <c r="C3218" s="3" t="s">
        <v>8101</v>
      </c>
      <c r="D3218">
        <v>200</v>
      </c>
      <c r="E3218">
        <v>70</v>
      </c>
      <c r="F3218" t="s">
        <v>8221</v>
      </c>
      <c r="G3218" t="s">
        <v>8225</v>
      </c>
      <c r="H3218" t="s">
        <v>8247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8271</v>
      </c>
      <c r="O3218" s="6">
        <f t="shared" si="300"/>
        <v>0.35</v>
      </c>
      <c r="P3218" s="8">
        <f t="shared" si="301"/>
        <v>17.5</v>
      </c>
      <c r="Q3218" s="9" t="str">
        <f t="shared" si="302"/>
        <v>theater</v>
      </c>
      <c r="R3218" s="9" t="str">
        <f t="shared" si="303"/>
        <v>plays</v>
      </c>
      <c r="S3218" s="14">
        <f t="shared" si="304"/>
        <v>42019.683761574073</v>
      </c>
      <c r="T3218" s="14">
        <f t="shared" si="305"/>
        <v>42049.477083333331</v>
      </c>
    </row>
    <row r="3219" spans="1:20" ht="45" x14ac:dyDescent="0.25">
      <c r="A3219">
        <v>4016</v>
      </c>
      <c r="B3219" s="3" t="s">
        <v>4012</v>
      </c>
      <c r="C3219" s="3" t="s">
        <v>8121</v>
      </c>
      <c r="D3219">
        <v>500</v>
      </c>
      <c r="E3219">
        <v>70</v>
      </c>
      <c r="F3219" t="s">
        <v>8221</v>
      </c>
      <c r="G3219" t="s">
        <v>8225</v>
      </c>
      <c r="H3219" t="s">
        <v>8247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8271</v>
      </c>
      <c r="O3219" s="6">
        <f t="shared" si="300"/>
        <v>0.14000000000000001</v>
      </c>
      <c r="P3219" s="8">
        <f t="shared" si="301"/>
        <v>10</v>
      </c>
      <c r="Q3219" s="9" t="str">
        <f t="shared" si="302"/>
        <v>theater</v>
      </c>
      <c r="R3219" s="9" t="str">
        <f t="shared" si="303"/>
        <v>plays</v>
      </c>
      <c r="S3219" s="14">
        <f t="shared" si="304"/>
        <v>41869.872685185182</v>
      </c>
      <c r="T3219" s="14">
        <f t="shared" si="305"/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>
        <v>4000</v>
      </c>
      <c r="E3220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8285</v>
      </c>
      <c r="O3220" s="6">
        <f t="shared" si="300"/>
        <v>1.7457500000000001E-2</v>
      </c>
      <c r="P3220" s="8">
        <f t="shared" si="301"/>
        <v>11.638333333333334</v>
      </c>
      <c r="Q3220" s="9" t="str">
        <f t="shared" si="302"/>
        <v>photography</v>
      </c>
      <c r="R3220" s="9" t="str">
        <f t="shared" si="303"/>
        <v>photobooks</v>
      </c>
      <c r="S3220" s="14">
        <f t="shared" si="304"/>
        <v>41934.842685185184</v>
      </c>
      <c r="T3220" s="14">
        <f t="shared" si="305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>
        <v>1650</v>
      </c>
      <c r="E3221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8271</v>
      </c>
      <c r="O3221" s="6">
        <f t="shared" si="300"/>
        <v>4.1818181818181817E-2</v>
      </c>
      <c r="P3221" s="8">
        <f t="shared" si="301"/>
        <v>23</v>
      </c>
      <c r="Q3221" s="9" t="str">
        <f t="shared" si="302"/>
        <v>theater</v>
      </c>
      <c r="R3221" s="9" t="str">
        <f t="shared" si="303"/>
        <v>plays</v>
      </c>
      <c r="S3221" s="14">
        <f t="shared" si="304"/>
        <v>42401.672372685185</v>
      </c>
      <c r="T3221" s="14">
        <f t="shared" si="305"/>
        <v>42431.672372685185</v>
      </c>
    </row>
    <row r="3222" spans="1:20" ht="45" x14ac:dyDescent="0.25">
      <c r="A3222">
        <v>549</v>
      </c>
      <c r="B3222" s="3" t="s">
        <v>550</v>
      </c>
      <c r="C3222" s="3" t="s">
        <v>4659</v>
      </c>
      <c r="D3222">
        <v>2500</v>
      </c>
      <c r="E3222">
        <v>68</v>
      </c>
      <c r="F3222" t="s">
        <v>8221</v>
      </c>
      <c r="G3222" t="s">
        <v>8225</v>
      </c>
      <c r="H3222" t="s">
        <v>8247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s="6">
        <f t="shared" si="300"/>
        <v>2.7199999999999998E-2</v>
      </c>
      <c r="P3222" s="8">
        <f t="shared" si="301"/>
        <v>8.5</v>
      </c>
      <c r="Q3222" s="9" t="str">
        <f t="shared" si="302"/>
        <v>technology</v>
      </c>
      <c r="R3222" s="9" t="str">
        <f t="shared" si="303"/>
        <v>web</v>
      </c>
      <c r="S3222" s="14">
        <f t="shared" si="304"/>
        <v>42163.636828703704</v>
      </c>
      <c r="T3222" s="14">
        <f t="shared" si="305"/>
        <v>42193.636828703704</v>
      </c>
    </row>
    <row r="3223" spans="1:20" ht="45" x14ac:dyDescent="0.25">
      <c r="A3223">
        <v>563</v>
      </c>
      <c r="B3223" s="3" t="s">
        <v>564</v>
      </c>
      <c r="C3223" s="3" t="s">
        <v>4673</v>
      </c>
      <c r="D3223">
        <v>75000</v>
      </c>
      <c r="E3223">
        <v>68</v>
      </c>
      <c r="F3223" t="s">
        <v>8221</v>
      </c>
      <c r="G3223" t="s">
        <v>8226</v>
      </c>
      <c r="H3223" t="s">
        <v>8248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s="6">
        <f t="shared" si="300"/>
        <v>9.0666666666666662E-4</v>
      </c>
      <c r="P3223" s="8">
        <f t="shared" si="301"/>
        <v>34</v>
      </c>
      <c r="Q3223" s="9" t="str">
        <f t="shared" si="302"/>
        <v>technology</v>
      </c>
      <c r="R3223" s="9" t="str">
        <f t="shared" si="303"/>
        <v>web</v>
      </c>
      <c r="S3223" s="14">
        <f t="shared" si="304"/>
        <v>42022.069988425923</v>
      </c>
      <c r="T3223" s="14">
        <f t="shared" si="305"/>
        <v>42052.069988425923</v>
      </c>
    </row>
    <row r="3224" spans="1:20" ht="45" x14ac:dyDescent="0.25">
      <c r="A3224">
        <v>1561</v>
      </c>
      <c r="B3224" s="3" t="s">
        <v>1562</v>
      </c>
      <c r="C3224" s="3" t="s">
        <v>5671</v>
      </c>
      <c r="D3224">
        <v>10000</v>
      </c>
      <c r="E3224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8290</v>
      </c>
      <c r="O3224" s="6">
        <f t="shared" si="300"/>
        <v>6.7000000000000002E-3</v>
      </c>
      <c r="P3224" s="8">
        <f t="shared" si="301"/>
        <v>67</v>
      </c>
      <c r="Q3224" s="9" t="str">
        <f t="shared" si="302"/>
        <v>publishing</v>
      </c>
      <c r="R3224" s="9" t="str">
        <f t="shared" si="303"/>
        <v>art books</v>
      </c>
      <c r="S3224" s="14">
        <f t="shared" si="304"/>
        <v>41555.041701388887</v>
      </c>
      <c r="T3224" s="14">
        <f t="shared" si="305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>
        <v>8000</v>
      </c>
      <c r="E3225">
        <v>65</v>
      </c>
      <c r="F3225" t="s">
        <v>8221</v>
      </c>
      <c r="G3225" t="s">
        <v>8224</v>
      </c>
      <c r="H3225" t="s">
        <v>8246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8278</v>
      </c>
      <c r="O3225" s="6">
        <f t="shared" si="300"/>
        <v>8.1250000000000003E-3</v>
      </c>
      <c r="P3225" s="8">
        <f t="shared" si="301"/>
        <v>32.5</v>
      </c>
      <c r="Q3225" s="9" t="str">
        <f t="shared" si="302"/>
        <v>music</v>
      </c>
      <c r="R3225" s="9" t="str">
        <f t="shared" si="303"/>
        <v>jazz</v>
      </c>
      <c r="S3225" s="14">
        <f t="shared" si="304"/>
        <v>40567.825543981482</v>
      </c>
      <c r="T3225" s="14">
        <f t="shared" si="305"/>
        <v>40612.825543981482</v>
      </c>
    </row>
    <row r="3226" spans="1:20" ht="45" x14ac:dyDescent="0.25">
      <c r="A3226">
        <v>878</v>
      </c>
      <c r="B3226" s="3" t="s">
        <v>879</v>
      </c>
      <c r="C3226" s="3" t="s">
        <v>4988</v>
      </c>
      <c r="D3226">
        <v>5000</v>
      </c>
      <c r="E3226">
        <v>65</v>
      </c>
      <c r="F3226" t="s">
        <v>8221</v>
      </c>
      <c r="G3226" t="s">
        <v>8224</v>
      </c>
      <c r="H3226" t="s">
        <v>8246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8278</v>
      </c>
      <c r="O3226" s="6">
        <f t="shared" si="300"/>
        <v>1.2999999999999999E-2</v>
      </c>
      <c r="P3226" s="8">
        <f t="shared" si="301"/>
        <v>32.5</v>
      </c>
      <c r="Q3226" s="9" t="str">
        <f t="shared" si="302"/>
        <v>music</v>
      </c>
      <c r="R3226" s="9" t="str">
        <f t="shared" si="303"/>
        <v>jazz</v>
      </c>
      <c r="S3226" s="14">
        <f t="shared" si="304"/>
        <v>40505.232916666668</v>
      </c>
      <c r="T3226" s="14">
        <f t="shared" si="305"/>
        <v>40535.232916666668</v>
      </c>
    </row>
    <row r="3227" spans="1:20" ht="30" x14ac:dyDescent="0.25">
      <c r="A3227">
        <v>996</v>
      </c>
      <c r="B3227" s="3" t="s">
        <v>997</v>
      </c>
      <c r="C3227" s="3" t="s">
        <v>5106</v>
      </c>
      <c r="D3227">
        <v>4000</v>
      </c>
      <c r="E3227">
        <v>65</v>
      </c>
      <c r="F3227" t="s">
        <v>8221</v>
      </c>
      <c r="G3227" t="s">
        <v>8224</v>
      </c>
      <c r="H3227" t="s">
        <v>8246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8273</v>
      </c>
      <c r="O3227" s="6">
        <f t="shared" si="300"/>
        <v>1.6250000000000001E-2</v>
      </c>
      <c r="P3227" s="8">
        <f t="shared" si="301"/>
        <v>13</v>
      </c>
      <c r="Q3227" s="9" t="str">
        <f t="shared" si="302"/>
        <v>technology</v>
      </c>
      <c r="R3227" s="9" t="str">
        <f t="shared" si="303"/>
        <v>wearables</v>
      </c>
      <c r="S3227" s="14">
        <f t="shared" si="304"/>
        <v>41817.866435185184</v>
      </c>
      <c r="T3227" s="14">
        <f t="shared" si="305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>
        <v>5000</v>
      </c>
      <c r="E3228">
        <v>65</v>
      </c>
      <c r="F3228" t="s">
        <v>8221</v>
      </c>
      <c r="G3228" t="s">
        <v>8224</v>
      </c>
      <c r="H3228" t="s">
        <v>8246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8273</v>
      </c>
      <c r="O3228" s="6">
        <f t="shared" si="300"/>
        <v>1.2999999999999999E-2</v>
      </c>
      <c r="P3228" s="8">
        <f t="shared" si="301"/>
        <v>8.125</v>
      </c>
      <c r="Q3228" s="9" t="str">
        <f t="shared" si="302"/>
        <v>technology</v>
      </c>
      <c r="R3228" s="9" t="str">
        <f t="shared" si="303"/>
        <v>wearables</v>
      </c>
      <c r="S3228" s="14">
        <f t="shared" si="304"/>
        <v>41941.10297453704</v>
      </c>
      <c r="T3228" s="14">
        <f t="shared" si="305"/>
        <v>41971.144641203704</v>
      </c>
    </row>
    <row r="3229" spans="1:20" ht="30" x14ac:dyDescent="0.25">
      <c r="A3229">
        <v>2519</v>
      </c>
      <c r="B3229" s="3" t="s">
        <v>2519</v>
      </c>
      <c r="C3229" s="3" t="s">
        <v>6629</v>
      </c>
      <c r="D3229">
        <v>150000</v>
      </c>
      <c r="E3229">
        <v>65</v>
      </c>
      <c r="F3229" t="s">
        <v>8221</v>
      </c>
      <c r="G3229" t="s">
        <v>8224</v>
      </c>
      <c r="H3229" t="s">
        <v>8246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8299</v>
      </c>
      <c r="O3229" s="6">
        <f t="shared" si="300"/>
        <v>4.3333333333333331E-4</v>
      </c>
      <c r="P3229" s="8">
        <f t="shared" si="301"/>
        <v>16.25</v>
      </c>
      <c r="Q3229" s="9" t="str">
        <f t="shared" si="302"/>
        <v>food</v>
      </c>
      <c r="R3229" s="9" t="str">
        <f t="shared" si="303"/>
        <v>restaurants</v>
      </c>
      <c r="S3229" s="14">
        <f t="shared" si="304"/>
        <v>41809.155138888891</v>
      </c>
      <c r="T3229" s="14">
        <f t="shared" si="305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>
        <v>1</v>
      </c>
      <c r="E3230">
        <v>65</v>
      </c>
      <c r="F3230" t="s">
        <v>8219</v>
      </c>
      <c r="G3230" t="s">
        <v>8225</v>
      </c>
      <c r="H3230" t="s">
        <v>8247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8271</v>
      </c>
      <c r="O3230" s="6">
        <f t="shared" si="300"/>
        <v>65</v>
      </c>
      <c r="P3230" s="8">
        <f t="shared" si="301"/>
        <v>21.666666666666668</v>
      </c>
      <c r="Q3230" s="9" t="str">
        <f t="shared" si="302"/>
        <v>theater</v>
      </c>
      <c r="R3230" s="9" t="str">
        <f t="shared" si="303"/>
        <v>plays</v>
      </c>
      <c r="S3230" s="14">
        <f t="shared" si="304"/>
        <v>42432.701724537037</v>
      </c>
      <c r="T3230" s="14">
        <f t="shared" si="305"/>
        <v>42457.660057870366</v>
      </c>
    </row>
    <row r="3231" spans="1:20" ht="45" x14ac:dyDescent="0.25">
      <c r="A3231">
        <v>3908</v>
      </c>
      <c r="B3231" s="3" t="s">
        <v>3905</v>
      </c>
      <c r="C3231" s="3" t="s">
        <v>8016</v>
      </c>
      <c r="D3231">
        <v>750</v>
      </c>
      <c r="E3231">
        <v>65</v>
      </c>
      <c r="F3231" t="s">
        <v>8221</v>
      </c>
      <c r="G3231" t="s">
        <v>8224</v>
      </c>
      <c r="H3231" t="s">
        <v>8246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8271</v>
      </c>
      <c r="O3231" s="6">
        <f t="shared" si="300"/>
        <v>8.666666666666667E-2</v>
      </c>
      <c r="P3231" s="8">
        <f t="shared" si="301"/>
        <v>16.25</v>
      </c>
      <c r="Q3231" s="9" t="str">
        <f t="shared" si="302"/>
        <v>theater</v>
      </c>
      <c r="R3231" s="9" t="str">
        <f t="shared" si="303"/>
        <v>plays</v>
      </c>
      <c r="S3231" s="14">
        <f t="shared" si="304"/>
        <v>41834.135370370372</v>
      </c>
      <c r="T3231" s="14">
        <f t="shared" si="305"/>
        <v>41849.135370370372</v>
      </c>
    </row>
    <row r="3232" spans="1:20" ht="45" x14ac:dyDescent="0.25">
      <c r="A3232">
        <v>732</v>
      </c>
      <c r="B3232" s="3" t="s">
        <v>733</v>
      </c>
      <c r="C3232" s="3" t="s">
        <v>4842</v>
      </c>
      <c r="D3232">
        <v>40</v>
      </c>
      <c r="E3232">
        <v>64</v>
      </c>
      <c r="F3232" t="s">
        <v>8219</v>
      </c>
      <c r="G3232" t="s">
        <v>8225</v>
      </c>
      <c r="H3232" t="s">
        <v>8247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8274</v>
      </c>
      <c r="O3232" s="6">
        <f t="shared" si="300"/>
        <v>1.6</v>
      </c>
      <c r="P3232" s="8">
        <f t="shared" si="301"/>
        <v>4.9230769230769234</v>
      </c>
      <c r="Q3232" s="9" t="str">
        <f t="shared" si="302"/>
        <v>publishing</v>
      </c>
      <c r="R3232" s="9" t="str">
        <f t="shared" si="303"/>
        <v>nonfiction</v>
      </c>
      <c r="S3232" s="14">
        <f t="shared" si="304"/>
        <v>41486.424317129626</v>
      </c>
      <c r="T3232" s="14">
        <f t="shared" si="305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>
        <v>3000</v>
      </c>
      <c r="E3233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8271</v>
      </c>
      <c r="O3233" s="6">
        <f t="shared" si="300"/>
        <v>2.1000000000000001E-2</v>
      </c>
      <c r="P3233" s="8">
        <f t="shared" si="301"/>
        <v>15.75</v>
      </c>
      <c r="Q3233" s="9" t="str">
        <f t="shared" si="302"/>
        <v>theater</v>
      </c>
      <c r="R3233" s="9" t="str">
        <f t="shared" si="303"/>
        <v>plays</v>
      </c>
      <c r="S3233" s="14">
        <f t="shared" si="304"/>
        <v>42128.615682870368</v>
      </c>
      <c r="T3233" s="14">
        <f t="shared" si="305"/>
        <v>42188.615682870368</v>
      </c>
    </row>
    <row r="3234" spans="1:20" ht="45" x14ac:dyDescent="0.25">
      <c r="A3234">
        <v>870</v>
      </c>
      <c r="B3234" s="3" t="s">
        <v>871</v>
      </c>
      <c r="C3234" s="3" t="s">
        <v>4980</v>
      </c>
      <c r="D3234">
        <v>20000</v>
      </c>
      <c r="E3234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s="6">
        <f t="shared" si="300"/>
        <v>3.0999999999999999E-3</v>
      </c>
      <c r="P3234" s="8">
        <f t="shared" si="301"/>
        <v>12.4</v>
      </c>
      <c r="Q3234" s="9" t="str">
        <f t="shared" si="302"/>
        <v>music</v>
      </c>
      <c r="R3234" s="9" t="str">
        <f t="shared" si="303"/>
        <v>jazz</v>
      </c>
      <c r="S3234" s="14">
        <f t="shared" si="304"/>
        <v>41488.022256944445</v>
      </c>
      <c r="T3234" s="14">
        <f t="shared" si="305"/>
        <v>41518.022256944445</v>
      </c>
    </row>
    <row r="3235" spans="1:20" ht="45" x14ac:dyDescent="0.25">
      <c r="A3235">
        <v>456</v>
      </c>
      <c r="B3235" s="3" t="s">
        <v>457</v>
      </c>
      <c r="C3235" s="3" t="s">
        <v>4566</v>
      </c>
      <c r="D3235">
        <v>8888</v>
      </c>
      <c r="E3235">
        <v>61</v>
      </c>
      <c r="F3235" t="s">
        <v>8221</v>
      </c>
      <c r="G3235" t="s">
        <v>8224</v>
      </c>
      <c r="H3235" t="s">
        <v>8246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8270</v>
      </c>
      <c r="O3235" s="6">
        <f t="shared" si="300"/>
        <v>6.8631863186318634E-3</v>
      </c>
      <c r="P3235" s="8">
        <f t="shared" si="301"/>
        <v>20.333333333333332</v>
      </c>
      <c r="Q3235" s="9" t="str">
        <f t="shared" si="302"/>
        <v>film &amp; video</v>
      </c>
      <c r="R3235" s="9" t="str">
        <f t="shared" si="303"/>
        <v>animation</v>
      </c>
      <c r="S3235" s="14">
        <f t="shared" si="304"/>
        <v>41547.694456018515</v>
      </c>
      <c r="T3235" s="14">
        <f t="shared" si="305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>
        <v>100000</v>
      </c>
      <c r="E3236">
        <v>61</v>
      </c>
      <c r="F3236" t="s">
        <v>8221</v>
      </c>
      <c r="G3236" t="s">
        <v>8224</v>
      </c>
      <c r="H3236" t="s">
        <v>8246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8272</v>
      </c>
      <c r="O3236" s="6">
        <f t="shared" si="300"/>
        <v>6.0999999999999997E-4</v>
      </c>
      <c r="P3236" s="8">
        <f t="shared" si="301"/>
        <v>30.5</v>
      </c>
      <c r="Q3236" s="9" t="str">
        <f t="shared" si="302"/>
        <v>technology</v>
      </c>
      <c r="R3236" s="9" t="str">
        <f t="shared" si="303"/>
        <v>web</v>
      </c>
      <c r="S3236" s="14">
        <f t="shared" si="304"/>
        <v>42177.543171296296</v>
      </c>
      <c r="T3236" s="14">
        <f t="shared" si="305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>
        <v>15000</v>
      </c>
      <c r="E3237">
        <v>61</v>
      </c>
      <c r="F3237" t="s">
        <v>8221</v>
      </c>
      <c r="G3237" t="s">
        <v>8224</v>
      </c>
      <c r="H3237" t="s">
        <v>8246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8273</v>
      </c>
      <c r="O3237" s="6">
        <f t="shared" si="300"/>
        <v>4.0666666666666663E-3</v>
      </c>
      <c r="P3237" s="8">
        <f t="shared" si="301"/>
        <v>30.5</v>
      </c>
      <c r="Q3237" s="9" t="str">
        <f t="shared" si="302"/>
        <v>technology</v>
      </c>
      <c r="R3237" s="9" t="str">
        <f t="shared" si="303"/>
        <v>wearables</v>
      </c>
      <c r="S3237" s="14">
        <f t="shared" si="304"/>
        <v>41948.041192129633</v>
      </c>
      <c r="T3237" s="14">
        <f t="shared" si="305"/>
        <v>41978.041192129633</v>
      </c>
    </row>
    <row r="3238" spans="1:20" ht="45" x14ac:dyDescent="0.25">
      <c r="A3238">
        <v>3922</v>
      </c>
      <c r="B3238" s="3" t="s">
        <v>3919</v>
      </c>
      <c r="C3238" s="3" t="s">
        <v>8030</v>
      </c>
      <c r="D3238">
        <v>750</v>
      </c>
      <c r="E3238">
        <v>61</v>
      </c>
      <c r="F3238" t="s">
        <v>8221</v>
      </c>
      <c r="G3238" t="s">
        <v>8224</v>
      </c>
      <c r="H3238" t="s">
        <v>8246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8271</v>
      </c>
      <c r="O3238" s="6">
        <f t="shared" si="300"/>
        <v>8.1333333333333327E-2</v>
      </c>
      <c r="P3238" s="8">
        <f t="shared" si="301"/>
        <v>10.166666666666666</v>
      </c>
      <c r="Q3238" s="9" t="str">
        <f t="shared" si="302"/>
        <v>theater</v>
      </c>
      <c r="R3238" s="9" t="str">
        <f t="shared" si="303"/>
        <v>plays</v>
      </c>
      <c r="S3238" s="14">
        <f t="shared" si="304"/>
        <v>42020.768634259264</v>
      </c>
      <c r="T3238" s="14">
        <f t="shared" si="305"/>
        <v>42065.958333333328</v>
      </c>
    </row>
    <row r="3239" spans="1:20" ht="45" x14ac:dyDescent="0.25">
      <c r="A3239">
        <v>230</v>
      </c>
      <c r="B3239" s="3" t="s">
        <v>232</v>
      </c>
      <c r="C3239" s="3" t="s">
        <v>4340</v>
      </c>
      <c r="D3239">
        <v>15000</v>
      </c>
      <c r="E3239">
        <v>60</v>
      </c>
      <c r="F3239" t="s">
        <v>8221</v>
      </c>
      <c r="G3239" t="s">
        <v>8224</v>
      </c>
      <c r="H3239" t="s">
        <v>8246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8268</v>
      </c>
      <c r="O3239" s="6">
        <f t="shared" si="300"/>
        <v>4.0000000000000001E-3</v>
      </c>
      <c r="P3239" s="8">
        <f t="shared" si="301"/>
        <v>30</v>
      </c>
      <c r="Q3239" s="9" t="str">
        <f t="shared" si="302"/>
        <v>film &amp; video</v>
      </c>
      <c r="R3239" s="9" t="str">
        <f t="shared" si="303"/>
        <v>drama</v>
      </c>
      <c r="S3239" s="14">
        <f t="shared" si="304"/>
        <v>42129.777210648142</v>
      </c>
      <c r="T3239" s="14">
        <f t="shared" si="305"/>
        <v>42159.777210648142</v>
      </c>
    </row>
    <row r="3240" spans="1:20" ht="45" x14ac:dyDescent="0.25">
      <c r="A3240">
        <v>617</v>
      </c>
      <c r="B3240" s="3" t="s">
        <v>618</v>
      </c>
      <c r="C3240" s="3" t="s">
        <v>4727</v>
      </c>
      <c r="D3240">
        <v>2000</v>
      </c>
      <c r="E3240">
        <v>60</v>
      </c>
      <c r="F3240" t="s">
        <v>8220</v>
      </c>
      <c r="G3240" t="s">
        <v>8225</v>
      </c>
      <c r="H3240" t="s">
        <v>8247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8272</v>
      </c>
      <c r="O3240" s="6">
        <f t="shared" si="300"/>
        <v>0.03</v>
      </c>
      <c r="P3240" s="8">
        <f t="shared" si="301"/>
        <v>20</v>
      </c>
      <c r="Q3240" s="9" t="str">
        <f t="shared" si="302"/>
        <v>technology</v>
      </c>
      <c r="R3240" s="9" t="str">
        <f t="shared" si="303"/>
        <v>web</v>
      </c>
      <c r="S3240" s="14">
        <f t="shared" si="304"/>
        <v>42087.343090277776</v>
      </c>
      <c r="T3240" s="14">
        <f t="shared" si="305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>
        <v>700</v>
      </c>
      <c r="E3241">
        <v>60</v>
      </c>
      <c r="F3241" t="s">
        <v>8221</v>
      </c>
      <c r="G3241" t="s">
        <v>8224</v>
      </c>
      <c r="H3241" t="s">
        <v>8246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8289</v>
      </c>
      <c r="O3241" s="6">
        <f t="shared" si="300"/>
        <v>8.5714285714285715E-2</v>
      </c>
      <c r="P3241" s="8">
        <f t="shared" si="301"/>
        <v>60</v>
      </c>
      <c r="Q3241" s="9" t="str">
        <f t="shared" si="302"/>
        <v>photography</v>
      </c>
      <c r="R3241" s="9" t="str">
        <f t="shared" si="303"/>
        <v>nature</v>
      </c>
      <c r="S3241" s="14">
        <f t="shared" si="304"/>
        <v>42286.88217592593</v>
      </c>
      <c r="T3241" s="14">
        <f t="shared" si="305"/>
        <v>42316.923842592587</v>
      </c>
    </row>
    <row r="3242" spans="1:20" ht="45" x14ac:dyDescent="0.25">
      <c r="A3242">
        <v>1914</v>
      </c>
      <c r="B3242" s="3" t="s">
        <v>1915</v>
      </c>
      <c r="C3242" s="3" t="s">
        <v>6024</v>
      </c>
      <c r="D3242">
        <v>666</v>
      </c>
      <c r="E3242">
        <v>60</v>
      </c>
      <c r="F3242" t="s">
        <v>8221</v>
      </c>
      <c r="G3242" t="s">
        <v>8224</v>
      </c>
      <c r="H3242" t="s">
        <v>8246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8294</v>
      </c>
      <c r="O3242" s="6">
        <f t="shared" si="300"/>
        <v>9.0090090090090086E-2</v>
      </c>
      <c r="P3242" s="8">
        <f t="shared" si="301"/>
        <v>30</v>
      </c>
      <c r="Q3242" s="9" t="str">
        <f t="shared" si="302"/>
        <v>technology</v>
      </c>
      <c r="R3242" s="9" t="str">
        <f t="shared" si="303"/>
        <v>gadgets</v>
      </c>
      <c r="S3242" s="14">
        <f t="shared" si="304"/>
        <v>41929.174456018518</v>
      </c>
      <c r="T3242" s="14">
        <f t="shared" si="305"/>
        <v>41944.165972222225</v>
      </c>
    </row>
    <row r="3243" spans="1:20" ht="45" x14ac:dyDescent="0.25">
      <c r="A3243">
        <v>3864</v>
      </c>
      <c r="B3243" s="3" t="s">
        <v>3861</v>
      </c>
      <c r="C3243" s="3" t="s">
        <v>7973</v>
      </c>
      <c r="D3243">
        <v>5000</v>
      </c>
      <c r="E3243">
        <v>60</v>
      </c>
      <c r="F3243" t="s">
        <v>8221</v>
      </c>
      <c r="G3243" t="s">
        <v>8224</v>
      </c>
      <c r="H3243" t="s">
        <v>8246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8271</v>
      </c>
      <c r="O3243" s="6">
        <f t="shared" si="300"/>
        <v>1.2E-2</v>
      </c>
      <c r="P3243" s="8">
        <f t="shared" si="301"/>
        <v>20</v>
      </c>
      <c r="Q3243" s="9" t="str">
        <f t="shared" si="302"/>
        <v>theater</v>
      </c>
      <c r="R3243" s="9" t="str">
        <f t="shared" si="303"/>
        <v>plays</v>
      </c>
      <c r="S3243" s="14">
        <f t="shared" si="304"/>
        <v>42295.891828703709</v>
      </c>
      <c r="T3243" s="14">
        <f t="shared" si="305"/>
        <v>42325.933495370366</v>
      </c>
    </row>
    <row r="3244" spans="1:20" ht="45" x14ac:dyDescent="0.25">
      <c r="A3244">
        <v>4008</v>
      </c>
      <c r="B3244" s="3" t="s">
        <v>4004</v>
      </c>
      <c r="C3244" s="3" t="s">
        <v>8113</v>
      </c>
      <c r="D3244">
        <v>1000</v>
      </c>
      <c r="E3244">
        <v>60</v>
      </c>
      <c r="F3244" t="s">
        <v>8221</v>
      </c>
      <c r="G3244" t="s">
        <v>8225</v>
      </c>
      <c r="H3244" t="s">
        <v>8247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8271</v>
      </c>
      <c r="O3244" s="6">
        <f t="shared" si="300"/>
        <v>0.06</v>
      </c>
      <c r="P3244" s="8">
        <f t="shared" si="301"/>
        <v>15</v>
      </c>
      <c r="Q3244" s="9" t="str">
        <f t="shared" si="302"/>
        <v>theater</v>
      </c>
      <c r="R3244" s="9" t="str">
        <f t="shared" si="303"/>
        <v>plays</v>
      </c>
      <c r="S3244" s="14">
        <f t="shared" si="304"/>
        <v>42177.964201388888</v>
      </c>
      <c r="T3244" s="14">
        <f t="shared" si="305"/>
        <v>42207.964201388888</v>
      </c>
    </row>
    <row r="3245" spans="1:20" ht="45" x14ac:dyDescent="0.25">
      <c r="A3245">
        <v>4093</v>
      </c>
      <c r="B3245" s="3" t="s">
        <v>4089</v>
      </c>
      <c r="C3245" s="3" t="s">
        <v>8196</v>
      </c>
      <c r="D3245">
        <v>2500</v>
      </c>
      <c r="E3245">
        <v>60</v>
      </c>
      <c r="F3245" t="s">
        <v>8221</v>
      </c>
      <c r="G3245" t="s">
        <v>8225</v>
      </c>
      <c r="H3245" t="s">
        <v>8247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300"/>
        <v>2.4E-2</v>
      </c>
      <c r="P3245" s="8">
        <f t="shared" si="301"/>
        <v>15</v>
      </c>
      <c r="Q3245" s="9" t="str">
        <f t="shared" si="302"/>
        <v>theater</v>
      </c>
      <c r="R3245" s="9" t="str">
        <f t="shared" si="303"/>
        <v>plays</v>
      </c>
      <c r="S3245" s="14">
        <f t="shared" si="304"/>
        <v>42178.815891203703</v>
      </c>
      <c r="T3245" s="14">
        <f t="shared" si="305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>
        <v>7000</v>
      </c>
      <c r="E3246">
        <v>59</v>
      </c>
      <c r="F3246" t="s">
        <v>8220</v>
      </c>
      <c r="G3246" t="s">
        <v>8224</v>
      </c>
      <c r="H3246" t="s">
        <v>8246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8284</v>
      </c>
      <c r="O3246" s="6">
        <f t="shared" si="300"/>
        <v>8.4285714285714294E-3</v>
      </c>
      <c r="P3246" s="8">
        <f t="shared" si="301"/>
        <v>29.5</v>
      </c>
      <c r="Q3246" s="9" t="str">
        <f t="shared" si="302"/>
        <v>food</v>
      </c>
      <c r="R3246" s="9" t="str">
        <f t="shared" si="303"/>
        <v>food trucks</v>
      </c>
      <c r="S3246" s="14">
        <f t="shared" si="304"/>
        <v>42744.903182870374</v>
      </c>
      <c r="T3246" s="14">
        <f t="shared" si="305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>
        <v>3000</v>
      </c>
      <c r="E3247">
        <v>59</v>
      </c>
      <c r="F3247" t="s">
        <v>8221</v>
      </c>
      <c r="G3247" t="s">
        <v>8224</v>
      </c>
      <c r="H3247" t="s">
        <v>8246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8271</v>
      </c>
      <c r="O3247" s="6">
        <f t="shared" si="300"/>
        <v>1.9666666666666666E-2</v>
      </c>
      <c r="P3247" s="8">
        <f t="shared" si="301"/>
        <v>59</v>
      </c>
      <c r="Q3247" s="9" t="str">
        <f t="shared" si="302"/>
        <v>theater</v>
      </c>
      <c r="R3247" s="9" t="str">
        <f t="shared" si="303"/>
        <v>plays</v>
      </c>
      <c r="S3247" s="14">
        <f t="shared" si="304"/>
        <v>42767.031678240746</v>
      </c>
      <c r="T3247" s="14">
        <f t="shared" si="305"/>
        <v>42797.208333333328</v>
      </c>
    </row>
    <row r="3248" spans="1:20" ht="45" x14ac:dyDescent="0.25">
      <c r="A3248">
        <v>1498</v>
      </c>
      <c r="B3248" s="3" t="s">
        <v>1499</v>
      </c>
      <c r="C3248" s="3" t="s">
        <v>5608</v>
      </c>
      <c r="D3248">
        <v>3000</v>
      </c>
      <c r="E3248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s="6">
        <f t="shared" si="300"/>
        <v>1.9E-2</v>
      </c>
      <c r="P3248" s="8">
        <f t="shared" si="301"/>
        <v>19</v>
      </c>
      <c r="Q3248" s="9" t="str">
        <f t="shared" si="302"/>
        <v>publishing</v>
      </c>
      <c r="R3248" s="9" t="str">
        <f t="shared" si="303"/>
        <v>fiction</v>
      </c>
      <c r="S3248" s="14">
        <f t="shared" si="304"/>
        <v>41840.983541666668</v>
      </c>
      <c r="T3248" s="14">
        <f t="shared" si="305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>
        <v>10000</v>
      </c>
      <c r="E3249">
        <v>56</v>
      </c>
      <c r="F3249" t="s">
        <v>8221</v>
      </c>
      <c r="G3249" t="s">
        <v>8224</v>
      </c>
      <c r="H3249" t="s">
        <v>8246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s="6">
        <f t="shared" si="300"/>
        <v>5.5999999999999999E-3</v>
      </c>
      <c r="P3249" s="8">
        <f t="shared" si="301"/>
        <v>14</v>
      </c>
      <c r="Q3249" s="9" t="str">
        <f t="shared" si="302"/>
        <v>technology</v>
      </c>
      <c r="R3249" s="9" t="str">
        <f t="shared" si="303"/>
        <v>web</v>
      </c>
      <c r="S3249" s="14">
        <f t="shared" si="304"/>
        <v>42020.854247685187</v>
      </c>
      <c r="T3249" s="14">
        <f t="shared" si="305"/>
        <v>42050.854247685187</v>
      </c>
    </row>
    <row r="3250" spans="1:20" ht="30" x14ac:dyDescent="0.25">
      <c r="A3250">
        <v>1082</v>
      </c>
      <c r="B3250" s="3" t="s">
        <v>1083</v>
      </c>
      <c r="C3250" s="3" t="s">
        <v>5192</v>
      </c>
      <c r="D3250">
        <v>10000</v>
      </c>
      <c r="E3250">
        <v>56</v>
      </c>
      <c r="F3250" t="s">
        <v>8221</v>
      </c>
      <c r="G3250" t="s">
        <v>8224</v>
      </c>
      <c r="H3250" t="s">
        <v>8246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8282</v>
      </c>
      <c r="O3250" s="6">
        <f t="shared" si="300"/>
        <v>5.5999999999999999E-3</v>
      </c>
      <c r="P3250" s="8">
        <f t="shared" si="301"/>
        <v>18.666666666666668</v>
      </c>
      <c r="Q3250" s="9" t="str">
        <f t="shared" si="302"/>
        <v>games</v>
      </c>
      <c r="R3250" s="9" t="str">
        <f t="shared" si="303"/>
        <v>video games</v>
      </c>
      <c r="S3250" s="14">
        <f t="shared" si="304"/>
        <v>41101.906111111115</v>
      </c>
      <c r="T3250" s="14">
        <f t="shared" si="305"/>
        <v>41131.906111111115</v>
      </c>
    </row>
    <row r="3251" spans="1:20" ht="60" x14ac:dyDescent="0.25">
      <c r="A3251">
        <v>3083</v>
      </c>
      <c r="B3251" s="3" t="s">
        <v>3083</v>
      </c>
      <c r="C3251" s="3" t="s">
        <v>7193</v>
      </c>
      <c r="D3251">
        <v>20000</v>
      </c>
      <c r="E3251">
        <v>56</v>
      </c>
      <c r="F3251" t="s">
        <v>8221</v>
      </c>
      <c r="G3251" t="s">
        <v>8224</v>
      </c>
      <c r="H3251" t="s">
        <v>8246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8303</v>
      </c>
      <c r="O3251" s="6">
        <f t="shared" si="300"/>
        <v>2.8E-3</v>
      </c>
      <c r="P3251" s="8">
        <f t="shared" si="301"/>
        <v>18.666666666666668</v>
      </c>
      <c r="Q3251" s="9" t="str">
        <f t="shared" si="302"/>
        <v>theater</v>
      </c>
      <c r="R3251" s="9" t="str">
        <f t="shared" si="303"/>
        <v>spaces</v>
      </c>
      <c r="S3251" s="14">
        <f t="shared" si="304"/>
        <v>41853.563402777778</v>
      </c>
      <c r="T3251" s="14">
        <f t="shared" si="305"/>
        <v>41883.208333333336</v>
      </c>
    </row>
    <row r="3252" spans="1:20" ht="45" x14ac:dyDescent="0.25">
      <c r="A3252">
        <v>561</v>
      </c>
      <c r="B3252" s="3" t="s">
        <v>562</v>
      </c>
      <c r="C3252" s="3" t="s">
        <v>4671</v>
      </c>
      <c r="D3252">
        <v>15000</v>
      </c>
      <c r="E3252">
        <v>55</v>
      </c>
      <c r="F3252" t="s">
        <v>8221</v>
      </c>
      <c r="G3252" t="s">
        <v>8224</v>
      </c>
      <c r="H3252" t="s">
        <v>8246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8272</v>
      </c>
      <c r="O3252" s="6">
        <f t="shared" si="300"/>
        <v>3.6666666666666666E-3</v>
      </c>
      <c r="P3252" s="8">
        <f t="shared" si="301"/>
        <v>27.5</v>
      </c>
      <c r="Q3252" s="9" t="str">
        <f t="shared" si="302"/>
        <v>technology</v>
      </c>
      <c r="R3252" s="9" t="str">
        <f t="shared" si="303"/>
        <v>web</v>
      </c>
      <c r="S3252" s="14">
        <f t="shared" si="304"/>
        <v>42268.658715277779</v>
      </c>
      <c r="T3252" s="14">
        <f t="shared" si="305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>
        <v>4500</v>
      </c>
      <c r="E3253">
        <v>55</v>
      </c>
      <c r="F3253" t="s">
        <v>8221</v>
      </c>
      <c r="G3253" t="s">
        <v>8224</v>
      </c>
      <c r="H3253" t="s">
        <v>8246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8287</v>
      </c>
      <c r="O3253" s="6">
        <f t="shared" si="300"/>
        <v>1.2222222222222223E-2</v>
      </c>
      <c r="P3253" s="8">
        <f t="shared" si="301"/>
        <v>27.5</v>
      </c>
      <c r="Q3253" s="9" t="str">
        <f t="shared" si="302"/>
        <v>publishing</v>
      </c>
      <c r="R3253" s="9" t="str">
        <f t="shared" si="303"/>
        <v>translations</v>
      </c>
      <c r="S3253" s="14">
        <f t="shared" si="304"/>
        <v>42232.15016203704</v>
      </c>
      <c r="T3253" s="14">
        <f t="shared" si="305"/>
        <v>42262.465972222228</v>
      </c>
    </row>
    <row r="3254" spans="1:20" ht="45" x14ac:dyDescent="0.25">
      <c r="A3254">
        <v>1577</v>
      </c>
      <c r="B3254" s="3" t="s">
        <v>1578</v>
      </c>
      <c r="C3254" s="3" t="s">
        <v>5687</v>
      </c>
      <c r="D3254">
        <v>10000</v>
      </c>
      <c r="E3254">
        <v>55</v>
      </c>
      <c r="F3254" t="s">
        <v>8220</v>
      </c>
      <c r="G3254" t="s">
        <v>8224</v>
      </c>
      <c r="H3254" t="s">
        <v>8246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8290</v>
      </c>
      <c r="O3254" s="6">
        <f t="shared" si="300"/>
        <v>5.4999999999999997E-3</v>
      </c>
      <c r="P3254" s="8">
        <f t="shared" si="301"/>
        <v>27.5</v>
      </c>
      <c r="Q3254" s="9" t="str">
        <f t="shared" si="302"/>
        <v>publishing</v>
      </c>
      <c r="R3254" s="9" t="str">
        <f t="shared" si="303"/>
        <v>art books</v>
      </c>
      <c r="S3254" s="14">
        <f t="shared" si="304"/>
        <v>41054.847777777781</v>
      </c>
      <c r="T3254" s="14">
        <f t="shared" si="305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>
        <v>8000</v>
      </c>
      <c r="E3255">
        <v>55</v>
      </c>
      <c r="F3255" t="s">
        <v>8220</v>
      </c>
      <c r="G3255" t="s">
        <v>8226</v>
      </c>
      <c r="H3255" t="s">
        <v>8248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8272</v>
      </c>
      <c r="O3255" s="6">
        <f t="shared" si="300"/>
        <v>6.875E-3</v>
      </c>
      <c r="P3255" s="8">
        <f t="shared" si="301"/>
        <v>27.5</v>
      </c>
      <c r="Q3255" s="9" t="str">
        <f t="shared" si="302"/>
        <v>technology</v>
      </c>
      <c r="R3255" s="9" t="str">
        <f t="shared" si="303"/>
        <v>web</v>
      </c>
      <c r="S3255" s="14">
        <f t="shared" si="304"/>
        <v>42096.918240740735</v>
      </c>
      <c r="T3255" s="14">
        <f t="shared" si="305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>
        <v>15000</v>
      </c>
      <c r="E3256">
        <v>55</v>
      </c>
      <c r="F3256" t="s">
        <v>8220</v>
      </c>
      <c r="G3256" t="s">
        <v>8224</v>
      </c>
      <c r="H3256" t="s">
        <v>8246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8272</v>
      </c>
      <c r="O3256" s="6">
        <f t="shared" si="300"/>
        <v>3.6666666666666666E-3</v>
      </c>
      <c r="P3256" s="8">
        <f t="shared" si="301"/>
        <v>18.333333333333332</v>
      </c>
      <c r="Q3256" s="9" t="str">
        <f t="shared" si="302"/>
        <v>technology</v>
      </c>
      <c r="R3256" s="9" t="str">
        <f t="shared" si="303"/>
        <v>web</v>
      </c>
      <c r="S3256" s="14">
        <f t="shared" si="304"/>
        <v>42248.793310185181</v>
      </c>
      <c r="T3256" s="14">
        <f t="shared" si="305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>
        <v>8000</v>
      </c>
      <c r="E3257">
        <v>55</v>
      </c>
      <c r="F3257" t="s">
        <v>8221</v>
      </c>
      <c r="G3257" t="s">
        <v>8224</v>
      </c>
      <c r="H3257" t="s">
        <v>8246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8284</v>
      </c>
      <c r="O3257" s="6">
        <f t="shared" si="300"/>
        <v>6.875E-3</v>
      </c>
      <c r="P3257" s="8">
        <f t="shared" si="301"/>
        <v>27.5</v>
      </c>
      <c r="Q3257" s="9" t="str">
        <f t="shared" si="302"/>
        <v>food</v>
      </c>
      <c r="R3257" s="9" t="str">
        <f t="shared" si="303"/>
        <v>food trucks</v>
      </c>
      <c r="S3257" s="14">
        <f t="shared" si="304"/>
        <v>41805.895254629628</v>
      </c>
      <c r="T3257" s="14">
        <f t="shared" si="305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>
        <v>12700</v>
      </c>
      <c r="E3258">
        <v>55</v>
      </c>
      <c r="F3258" t="s">
        <v>8221</v>
      </c>
      <c r="G3258" t="s">
        <v>8224</v>
      </c>
      <c r="H3258" t="s">
        <v>8246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8271</v>
      </c>
      <c r="O3258" s="6">
        <f t="shared" si="300"/>
        <v>4.3307086614173228E-3</v>
      </c>
      <c r="P3258" s="8">
        <f t="shared" si="301"/>
        <v>18.333333333333332</v>
      </c>
      <c r="Q3258" s="9" t="str">
        <f t="shared" si="302"/>
        <v>theater</v>
      </c>
      <c r="R3258" s="9" t="str">
        <f t="shared" si="303"/>
        <v>plays</v>
      </c>
      <c r="S3258" s="14">
        <f t="shared" si="304"/>
        <v>41784.789687500001</v>
      </c>
      <c r="T3258" s="14">
        <f t="shared" si="305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>
        <v>1000</v>
      </c>
      <c r="E3259">
        <v>55</v>
      </c>
      <c r="F3259" t="s">
        <v>8221</v>
      </c>
      <c r="G3259" t="s">
        <v>8224</v>
      </c>
      <c r="H3259" t="s">
        <v>8246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8305</v>
      </c>
      <c r="O3259" s="6">
        <f t="shared" si="300"/>
        <v>5.5E-2</v>
      </c>
      <c r="P3259" s="8">
        <f t="shared" si="301"/>
        <v>18.333333333333332</v>
      </c>
      <c r="Q3259" s="9" t="str">
        <f t="shared" si="302"/>
        <v>theater</v>
      </c>
      <c r="R3259" s="9" t="str">
        <f t="shared" si="303"/>
        <v>musical</v>
      </c>
      <c r="S3259" s="14">
        <f t="shared" si="304"/>
        <v>42104.781597222223</v>
      </c>
      <c r="T3259" s="14">
        <f t="shared" si="305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>
        <v>50000</v>
      </c>
      <c r="E3260">
        <v>53</v>
      </c>
      <c r="F3260" t="s">
        <v>8221</v>
      </c>
      <c r="G3260" t="s">
        <v>8224</v>
      </c>
      <c r="H3260" t="s">
        <v>8246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8273</v>
      </c>
      <c r="O3260" s="6">
        <f t="shared" si="300"/>
        <v>1.06E-3</v>
      </c>
      <c r="P3260" s="8">
        <f t="shared" si="301"/>
        <v>13.25</v>
      </c>
      <c r="Q3260" s="9" t="str">
        <f t="shared" si="302"/>
        <v>technology</v>
      </c>
      <c r="R3260" s="9" t="str">
        <f t="shared" si="303"/>
        <v>wearables</v>
      </c>
      <c r="S3260" s="14">
        <f t="shared" si="304"/>
        <v>42778.765300925923</v>
      </c>
      <c r="T3260" s="14">
        <f t="shared" si="305"/>
        <v>42808.723634259266</v>
      </c>
    </row>
    <row r="3261" spans="1:20" ht="45" x14ac:dyDescent="0.25">
      <c r="A3261">
        <v>1115</v>
      </c>
      <c r="B3261" s="3" t="s">
        <v>1116</v>
      </c>
      <c r="C3261" s="3" t="s">
        <v>5225</v>
      </c>
      <c r="D3261">
        <v>40000</v>
      </c>
      <c r="E3261">
        <v>53</v>
      </c>
      <c r="F3261" t="s">
        <v>8221</v>
      </c>
      <c r="G3261" t="s">
        <v>8224</v>
      </c>
      <c r="H3261" t="s">
        <v>8246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8282</v>
      </c>
      <c r="O3261" s="6">
        <f t="shared" si="300"/>
        <v>1.325E-3</v>
      </c>
      <c r="P3261" s="8">
        <f t="shared" si="301"/>
        <v>13.25</v>
      </c>
      <c r="Q3261" s="9" t="str">
        <f t="shared" si="302"/>
        <v>games</v>
      </c>
      <c r="R3261" s="9" t="str">
        <f t="shared" si="303"/>
        <v>video games</v>
      </c>
      <c r="S3261" s="14">
        <f t="shared" si="304"/>
        <v>42429.695543981477</v>
      </c>
      <c r="T3261" s="14">
        <f t="shared" si="305"/>
        <v>42459.653877314813</v>
      </c>
    </row>
    <row r="3262" spans="1:20" ht="30" x14ac:dyDescent="0.25">
      <c r="A3262">
        <v>2748</v>
      </c>
      <c r="B3262" s="3" t="s">
        <v>2748</v>
      </c>
      <c r="C3262" s="3" t="s">
        <v>6858</v>
      </c>
      <c r="D3262">
        <v>5000</v>
      </c>
      <c r="E3262">
        <v>53</v>
      </c>
      <c r="F3262" t="s">
        <v>8221</v>
      </c>
      <c r="G3262" t="s">
        <v>8224</v>
      </c>
      <c r="H3262" t="s">
        <v>8246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8304</v>
      </c>
      <c r="O3262" s="6">
        <f t="shared" si="300"/>
        <v>1.06E-2</v>
      </c>
      <c r="P3262" s="8">
        <f t="shared" si="301"/>
        <v>13.25</v>
      </c>
      <c r="Q3262" s="9" t="str">
        <f t="shared" si="302"/>
        <v>publishing</v>
      </c>
      <c r="R3262" s="9" t="str">
        <f t="shared" si="303"/>
        <v>children's books</v>
      </c>
      <c r="S3262" s="14">
        <f t="shared" si="304"/>
        <v>42585.7106712963</v>
      </c>
      <c r="T3262" s="14">
        <f t="shared" si="305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>
        <v>2500</v>
      </c>
      <c r="E3263">
        <v>53</v>
      </c>
      <c r="F3263" t="s">
        <v>8221</v>
      </c>
      <c r="G3263" t="s">
        <v>8224</v>
      </c>
      <c r="H3263" t="s">
        <v>8246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8304</v>
      </c>
      <c r="O3263" s="6">
        <f t="shared" si="300"/>
        <v>2.12E-2</v>
      </c>
      <c r="P3263" s="8">
        <f t="shared" si="301"/>
        <v>53</v>
      </c>
      <c r="Q3263" s="9" t="str">
        <f t="shared" si="302"/>
        <v>publishing</v>
      </c>
      <c r="R3263" s="9" t="str">
        <f t="shared" si="303"/>
        <v>children's books</v>
      </c>
      <c r="S3263" s="14">
        <f t="shared" si="304"/>
        <v>42300.585891203707</v>
      </c>
      <c r="T3263" s="14">
        <f t="shared" si="305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>
        <v>12000</v>
      </c>
      <c r="E3264">
        <v>52</v>
      </c>
      <c r="F3264" t="s">
        <v>8221</v>
      </c>
      <c r="G3264" t="s">
        <v>8224</v>
      </c>
      <c r="H3264" t="s">
        <v>8246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8270</v>
      </c>
      <c r="O3264" s="6">
        <f t="shared" si="300"/>
        <v>4.3333333333333331E-3</v>
      </c>
      <c r="P3264" s="8">
        <f t="shared" si="301"/>
        <v>3.7142857142857144</v>
      </c>
      <c r="Q3264" s="9" t="str">
        <f t="shared" si="302"/>
        <v>film &amp; video</v>
      </c>
      <c r="R3264" s="9" t="str">
        <f t="shared" si="303"/>
        <v>animation</v>
      </c>
      <c r="S3264" s="14">
        <f t="shared" si="304"/>
        <v>42318.098217592589</v>
      </c>
      <c r="T3264" s="14">
        <f t="shared" si="305"/>
        <v>42363.098217592589</v>
      </c>
    </row>
    <row r="3265" spans="1:20" ht="45" x14ac:dyDescent="0.25">
      <c r="A3265">
        <v>546</v>
      </c>
      <c r="B3265" s="3" t="s">
        <v>547</v>
      </c>
      <c r="C3265" s="3" t="s">
        <v>4656</v>
      </c>
      <c r="D3265">
        <v>60000</v>
      </c>
      <c r="E3265">
        <v>52</v>
      </c>
      <c r="F3265" t="s">
        <v>8221</v>
      </c>
      <c r="G3265" t="s">
        <v>8224</v>
      </c>
      <c r="H3265" t="s">
        <v>8246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8272</v>
      </c>
      <c r="O3265" s="6">
        <f t="shared" si="300"/>
        <v>8.6666666666666663E-4</v>
      </c>
      <c r="P3265" s="8">
        <f t="shared" si="301"/>
        <v>26</v>
      </c>
      <c r="Q3265" s="9" t="str">
        <f t="shared" si="302"/>
        <v>technology</v>
      </c>
      <c r="R3265" s="9" t="str">
        <f t="shared" si="303"/>
        <v>web</v>
      </c>
      <c r="S3265" s="14">
        <f t="shared" si="304"/>
        <v>42249.667997685188</v>
      </c>
      <c r="T3265" s="14">
        <f t="shared" si="305"/>
        <v>42294.667997685188</v>
      </c>
    </row>
    <row r="3266" spans="1:20" ht="15.75" x14ac:dyDescent="0.25">
      <c r="A3266">
        <v>2402</v>
      </c>
      <c r="B3266" s="3" t="s">
        <v>2403</v>
      </c>
      <c r="C3266" s="3" t="s">
        <v>6512</v>
      </c>
      <c r="D3266">
        <v>12000</v>
      </c>
      <c r="E3266">
        <v>52</v>
      </c>
      <c r="F3266" t="s">
        <v>8221</v>
      </c>
      <c r="G3266" t="s">
        <v>8224</v>
      </c>
      <c r="H3266" t="s">
        <v>8246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8284</v>
      </c>
      <c r="O3266" s="6">
        <f t="shared" ref="O3266:O3329" si="306">E3266/D3266</f>
        <v>4.3333333333333331E-3</v>
      </c>
      <c r="P3266" s="8">
        <f t="shared" ref="P3266:P3329" si="307">E3266/L3266</f>
        <v>52</v>
      </c>
      <c r="Q3266" s="9" t="str">
        <f t="shared" si="302"/>
        <v>food</v>
      </c>
      <c r="R3266" s="9" t="str">
        <f t="shared" si="303"/>
        <v>food trucks</v>
      </c>
      <c r="S3266" s="14">
        <f t="shared" si="304"/>
        <v>42107.679756944446</v>
      </c>
      <c r="T3266" s="14">
        <f t="shared" si="305"/>
        <v>42137.679756944446</v>
      </c>
    </row>
    <row r="3267" spans="1:20" ht="45" x14ac:dyDescent="0.25">
      <c r="A3267">
        <v>184</v>
      </c>
      <c r="B3267" s="3" t="s">
        <v>186</v>
      </c>
      <c r="C3267" s="3" t="s">
        <v>4294</v>
      </c>
      <c r="D3267">
        <v>1500</v>
      </c>
      <c r="E3267">
        <v>51</v>
      </c>
      <c r="F3267" t="s">
        <v>8221</v>
      </c>
      <c r="G3267" t="s">
        <v>8229</v>
      </c>
      <c r="H3267" t="s">
        <v>8251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8268</v>
      </c>
      <c r="O3267" s="6">
        <f t="shared" si="306"/>
        <v>3.4000000000000002E-2</v>
      </c>
      <c r="P3267" s="8">
        <f t="shared" si="307"/>
        <v>25.5</v>
      </c>
      <c r="Q3267" s="9" t="str">
        <f t="shared" ref="Q3267:Q3330" si="308">LEFT(N3267, SEARCH("/",N3267,1)-1)</f>
        <v>film &amp; video</v>
      </c>
      <c r="R3267" s="9" t="str">
        <f t="shared" ref="R3267:R3330" si="309">RIGHT(N3267,LEN(N3267) - SEARCH("/", N3267))</f>
        <v>drama</v>
      </c>
      <c r="S3267" s="14">
        <f t="shared" ref="S3267:S3330" si="310">(((J3267/60)/60)/24)+DATE(1970,1,1)</f>
        <v>41825.791226851856</v>
      </c>
      <c r="T3267" s="14">
        <f t="shared" ref="T3267:T3330" si="311">(((I3267/60)/60)/24)+DATE(1970,1,1)</f>
        <v>41883.165972222225</v>
      </c>
    </row>
    <row r="3268" spans="1:20" ht="45" x14ac:dyDescent="0.25">
      <c r="A3268">
        <v>470</v>
      </c>
      <c r="B3268" s="3" t="s">
        <v>471</v>
      </c>
      <c r="C3268" s="3" t="s">
        <v>4580</v>
      </c>
      <c r="D3268">
        <v>5000</v>
      </c>
      <c r="E3268">
        <v>51</v>
      </c>
      <c r="F3268" t="s">
        <v>8221</v>
      </c>
      <c r="G3268" t="s">
        <v>8224</v>
      </c>
      <c r="H3268" t="s">
        <v>8246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8270</v>
      </c>
      <c r="O3268" s="6">
        <f t="shared" si="306"/>
        <v>1.0200000000000001E-2</v>
      </c>
      <c r="P3268" s="8">
        <f t="shared" si="307"/>
        <v>25.5</v>
      </c>
      <c r="Q3268" s="9" t="str">
        <f t="shared" si="308"/>
        <v>film &amp; video</v>
      </c>
      <c r="R3268" s="9" t="str">
        <f t="shared" si="309"/>
        <v>animation</v>
      </c>
      <c r="S3268" s="14">
        <f t="shared" si="310"/>
        <v>41605.167696759258</v>
      </c>
      <c r="T3268" s="14">
        <f t="shared" si="311"/>
        <v>41655.166666666664</v>
      </c>
    </row>
    <row r="3269" spans="1:20" ht="45" x14ac:dyDescent="0.25">
      <c r="A3269">
        <v>1072</v>
      </c>
      <c r="B3269" s="3" t="s">
        <v>1073</v>
      </c>
      <c r="C3269" s="3" t="s">
        <v>5182</v>
      </c>
      <c r="D3269">
        <v>75000</v>
      </c>
      <c r="E3269">
        <v>51</v>
      </c>
      <c r="F3269" t="s">
        <v>8221</v>
      </c>
      <c r="G3269" t="s">
        <v>8224</v>
      </c>
      <c r="H3269" t="s">
        <v>8246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8282</v>
      </c>
      <c r="O3269" s="6">
        <f t="shared" si="306"/>
        <v>6.8000000000000005E-4</v>
      </c>
      <c r="P3269" s="8">
        <f t="shared" si="307"/>
        <v>12.75</v>
      </c>
      <c r="Q3269" s="9" t="str">
        <f t="shared" si="308"/>
        <v>games</v>
      </c>
      <c r="R3269" s="9" t="str">
        <f t="shared" si="309"/>
        <v>video games</v>
      </c>
      <c r="S3269" s="14">
        <f t="shared" si="310"/>
        <v>41645.832141203704</v>
      </c>
      <c r="T3269" s="14">
        <f t="shared" si="311"/>
        <v>41675.832141203704</v>
      </c>
    </row>
    <row r="3270" spans="1:20" ht="45" x14ac:dyDescent="0.25">
      <c r="A3270">
        <v>1703</v>
      </c>
      <c r="B3270" s="3" t="s">
        <v>1704</v>
      </c>
      <c r="C3270" s="3" t="s">
        <v>5813</v>
      </c>
      <c r="D3270">
        <v>5000</v>
      </c>
      <c r="E3270">
        <v>51</v>
      </c>
      <c r="F3270" t="s">
        <v>8221</v>
      </c>
      <c r="G3270" t="s">
        <v>8224</v>
      </c>
      <c r="H3270" t="s">
        <v>8246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8293</v>
      </c>
      <c r="O3270" s="6">
        <f t="shared" si="306"/>
        <v>1.0200000000000001E-2</v>
      </c>
      <c r="P3270" s="8">
        <f t="shared" si="307"/>
        <v>25.5</v>
      </c>
      <c r="Q3270" s="9" t="str">
        <f t="shared" si="308"/>
        <v>music</v>
      </c>
      <c r="R3270" s="9" t="str">
        <f t="shared" si="309"/>
        <v>faith</v>
      </c>
      <c r="S3270" s="14">
        <f t="shared" si="310"/>
        <v>42187.281678240746</v>
      </c>
      <c r="T3270" s="14">
        <f t="shared" si="311"/>
        <v>42247.281678240746</v>
      </c>
    </row>
    <row r="3271" spans="1:20" ht="30" x14ac:dyDescent="0.25">
      <c r="A3271">
        <v>1875</v>
      </c>
      <c r="B3271" s="3" t="s">
        <v>1876</v>
      </c>
      <c r="C3271" s="3" t="s">
        <v>5985</v>
      </c>
      <c r="D3271">
        <v>10000</v>
      </c>
      <c r="E3271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8283</v>
      </c>
      <c r="O3271" s="6">
        <f t="shared" si="306"/>
        <v>5.1000000000000004E-3</v>
      </c>
      <c r="P3271" s="8">
        <f t="shared" si="307"/>
        <v>17</v>
      </c>
      <c r="Q3271" s="9" t="str">
        <f t="shared" si="308"/>
        <v>games</v>
      </c>
      <c r="R3271" s="9" t="str">
        <f t="shared" si="309"/>
        <v>mobile games</v>
      </c>
      <c r="S3271" s="14">
        <f t="shared" si="310"/>
        <v>42528.899398148147</v>
      </c>
      <c r="T3271" s="14">
        <f t="shared" si="311"/>
        <v>42588.899398148147</v>
      </c>
    </row>
    <row r="3272" spans="1:20" ht="45" x14ac:dyDescent="0.25">
      <c r="A3272">
        <v>1985</v>
      </c>
      <c r="B3272" s="3" t="s">
        <v>1986</v>
      </c>
      <c r="C3272" s="3" t="s">
        <v>6095</v>
      </c>
      <c r="D3272">
        <v>1600</v>
      </c>
      <c r="E3272">
        <v>51</v>
      </c>
      <c r="F3272" t="s">
        <v>8221</v>
      </c>
      <c r="G3272" t="s">
        <v>8225</v>
      </c>
      <c r="H3272" t="s">
        <v>8247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8296</v>
      </c>
      <c r="O3272" s="6">
        <f t="shared" si="306"/>
        <v>3.1875000000000001E-2</v>
      </c>
      <c r="P3272" s="8">
        <f t="shared" si="307"/>
        <v>12.75</v>
      </c>
      <c r="Q3272" s="9" t="str">
        <f t="shared" si="308"/>
        <v>photography</v>
      </c>
      <c r="R3272" s="9" t="str">
        <f t="shared" si="309"/>
        <v>people</v>
      </c>
      <c r="S3272" s="14">
        <f t="shared" si="310"/>
        <v>42555.698738425926</v>
      </c>
      <c r="T3272" s="14">
        <f t="shared" si="311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>
        <v>8500</v>
      </c>
      <c r="E3273">
        <v>51</v>
      </c>
      <c r="F3273" t="s">
        <v>8220</v>
      </c>
      <c r="G3273" t="s">
        <v>8224</v>
      </c>
      <c r="H3273" t="s">
        <v>8246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8284</v>
      </c>
      <c r="O3273" s="6">
        <f t="shared" si="306"/>
        <v>6.0000000000000001E-3</v>
      </c>
      <c r="P3273" s="8">
        <f t="shared" si="307"/>
        <v>25.5</v>
      </c>
      <c r="Q3273" s="9" t="str">
        <f t="shared" si="308"/>
        <v>food</v>
      </c>
      <c r="R3273" s="9" t="str">
        <f t="shared" si="309"/>
        <v>food trucks</v>
      </c>
      <c r="S3273" s="14">
        <f t="shared" si="310"/>
        <v>42110.326423611114</v>
      </c>
      <c r="T3273" s="14">
        <f t="shared" si="311"/>
        <v>42140.125</v>
      </c>
    </row>
    <row r="3274" spans="1:20" ht="45" x14ac:dyDescent="0.25">
      <c r="A3274">
        <v>2654</v>
      </c>
      <c r="B3274" s="3" t="s">
        <v>2654</v>
      </c>
      <c r="C3274" s="3" t="s">
        <v>6764</v>
      </c>
      <c r="D3274">
        <v>100000</v>
      </c>
      <c r="E3274">
        <v>51</v>
      </c>
      <c r="F3274" t="s">
        <v>8220</v>
      </c>
      <c r="G3274" t="s">
        <v>8224</v>
      </c>
      <c r="H3274" t="s">
        <v>8246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8301</v>
      </c>
      <c r="O3274" s="6">
        <f t="shared" si="306"/>
        <v>5.1000000000000004E-4</v>
      </c>
      <c r="P3274" s="8">
        <f t="shared" si="307"/>
        <v>8.5</v>
      </c>
      <c r="Q3274" s="9" t="str">
        <f t="shared" si="308"/>
        <v>technology</v>
      </c>
      <c r="R3274" s="9" t="str">
        <f t="shared" si="309"/>
        <v>space exploration</v>
      </c>
      <c r="S3274" s="14">
        <f t="shared" si="310"/>
        <v>42055.600995370376</v>
      </c>
      <c r="T3274" s="14">
        <f t="shared" si="311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>
        <v>600</v>
      </c>
      <c r="E3275">
        <v>51</v>
      </c>
      <c r="F3275" t="s">
        <v>8221</v>
      </c>
      <c r="G3275" t="s">
        <v>8224</v>
      </c>
      <c r="H3275" t="s">
        <v>8246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8271</v>
      </c>
      <c r="O3275" s="6">
        <f t="shared" si="306"/>
        <v>8.5000000000000006E-2</v>
      </c>
      <c r="P3275" s="8">
        <f t="shared" si="307"/>
        <v>8.5</v>
      </c>
      <c r="Q3275" s="9" t="str">
        <f t="shared" si="308"/>
        <v>theater</v>
      </c>
      <c r="R3275" s="9" t="str">
        <f t="shared" si="309"/>
        <v>plays</v>
      </c>
      <c r="S3275" s="14">
        <f t="shared" si="310"/>
        <v>41826.61954861111</v>
      </c>
      <c r="T3275" s="14">
        <f t="shared" si="311"/>
        <v>41856.61954861111</v>
      </c>
    </row>
    <row r="3276" spans="1:20" ht="15.75" x14ac:dyDescent="0.25">
      <c r="A3276">
        <v>190</v>
      </c>
      <c r="B3276" s="3" t="s">
        <v>192</v>
      </c>
      <c r="C3276" s="3" t="s">
        <v>4300</v>
      </c>
      <c r="D3276">
        <v>12000</v>
      </c>
      <c r="E3276">
        <v>50</v>
      </c>
      <c r="F3276" t="s">
        <v>8221</v>
      </c>
      <c r="G3276" t="s">
        <v>8224</v>
      </c>
      <c r="H3276" t="s">
        <v>8246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8268</v>
      </c>
      <c r="O3276" s="6">
        <f t="shared" si="306"/>
        <v>4.1666666666666666E-3</v>
      </c>
      <c r="P3276" s="8">
        <f t="shared" si="307"/>
        <v>50</v>
      </c>
      <c r="Q3276" s="9" t="str">
        <f t="shared" si="308"/>
        <v>film &amp; video</v>
      </c>
      <c r="R3276" s="9" t="str">
        <f t="shared" si="309"/>
        <v>drama</v>
      </c>
      <c r="S3276" s="14">
        <f t="shared" si="310"/>
        <v>42527.650995370372</v>
      </c>
      <c r="T3276" s="14">
        <f t="shared" si="311"/>
        <v>42537.650995370372</v>
      </c>
    </row>
    <row r="3277" spans="1:20" ht="15.75" x14ac:dyDescent="0.25">
      <c r="A3277">
        <v>237</v>
      </c>
      <c r="B3277" s="3" t="s">
        <v>239</v>
      </c>
      <c r="C3277" s="3" t="s">
        <v>4347</v>
      </c>
      <c r="D3277">
        <v>15000</v>
      </c>
      <c r="E3277">
        <v>50</v>
      </c>
      <c r="F3277" t="s">
        <v>8221</v>
      </c>
      <c r="G3277" t="s">
        <v>8224</v>
      </c>
      <c r="H3277" t="s">
        <v>8246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8268</v>
      </c>
      <c r="O3277" s="6">
        <f t="shared" si="306"/>
        <v>3.3333333333333335E-3</v>
      </c>
      <c r="P3277" s="8">
        <f t="shared" si="307"/>
        <v>50</v>
      </c>
      <c r="Q3277" s="9" t="str">
        <f t="shared" si="308"/>
        <v>film &amp; video</v>
      </c>
      <c r="R3277" s="9" t="str">
        <f t="shared" si="309"/>
        <v>drama</v>
      </c>
      <c r="S3277" s="14">
        <f t="shared" si="310"/>
        <v>42377.577187499999</v>
      </c>
      <c r="T3277" s="14">
        <f t="shared" si="311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>
        <v>1000</v>
      </c>
      <c r="E3278">
        <v>50</v>
      </c>
      <c r="F3278" t="s">
        <v>8221</v>
      </c>
      <c r="G3278" t="s">
        <v>8224</v>
      </c>
      <c r="H3278" t="s">
        <v>8246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8270</v>
      </c>
      <c r="O3278" s="6">
        <f t="shared" si="306"/>
        <v>0.05</v>
      </c>
      <c r="P3278" s="8">
        <f t="shared" si="307"/>
        <v>50</v>
      </c>
      <c r="Q3278" s="9" t="str">
        <f t="shared" si="308"/>
        <v>film &amp; video</v>
      </c>
      <c r="R3278" s="9" t="str">
        <f t="shared" si="309"/>
        <v>animation</v>
      </c>
      <c r="S3278" s="14">
        <f t="shared" si="310"/>
        <v>40894.906956018516</v>
      </c>
      <c r="T3278" s="14">
        <f t="shared" si="311"/>
        <v>40954.906956018516</v>
      </c>
    </row>
    <row r="3279" spans="1:20" ht="45" x14ac:dyDescent="0.25">
      <c r="A3279">
        <v>486</v>
      </c>
      <c r="B3279" s="3" t="s">
        <v>487</v>
      </c>
      <c r="C3279" s="3" t="s">
        <v>4596</v>
      </c>
      <c r="D3279">
        <v>550000</v>
      </c>
      <c r="E3279">
        <v>50</v>
      </c>
      <c r="F3279" t="s">
        <v>8221</v>
      </c>
      <c r="G3279" t="s">
        <v>8226</v>
      </c>
      <c r="H3279" t="s">
        <v>8248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8270</v>
      </c>
      <c r="O3279" s="6">
        <f t="shared" si="306"/>
        <v>9.0909090909090904E-5</v>
      </c>
      <c r="P3279" s="8">
        <f t="shared" si="307"/>
        <v>50</v>
      </c>
      <c r="Q3279" s="9" t="str">
        <f t="shared" si="308"/>
        <v>film &amp; video</v>
      </c>
      <c r="R3279" s="9" t="str">
        <f t="shared" si="309"/>
        <v>animation</v>
      </c>
      <c r="S3279" s="14">
        <f t="shared" si="310"/>
        <v>41761.94258101852</v>
      </c>
      <c r="T3279" s="14">
        <f t="shared" si="311"/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>
        <v>1500</v>
      </c>
      <c r="E3280">
        <v>50</v>
      </c>
      <c r="F3280" t="s">
        <v>8221</v>
      </c>
      <c r="G3280" t="s">
        <v>8229</v>
      </c>
      <c r="H3280" t="s">
        <v>8251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8270</v>
      </c>
      <c r="O3280" s="6">
        <f t="shared" si="306"/>
        <v>3.3333333333333333E-2</v>
      </c>
      <c r="P3280" s="8">
        <f t="shared" si="307"/>
        <v>16.666666666666668</v>
      </c>
      <c r="Q3280" s="9" t="str">
        <f t="shared" si="308"/>
        <v>film &amp; video</v>
      </c>
      <c r="R3280" s="9" t="str">
        <f t="shared" si="309"/>
        <v>animation</v>
      </c>
      <c r="S3280" s="14">
        <f t="shared" si="310"/>
        <v>41830.613969907405</v>
      </c>
      <c r="T3280" s="14">
        <f t="shared" si="311"/>
        <v>41860.613969907405</v>
      </c>
    </row>
    <row r="3281" spans="1:20" ht="45" x14ac:dyDescent="0.25">
      <c r="A3281">
        <v>559</v>
      </c>
      <c r="B3281" s="3" t="s">
        <v>560</v>
      </c>
      <c r="C3281" s="3" t="s">
        <v>4669</v>
      </c>
      <c r="D3281">
        <v>240000</v>
      </c>
      <c r="E3281">
        <v>50</v>
      </c>
      <c r="F3281" t="s">
        <v>8221</v>
      </c>
      <c r="G3281" t="s">
        <v>8224</v>
      </c>
      <c r="H3281" t="s">
        <v>8246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8272</v>
      </c>
      <c r="O3281" s="6">
        <f t="shared" si="306"/>
        <v>2.0833333333333335E-4</v>
      </c>
      <c r="P3281" s="8">
        <f t="shared" si="307"/>
        <v>50</v>
      </c>
      <c r="Q3281" s="9" t="str">
        <f t="shared" si="308"/>
        <v>technology</v>
      </c>
      <c r="R3281" s="9" t="str">
        <f t="shared" si="309"/>
        <v>web</v>
      </c>
      <c r="S3281" s="14">
        <f t="shared" si="310"/>
        <v>42321.283101851848</v>
      </c>
      <c r="T3281" s="14">
        <f t="shared" si="311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>
        <v>1500</v>
      </c>
      <c r="E3282">
        <v>50</v>
      </c>
      <c r="F3282" t="s">
        <v>8221</v>
      </c>
      <c r="G3282" t="s">
        <v>8224</v>
      </c>
      <c r="H3282" t="s">
        <v>8246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8275</v>
      </c>
      <c r="O3282" s="6">
        <f t="shared" si="306"/>
        <v>3.3333333333333333E-2</v>
      </c>
      <c r="P3282" s="8">
        <f t="shared" si="307"/>
        <v>50</v>
      </c>
      <c r="Q3282" s="9" t="str">
        <f t="shared" si="308"/>
        <v>publishing</v>
      </c>
      <c r="R3282" s="9" t="str">
        <f t="shared" si="309"/>
        <v>fiction</v>
      </c>
      <c r="S3282" s="14">
        <f t="shared" si="310"/>
        <v>40068.056932870371</v>
      </c>
      <c r="T3282" s="14">
        <f t="shared" si="311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>
        <v>45000</v>
      </c>
      <c r="E3283">
        <v>50</v>
      </c>
      <c r="F3283" t="s">
        <v>8221</v>
      </c>
      <c r="G3283" t="s">
        <v>8224</v>
      </c>
      <c r="H3283" t="s">
        <v>8246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8278</v>
      </c>
      <c r="O3283" s="6">
        <f t="shared" si="306"/>
        <v>1.1111111111111111E-3</v>
      </c>
      <c r="P3283" s="8">
        <f t="shared" si="307"/>
        <v>50</v>
      </c>
      <c r="Q3283" s="9" t="str">
        <f t="shared" si="308"/>
        <v>music</v>
      </c>
      <c r="R3283" s="9" t="str">
        <f t="shared" si="309"/>
        <v>jazz</v>
      </c>
      <c r="S3283" s="14">
        <f t="shared" si="310"/>
        <v>41616.027754629627</v>
      </c>
      <c r="T3283" s="14">
        <f t="shared" si="311"/>
        <v>41646.027754629627</v>
      </c>
    </row>
    <row r="3284" spans="1:20" ht="45" x14ac:dyDescent="0.25">
      <c r="A3284">
        <v>935</v>
      </c>
      <c r="B3284" s="3" t="s">
        <v>936</v>
      </c>
      <c r="C3284" s="3" t="s">
        <v>5045</v>
      </c>
      <c r="D3284">
        <v>3500</v>
      </c>
      <c r="E3284">
        <v>50</v>
      </c>
      <c r="F3284" t="s">
        <v>8221</v>
      </c>
      <c r="G3284" t="s">
        <v>8224</v>
      </c>
      <c r="H3284" t="s">
        <v>8246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8278</v>
      </c>
      <c r="O3284" s="6">
        <f t="shared" si="306"/>
        <v>1.4285714285714285E-2</v>
      </c>
      <c r="P3284" s="8">
        <f t="shared" si="307"/>
        <v>25</v>
      </c>
      <c r="Q3284" s="9" t="str">
        <f t="shared" si="308"/>
        <v>music</v>
      </c>
      <c r="R3284" s="9" t="str">
        <f t="shared" si="309"/>
        <v>jazz</v>
      </c>
      <c r="S3284" s="14">
        <f t="shared" si="310"/>
        <v>42368.333668981482</v>
      </c>
      <c r="T3284" s="14">
        <f t="shared" si="311"/>
        <v>42398.333668981482</v>
      </c>
    </row>
    <row r="3285" spans="1:20" ht="45" x14ac:dyDescent="0.25">
      <c r="A3285">
        <v>1060</v>
      </c>
      <c r="B3285" s="3" t="s">
        <v>1061</v>
      </c>
      <c r="C3285" s="3" t="s">
        <v>5170</v>
      </c>
      <c r="D3285">
        <v>5000</v>
      </c>
      <c r="E3285">
        <v>50</v>
      </c>
      <c r="F3285" t="s">
        <v>8220</v>
      </c>
      <c r="G3285" t="s">
        <v>8224</v>
      </c>
      <c r="H3285" t="s">
        <v>8246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8281</v>
      </c>
      <c r="O3285" s="6">
        <f t="shared" si="306"/>
        <v>0.01</v>
      </c>
      <c r="P3285" s="8">
        <f t="shared" si="307"/>
        <v>50</v>
      </c>
      <c r="Q3285" s="9" t="str">
        <f t="shared" si="308"/>
        <v>journalism</v>
      </c>
      <c r="R3285" s="9" t="str">
        <f t="shared" si="309"/>
        <v>audio</v>
      </c>
      <c r="S3285" s="14">
        <f t="shared" si="310"/>
        <v>42079.913113425922</v>
      </c>
      <c r="T3285" s="14">
        <f t="shared" si="311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>
        <v>1000</v>
      </c>
      <c r="E3286">
        <v>50</v>
      </c>
      <c r="F3286" t="s">
        <v>8221</v>
      </c>
      <c r="G3286" t="s">
        <v>8236</v>
      </c>
      <c r="H3286" t="s">
        <v>8249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8283</v>
      </c>
      <c r="O3286" s="6">
        <f t="shared" si="306"/>
        <v>0.05</v>
      </c>
      <c r="P3286" s="8">
        <f t="shared" si="307"/>
        <v>50</v>
      </c>
      <c r="Q3286" s="9" t="str">
        <f t="shared" si="308"/>
        <v>games</v>
      </c>
      <c r="R3286" s="9" t="str">
        <f t="shared" si="309"/>
        <v>mobile games</v>
      </c>
      <c r="S3286" s="14">
        <f t="shared" si="310"/>
        <v>42558.989513888882</v>
      </c>
      <c r="T3286" s="14">
        <f t="shared" si="311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6">
        <f t="shared" si="306"/>
        <v>6.2500000000000003E-3</v>
      </c>
      <c r="P3287" s="8">
        <f t="shared" si="307"/>
        <v>50</v>
      </c>
      <c r="Q3287" s="9" t="str">
        <f t="shared" si="308"/>
        <v>food</v>
      </c>
      <c r="R3287" s="9" t="str">
        <f t="shared" si="309"/>
        <v>food trucks</v>
      </c>
      <c r="S3287" s="14">
        <f t="shared" si="310"/>
        <v>42143.714178240742</v>
      </c>
      <c r="T3287" s="14">
        <f t="shared" si="311"/>
        <v>42173.714178240742</v>
      </c>
    </row>
    <row r="3288" spans="1:20" ht="45" x14ac:dyDescent="0.25">
      <c r="A3288">
        <v>1483</v>
      </c>
      <c r="B3288" s="3" t="s">
        <v>1484</v>
      </c>
      <c r="C3288" s="3" t="s">
        <v>5593</v>
      </c>
      <c r="D3288">
        <v>7000</v>
      </c>
      <c r="E3288">
        <v>50</v>
      </c>
      <c r="F3288" t="s">
        <v>8221</v>
      </c>
      <c r="G3288" t="s">
        <v>8224</v>
      </c>
      <c r="H3288" t="s">
        <v>8246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8275</v>
      </c>
      <c r="O3288" s="6">
        <f t="shared" si="306"/>
        <v>7.1428571428571426E-3</v>
      </c>
      <c r="P3288" s="8">
        <f t="shared" si="307"/>
        <v>25</v>
      </c>
      <c r="Q3288" s="9" t="str">
        <f t="shared" si="308"/>
        <v>publishing</v>
      </c>
      <c r="R3288" s="9" t="str">
        <f t="shared" si="309"/>
        <v>fiction</v>
      </c>
      <c r="S3288" s="14">
        <f t="shared" si="310"/>
        <v>42548.192997685182</v>
      </c>
      <c r="T3288" s="14">
        <f t="shared" si="311"/>
        <v>42573.192997685182</v>
      </c>
    </row>
    <row r="3289" spans="1:20" ht="30" x14ac:dyDescent="0.25">
      <c r="A3289">
        <v>1559</v>
      </c>
      <c r="B3289" s="3" t="s">
        <v>1560</v>
      </c>
      <c r="C3289" s="3" t="s">
        <v>5669</v>
      </c>
      <c r="D3289">
        <v>15000</v>
      </c>
      <c r="E3289">
        <v>50</v>
      </c>
      <c r="F3289" t="s">
        <v>8221</v>
      </c>
      <c r="G3289" t="s">
        <v>8224</v>
      </c>
      <c r="H3289" t="s">
        <v>8246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8289</v>
      </c>
      <c r="O3289" s="6">
        <f t="shared" si="306"/>
        <v>3.3333333333333335E-3</v>
      </c>
      <c r="P3289" s="8">
        <f t="shared" si="307"/>
        <v>50</v>
      </c>
      <c r="Q3289" s="9" t="str">
        <f t="shared" si="308"/>
        <v>photography</v>
      </c>
      <c r="R3289" s="9" t="str">
        <f t="shared" si="309"/>
        <v>nature</v>
      </c>
      <c r="S3289" s="14">
        <f t="shared" si="310"/>
        <v>42108.05322916666</v>
      </c>
      <c r="T3289" s="14">
        <f t="shared" si="311"/>
        <v>42123.05322916666</v>
      </c>
    </row>
    <row r="3290" spans="1:20" ht="45" x14ac:dyDescent="0.25">
      <c r="A3290">
        <v>1713</v>
      </c>
      <c r="B3290" s="3" t="s">
        <v>1714</v>
      </c>
      <c r="C3290" s="3" t="s">
        <v>5823</v>
      </c>
      <c r="D3290">
        <v>3000</v>
      </c>
      <c r="E3290">
        <v>50</v>
      </c>
      <c r="F3290" t="s">
        <v>8221</v>
      </c>
      <c r="G3290" t="s">
        <v>8224</v>
      </c>
      <c r="H3290" t="s">
        <v>8246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8293</v>
      </c>
      <c r="O3290" s="6">
        <f t="shared" si="306"/>
        <v>1.6666666666666666E-2</v>
      </c>
      <c r="P3290" s="8">
        <f t="shared" si="307"/>
        <v>50</v>
      </c>
      <c r="Q3290" s="9" t="str">
        <f t="shared" si="308"/>
        <v>music</v>
      </c>
      <c r="R3290" s="9" t="str">
        <f t="shared" si="309"/>
        <v>faith</v>
      </c>
      <c r="S3290" s="14">
        <f t="shared" si="310"/>
        <v>41887.801064814819</v>
      </c>
      <c r="T3290" s="14">
        <f t="shared" si="311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>
        <v>50000</v>
      </c>
      <c r="E3291">
        <v>50</v>
      </c>
      <c r="F3291" t="s">
        <v>8221</v>
      </c>
      <c r="G3291" t="s">
        <v>8224</v>
      </c>
      <c r="H3291" t="s">
        <v>8246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8294</v>
      </c>
      <c r="O3291" s="6">
        <f t="shared" si="306"/>
        <v>1E-3</v>
      </c>
      <c r="P3291" s="8">
        <f t="shared" si="307"/>
        <v>25</v>
      </c>
      <c r="Q3291" s="9" t="str">
        <f t="shared" si="308"/>
        <v>technology</v>
      </c>
      <c r="R3291" s="9" t="str">
        <f t="shared" si="309"/>
        <v>gadgets</v>
      </c>
      <c r="S3291" s="14">
        <f t="shared" si="310"/>
        <v>42326.685428240744</v>
      </c>
      <c r="T3291" s="14">
        <f t="shared" si="311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>
        <v>5000</v>
      </c>
      <c r="E3292">
        <v>50</v>
      </c>
      <c r="F3292" t="s">
        <v>8221</v>
      </c>
      <c r="G3292" t="s">
        <v>8224</v>
      </c>
      <c r="H3292" t="s">
        <v>8246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8296</v>
      </c>
      <c r="O3292" s="6">
        <f t="shared" si="306"/>
        <v>0.01</v>
      </c>
      <c r="P3292" s="8">
        <f t="shared" si="307"/>
        <v>50</v>
      </c>
      <c r="Q3292" s="9" t="str">
        <f t="shared" si="308"/>
        <v>photography</v>
      </c>
      <c r="R3292" s="9" t="str">
        <f t="shared" si="309"/>
        <v>people</v>
      </c>
      <c r="S3292" s="14">
        <f t="shared" si="310"/>
        <v>42685.680648148147</v>
      </c>
      <c r="T3292" s="14">
        <f t="shared" si="311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>
        <v>500</v>
      </c>
      <c r="E3293">
        <v>50</v>
      </c>
      <c r="F3293" t="s">
        <v>8221</v>
      </c>
      <c r="G3293" t="s">
        <v>8224</v>
      </c>
      <c r="H3293" t="s">
        <v>8246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8282</v>
      </c>
      <c r="O3293" s="6">
        <f t="shared" si="306"/>
        <v>0.1</v>
      </c>
      <c r="P3293" s="8">
        <f t="shared" si="307"/>
        <v>10</v>
      </c>
      <c r="Q3293" s="9" t="str">
        <f t="shared" si="308"/>
        <v>games</v>
      </c>
      <c r="R3293" s="9" t="str">
        <f t="shared" si="309"/>
        <v>video games</v>
      </c>
      <c r="S3293" s="14">
        <f t="shared" si="310"/>
        <v>40198.424849537041</v>
      </c>
      <c r="T3293" s="14">
        <f t="shared" si="311"/>
        <v>40252.290972222225</v>
      </c>
    </row>
    <row r="3294" spans="1:20" ht="45" x14ac:dyDescent="0.25">
      <c r="A3294">
        <v>2152</v>
      </c>
      <c r="B3294" s="3" t="s">
        <v>2153</v>
      </c>
      <c r="C3294" s="3" t="s">
        <v>6262</v>
      </c>
      <c r="D3294">
        <v>30000</v>
      </c>
      <c r="E3294">
        <v>50</v>
      </c>
      <c r="F3294" t="s">
        <v>8221</v>
      </c>
      <c r="G3294" t="s">
        <v>8224</v>
      </c>
      <c r="H3294" t="s">
        <v>8246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8282</v>
      </c>
      <c r="O3294" s="6">
        <f t="shared" si="306"/>
        <v>1.6666666666666668E-3</v>
      </c>
      <c r="P3294" s="8">
        <f t="shared" si="307"/>
        <v>12.5</v>
      </c>
      <c r="Q3294" s="9" t="str">
        <f t="shared" si="308"/>
        <v>games</v>
      </c>
      <c r="R3294" s="9" t="str">
        <f t="shared" si="309"/>
        <v>video games</v>
      </c>
      <c r="S3294" s="14">
        <f t="shared" si="310"/>
        <v>41683.832280092596</v>
      </c>
      <c r="T3294" s="14">
        <f t="shared" si="311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>
        <v>850000</v>
      </c>
      <c r="E3295">
        <v>50</v>
      </c>
      <c r="F3295" t="s">
        <v>8220</v>
      </c>
      <c r="G3295" t="s">
        <v>8235</v>
      </c>
      <c r="H3295" t="s">
        <v>8255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8272</v>
      </c>
      <c r="O3295" s="6">
        <f t="shared" si="306"/>
        <v>5.8823529411764708E-5</v>
      </c>
      <c r="P3295" s="8">
        <f t="shared" si="307"/>
        <v>50</v>
      </c>
      <c r="Q3295" s="9" t="str">
        <f t="shared" si="308"/>
        <v>technology</v>
      </c>
      <c r="R3295" s="9" t="str">
        <f t="shared" si="309"/>
        <v>web</v>
      </c>
      <c r="S3295" s="14">
        <f t="shared" si="310"/>
        <v>42215.662314814821</v>
      </c>
      <c r="T3295" s="14">
        <f t="shared" si="311"/>
        <v>42245.662314814821</v>
      </c>
    </row>
    <row r="3296" spans="1:20" ht="45" x14ac:dyDescent="0.25">
      <c r="A3296">
        <v>2393</v>
      </c>
      <c r="B3296" s="3" t="s">
        <v>2394</v>
      </c>
      <c r="C3296" s="3" t="s">
        <v>6503</v>
      </c>
      <c r="D3296">
        <v>100000</v>
      </c>
      <c r="E3296">
        <v>50</v>
      </c>
      <c r="F3296" t="s">
        <v>8220</v>
      </c>
      <c r="G3296" t="s">
        <v>8224</v>
      </c>
      <c r="H3296" t="s">
        <v>8246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8272</v>
      </c>
      <c r="O3296" s="6">
        <f t="shared" si="306"/>
        <v>5.0000000000000001E-4</v>
      </c>
      <c r="P3296" s="8">
        <f t="shared" si="307"/>
        <v>50</v>
      </c>
      <c r="Q3296" s="9" t="str">
        <f t="shared" si="308"/>
        <v>technology</v>
      </c>
      <c r="R3296" s="9" t="str">
        <f t="shared" si="309"/>
        <v>web</v>
      </c>
      <c r="S3296" s="14">
        <f t="shared" si="310"/>
        <v>42194.648344907408</v>
      </c>
      <c r="T3296" s="14">
        <f t="shared" si="311"/>
        <v>42224.648344907408</v>
      </c>
    </row>
    <row r="3297" spans="1:20" ht="45" x14ac:dyDescent="0.25">
      <c r="A3297">
        <v>2438</v>
      </c>
      <c r="B3297" s="3" t="s">
        <v>2439</v>
      </c>
      <c r="C3297" s="3" t="s">
        <v>6548</v>
      </c>
      <c r="D3297">
        <v>15000</v>
      </c>
      <c r="E3297">
        <v>50</v>
      </c>
      <c r="F3297" t="s">
        <v>8221</v>
      </c>
      <c r="G3297" t="s">
        <v>8224</v>
      </c>
      <c r="H3297" t="s">
        <v>8246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8284</v>
      </c>
      <c r="O3297" s="6">
        <f t="shared" si="306"/>
        <v>3.3333333333333335E-3</v>
      </c>
      <c r="P3297" s="8">
        <f t="shared" si="307"/>
        <v>50</v>
      </c>
      <c r="Q3297" s="9" t="str">
        <f t="shared" si="308"/>
        <v>food</v>
      </c>
      <c r="R3297" s="9" t="str">
        <f t="shared" si="309"/>
        <v>food trucks</v>
      </c>
      <c r="S3297" s="14">
        <f t="shared" si="310"/>
        <v>42285.91506944444</v>
      </c>
      <c r="T3297" s="14">
        <f t="shared" si="311"/>
        <v>42345.956736111111</v>
      </c>
    </row>
    <row r="3298" spans="1:20" ht="45" x14ac:dyDescent="0.25">
      <c r="A3298">
        <v>2568</v>
      </c>
      <c r="B3298" s="3" t="s">
        <v>2568</v>
      </c>
      <c r="C3298" s="3" t="s">
        <v>6678</v>
      </c>
      <c r="D3298">
        <v>10000</v>
      </c>
      <c r="E3298">
        <v>50</v>
      </c>
      <c r="F3298" t="s">
        <v>8220</v>
      </c>
      <c r="G3298" t="s">
        <v>8225</v>
      </c>
      <c r="H3298" t="s">
        <v>8247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8284</v>
      </c>
      <c r="O3298" s="6">
        <f t="shared" si="306"/>
        <v>5.0000000000000001E-3</v>
      </c>
      <c r="P3298" s="8">
        <f t="shared" si="307"/>
        <v>50</v>
      </c>
      <c r="Q3298" s="9" t="str">
        <f t="shared" si="308"/>
        <v>food</v>
      </c>
      <c r="R3298" s="9" t="str">
        <f t="shared" si="309"/>
        <v>food trucks</v>
      </c>
      <c r="S3298" s="14">
        <f t="shared" si="310"/>
        <v>42584.666597222225</v>
      </c>
      <c r="T3298" s="14">
        <f t="shared" si="311"/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>
        <v>30000</v>
      </c>
      <c r="E3299">
        <v>50</v>
      </c>
      <c r="F3299" t="s">
        <v>8221</v>
      </c>
      <c r="G3299" t="s">
        <v>8224</v>
      </c>
      <c r="H3299" t="s">
        <v>8246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8284</v>
      </c>
      <c r="O3299" s="6">
        <f t="shared" si="306"/>
        <v>1.6666666666666668E-3</v>
      </c>
      <c r="P3299" s="8">
        <f t="shared" si="307"/>
        <v>50</v>
      </c>
      <c r="Q3299" s="9" t="str">
        <f t="shared" si="308"/>
        <v>food</v>
      </c>
      <c r="R3299" s="9" t="str">
        <f t="shared" si="309"/>
        <v>food trucks</v>
      </c>
      <c r="S3299" s="14">
        <f t="shared" si="310"/>
        <v>41795.963333333333</v>
      </c>
      <c r="T3299" s="14">
        <f t="shared" si="311"/>
        <v>41825.963333333333</v>
      </c>
    </row>
    <row r="3300" spans="1:20" ht="45" x14ac:dyDescent="0.25">
      <c r="A3300">
        <v>2592</v>
      </c>
      <c r="B3300" s="3" t="s">
        <v>2592</v>
      </c>
      <c r="C3300" s="3" t="s">
        <v>6702</v>
      </c>
      <c r="D3300">
        <v>30000</v>
      </c>
      <c r="E3300">
        <v>50</v>
      </c>
      <c r="F3300" t="s">
        <v>8221</v>
      </c>
      <c r="G3300" t="s">
        <v>8224</v>
      </c>
      <c r="H3300" t="s">
        <v>8246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8284</v>
      </c>
      <c r="O3300" s="6">
        <f t="shared" si="306"/>
        <v>1.6666666666666668E-3</v>
      </c>
      <c r="P3300" s="8">
        <f t="shared" si="307"/>
        <v>50</v>
      </c>
      <c r="Q3300" s="9" t="str">
        <f t="shared" si="308"/>
        <v>food</v>
      </c>
      <c r="R3300" s="9" t="str">
        <f t="shared" si="309"/>
        <v>food trucks</v>
      </c>
      <c r="S3300" s="14">
        <f t="shared" si="310"/>
        <v>41887.801168981481</v>
      </c>
      <c r="T3300" s="14">
        <f t="shared" si="311"/>
        <v>41917.801168981481</v>
      </c>
    </row>
    <row r="3301" spans="1:20" ht="45" x14ac:dyDescent="0.25">
      <c r="A3301">
        <v>3086</v>
      </c>
      <c r="B3301" s="3" t="s">
        <v>3086</v>
      </c>
      <c r="C3301" s="3" t="s">
        <v>7196</v>
      </c>
      <c r="D3301">
        <v>20000</v>
      </c>
      <c r="E3301">
        <v>50</v>
      </c>
      <c r="F3301" t="s">
        <v>8221</v>
      </c>
      <c r="G3301" t="s">
        <v>8237</v>
      </c>
      <c r="H3301" t="s">
        <v>8249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8303</v>
      </c>
      <c r="O3301" s="6">
        <f t="shared" si="306"/>
        <v>2.5000000000000001E-3</v>
      </c>
      <c r="P3301" s="8">
        <f t="shared" si="307"/>
        <v>16.666666666666668</v>
      </c>
      <c r="Q3301" s="9" t="str">
        <f t="shared" si="308"/>
        <v>theater</v>
      </c>
      <c r="R3301" s="9" t="str">
        <f t="shared" si="309"/>
        <v>spaces</v>
      </c>
      <c r="S3301" s="14">
        <f t="shared" si="310"/>
        <v>42173.67082175926</v>
      </c>
      <c r="T3301" s="14">
        <f t="shared" si="311"/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>
        <v>14920</v>
      </c>
      <c r="E3302">
        <v>50</v>
      </c>
      <c r="F3302" t="s">
        <v>8221</v>
      </c>
      <c r="G3302" t="s">
        <v>8224</v>
      </c>
      <c r="H3302" t="s">
        <v>8246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8303</v>
      </c>
      <c r="O3302" s="6">
        <f t="shared" si="306"/>
        <v>3.351206434316354E-3</v>
      </c>
      <c r="P3302" s="8">
        <f t="shared" si="307"/>
        <v>50</v>
      </c>
      <c r="Q3302" s="9" t="str">
        <f t="shared" si="308"/>
        <v>theater</v>
      </c>
      <c r="R3302" s="9" t="str">
        <f t="shared" si="309"/>
        <v>spaces</v>
      </c>
      <c r="S3302" s="14">
        <f t="shared" si="310"/>
        <v>42523.025231481486</v>
      </c>
      <c r="T3302" s="14">
        <f t="shared" si="311"/>
        <v>42583.025231481486</v>
      </c>
    </row>
    <row r="3303" spans="1:20" ht="30" x14ac:dyDescent="0.25">
      <c r="A3303">
        <v>3137</v>
      </c>
      <c r="B3303" s="3" t="s">
        <v>3137</v>
      </c>
      <c r="C3303" s="3" t="s">
        <v>7247</v>
      </c>
      <c r="D3303">
        <v>1500</v>
      </c>
      <c r="E3303">
        <v>50</v>
      </c>
      <c r="F3303" t="s">
        <v>8222</v>
      </c>
      <c r="G3303" t="s">
        <v>8224</v>
      </c>
      <c r="H3303" t="s">
        <v>8246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8271</v>
      </c>
      <c r="O3303" s="6">
        <f t="shared" si="306"/>
        <v>3.3333333333333333E-2</v>
      </c>
      <c r="P3303" s="8">
        <f t="shared" si="307"/>
        <v>50</v>
      </c>
      <c r="Q3303" s="9" t="str">
        <f t="shared" si="308"/>
        <v>theater</v>
      </c>
      <c r="R3303" s="9" t="str">
        <f t="shared" si="309"/>
        <v>plays</v>
      </c>
      <c r="S3303" s="14">
        <f t="shared" si="310"/>
        <v>42807.885057870371</v>
      </c>
      <c r="T3303" s="14">
        <f t="shared" si="311"/>
        <v>42858.8</v>
      </c>
    </row>
    <row r="3304" spans="1:20" ht="45" x14ac:dyDescent="0.25">
      <c r="A3304">
        <v>3794</v>
      </c>
      <c r="B3304" s="3" t="s">
        <v>3791</v>
      </c>
      <c r="C3304" s="3" t="s">
        <v>7904</v>
      </c>
      <c r="D3304">
        <v>5000</v>
      </c>
      <c r="E3304">
        <v>50</v>
      </c>
      <c r="F3304" t="s">
        <v>8221</v>
      </c>
      <c r="G3304" t="s">
        <v>8225</v>
      </c>
      <c r="H3304" t="s">
        <v>8247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8305</v>
      </c>
      <c r="O3304" s="6">
        <f t="shared" si="306"/>
        <v>0.01</v>
      </c>
      <c r="P3304" s="8">
        <f t="shared" si="307"/>
        <v>50</v>
      </c>
      <c r="Q3304" s="9" t="str">
        <f t="shared" si="308"/>
        <v>theater</v>
      </c>
      <c r="R3304" s="9" t="str">
        <f t="shared" si="309"/>
        <v>musical</v>
      </c>
      <c r="S3304" s="14">
        <f t="shared" si="310"/>
        <v>42132.58048611111</v>
      </c>
      <c r="T3304" s="14">
        <f t="shared" si="311"/>
        <v>42162.58048611111</v>
      </c>
    </row>
    <row r="3305" spans="1:20" ht="45" x14ac:dyDescent="0.25">
      <c r="A3305">
        <v>3895</v>
      </c>
      <c r="B3305" s="3" t="s">
        <v>3892</v>
      </c>
      <c r="C3305" s="3" t="s">
        <v>8003</v>
      </c>
      <c r="D3305">
        <v>1000</v>
      </c>
      <c r="E3305">
        <v>50</v>
      </c>
      <c r="F3305" t="s">
        <v>8221</v>
      </c>
      <c r="G3305" t="s">
        <v>8224</v>
      </c>
      <c r="H3305" t="s">
        <v>8246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8271</v>
      </c>
      <c r="O3305" s="6">
        <f t="shared" si="306"/>
        <v>0.05</v>
      </c>
      <c r="P3305" s="8">
        <f t="shared" si="307"/>
        <v>50</v>
      </c>
      <c r="Q3305" s="9" t="str">
        <f t="shared" si="308"/>
        <v>theater</v>
      </c>
      <c r="R3305" s="9" t="str">
        <f t="shared" si="309"/>
        <v>plays</v>
      </c>
      <c r="S3305" s="14">
        <f t="shared" si="310"/>
        <v>42032.250208333338</v>
      </c>
      <c r="T3305" s="14">
        <f t="shared" si="311"/>
        <v>42063.250208333338</v>
      </c>
    </row>
    <row r="3306" spans="1:20" ht="60" x14ac:dyDescent="0.25">
      <c r="A3306">
        <v>3941</v>
      </c>
      <c r="B3306" s="3" t="s">
        <v>3938</v>
      </c>
      <c r="C3306" s="3" t="s">
        <v>8049</v>
      </c>
      <c r="D3306">
        <v>5500</v>
      </c>
      <c r="E3306">
        <v>50</v>
      </c>
      <c r="F3306" t="s">
        <v>8221</v>
      </c>
      <c r="G3306" t="s">
        <v>8224</v>
      </c>
      <c r="H3306" t="s">
        <v>8246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306"/>
        <v>9.0909090909090905E-3</v>
      </c>
      <c r="P3306" s="8">
        <f t="shared" si="307"/>
        <v>25</v>
      </c>
      <c r="Q3306" s="9" t="str">
        <f t="shared" si="308"/>
        <v>theater</v>
      </c>
      <c r="R3306" s="9" t="str">
        <f t="shared" si="309"/>
        <v>plays</v>
      </c>
      <c r="S3306" s="14">
        <f t="shared" si="310"/>
        <v>41940.587233796294</v>
      </c>
      <c r="T3306" s="14">
        <f t="shared" si="311"/>
        <v>41968.041666666672</v>
      </c>
    </row>
    <row r="3307" spans="1:20" ht="45" x14ac:dyDescent="0.25">
      <c r="A3307">
        <v>4099</v>
      </c>
      <c r="B3307" s="3" t="s">
        <v>4095</v>
      </c>
      <c r="C3307" s="3" t="s">
        <v>8202</v>
      </c>
      <c r="D3307">
        <v>4500</v>
      </c>
      <c r="E3307">
        <v>50</v>
      </c>
      <c r="F3307" t="s">
        <v>8221</v>
      </c>
      <c r="G3307" t="s">
        <v>8224</v>
      </c>
      <c r="H3307" t="s">
        <v>8246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8271</v>
      </c>
      <c r="O3307" s="6">
        <f t="shared" si="306"/>
        <v>1.1111111111111112E-2</v>
      </c>
      <c r="P3307" s="8">
        <f t="shared" si="307"/>
        <v>50</v>
      </c>
      <c r="Q3307" s="9" t="str">
        <f t="shared" si="308"/>
        <v>theater</v>
      </c>
      <c r="R3307" s="9" t="str">
        <f t="shared" si="309"/>
        <v>plays</v>
      </c>
      <c r="S3307" s="14">
        <f t="shared" si="310"/>
        <v>42570.850381944445</v>
      </c>
      <c r="T3307" s="14">
        <f t="shared" si="311"/>
        <v>42615.850381944445</v>
      </c>
    </row>
    <row r="3308" spans="1:20" ht="45" x14ac:dyDescent="0.25">
      <c r="A3308">
        <v>1486</v>
      </c>
      <c r="B3308" s="3" t="s">
        <v>1487</v>
      </c>
      <c r="C3308" s="3" t="s">
        <v>5596</v>
      </c>
      <c r="D3308">
        <v>20000</v>
      </c>
      <c r="E3308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s="6">
        <f t="shared" si="306"/>
        <v>2.3999999999999998E-3</v>
      </c>
      <c r="P3308" s="8">
        <f t="shared" si="307"/>
        <v>16</v>
      </c>
      <c r="Q3308" s="9" t="str">
        <f t="shared" si="308"/>
        <v>publishing</v>
      </c>
      <c r="R3308" s="9" t="str">
        <f t="shared" si="309"/>
        <v>fiction</v>
      </c>
      <c r="S3308" s="14">
        <f t="shared" si="310"/>
        <v>42032.168530092589</v>
      </c>
      <c r="T3308" s="14">
        <f t="shared" si="311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>
        <v>80000</v>
      </c>
      <c r="E3309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8282</v>
      </c>
      <c r="O3309" s="6">
        <f t="shared" si="306"/>
        <v>5.9612499999999998E-4</v>
      </c>
      <c r="P3309" s="8">
        <f t="shared" si="307"/>
        <v>11.922499999999999</v>
      </c>
      <c r="Q3309" s="9" t="str">
        <f t="shared" si="308"/>
        <v>games</v>
      </c>
      <c r="R3309" s="9" t="str">
        <f t="shared" si="309"/>
        <v>video games</v>
      </c>
      <c r="S3309" s="14">
        <f t="shared" si="310"/>
        <v>41536.509097222224</v>
      </c>
      <c r="T3309" s="14">
        <f t="shared" si="311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>
        <v>100000</v>
      </c>
      <c r="E3310">
        <v>47</v>
      </c>
      <c r="F3310" t="s">
        <v>8221</v>
      </c>
      <c r="G3310" t="s">
        <v>8224</v>
      </c>
      <c r="H3310" t="s">
        <v>8246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8282</v>
      </c>
      <c r="O3310" s="6">
        <f t="shared" si="306"/>
        <v>4.6999999999999999E-4</v>
      </c>
      <c r="P3310" s="8">
        <f t="shared" si="307"/>
        <v>6.7142857142857144</v>
      </c>
      <c r="Q3310" s="9" t="str">
        <f t="shared" si="308"/>
        <v>games</v>
      </c>
      <c r="R3310" s="9" t="str">
        <f t="shared" si="309"/>
        <v>video games</v>
      </c>
      <c r="S3310" s="14">
        <f t="shared" si="310"/>
        <v>41660.792557870373</v>
      </c>
      <c r="T3310" s="14">
        <f t="shared" si="311"/>
        <v>41700.792557870373</v>
      </c>
    </row>
    <row r="3311" spans="1:20" ht="45" x14ac:dyDescent="0.25">
      <c r="A3311">
        <v>4086</v>
      </c>
      <c r="B3311" s="3" t="s">
        <v>4082</v>
      </c>
      <c r="C3311" s="3" t="s">
        <v>8189</v>
      </c>
      <c r="D3311">
        <v>1000</v>
      </c>
      <c r="E3311">
        <v>47</v>
      </c>
      <c r="F3311" t="s">
        <v>8221</v>
      </c>
      <c r="G3311" t="s">
        <v>8224</v>
      </c>
      <c r="H3311" t="s">
        <v>8246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8271</v>
      </c>
      <c r="O3311" s="6">
        <f t="shared" si="306"/>
        <v>4.7E-2</v>
      </c>
      <c r="P3311" s="8">
        <f t="shared" si="307"/>
        <v>9.4</v>
      </c>
      <c r="Q3311" s="9" t="str">
        <f t="shared" si="308"/>
        <v>theater</v>
      </c>
      <c r="R3311" s="9" t="str">
        <f t="shared" si="309"/>
        <v>plays</v>
      </c>
      <c r="S3311" s="14">
        <f t="shared" si="310"/>
        <v>42304.940960648149</v>
      </c>
      <c r="T3311" s="14">
        <f t="shared" si="311"/>
        <v>42329.166666666672</v>
      </c>
    </row>
    <row r="3312" spans="1:20" ht="45" x14ac:dyDescent="0.25">
      <c r="A3312">
        <v>449</v>
      </c>
      <c r="B3312" s="3" t="s">
        <v>450</v>
      </c>
      <c r="C3312" s="3" t="s">
        <v>4559</v>
      </c>
      <c r="D3312">
        <v>2000</v>
      </c>
      <c r="E3312">
        <v>45</v>
      </c>
      <c r="F3312" t="s">
        <v>8221</v>
      </c>
      <c r="G3312" t="s">
        <v>8225</v>
      </c>
      <c r="H3312" t="s">
        <v>8247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8270</v>
      </c>
      <c r="O3312" s="6">
        <f t="shared" si="306"/>
        <v>2.2499999999999999E-2</v>
      </c>
      <c r="P3312" s="8">
        <f t="shared" si="307"/>
        <v>9</v>
      </c>
      <c r="Q3312" s="9" t="str">
        <f t="shared" si="308"/>
        <v>film &amp; video</v>
      </c>
      <c r="R3312" s="9" t="str">
        <f t="shared" si="309"/>
        <v>animation</v>
      </c>
      <c r="S3312" s="14">
        <f t="shared" si="310"/>
        <v>41534.568113425928</v>
      </c>
      <c r="T3312" s="14">
        <f t="shared" si="311"/>
        <v>41564.568113425928</v>
      </c>
    </row>
    <row r="3313" spans="1:20" ht="45" x14ac:dyDescent="0.25">
      <c r="A3313">
        <v>455</v>
      </c>
      <c r="B3313" s="3" t="s">
        <v>456</v>
      </c>
      <c r="C3313" s="3" t="s">
        <v>4565</v>
      </c>
      <c r="D3313">
        <v>65000</v>
      </c>
      <c r="E3313">
        <v>45</v>
      </c>
      <c r="F3313" t="s">
        <v>8221</v>
      </c>
      <c r="G3313" t="s">
        <v>8224</v>
      </c>
      <c r="H3313" t="s">
        <v>8246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8270</v>
      </c>
      <c r="O3313" s="6">
        <f t="shared" si="306"/>
        <v>6.9230769230769226E-4</v>
      </c>
      <c r="P3313" s="8">
        <f t="shared" si="307"/>
        <v>22.5</v>
      </c>
      <c r="Q3313" s="9" t="str">
        <f t="shared" si="308"/>
        <v>film &amp; video</v>
      </c>
      <c r="R3313" s="9" t="str">
        <f t="shared" si="309"/>
        <v>animation</v>
      </c>
      <c r="S3313" s="14">
        <f t="shared" si="310"/>
        <v>40971.002569444441</v>
      </c>
      <c r="T3313" s="14">
        <f t="shared" si="311"/>
        <v>41016.021527777775</v>
      </c>
    </row>
    <row r="3314" spans="1:20" ht="45" x14ac:dyDescent="0.25">
      <c r="A3314">
        <v>865</v>
      </c>
      <c r="B3314" s="3" t="s">
        <v>866</v>
      </c>
      <c r="C3314" s="3" t="s">
        <v>4975</v>
      </c>
      <c r="D3314">
        <v>2200</v>
      </c>
      <c r="E3314">
        <v>45</v>
      </c>
      <c r="F3314" t="s">
        <v>8221</v>
      </c>
      <c r="G3314" t="s">
        <v>8224</v>
      </c>
      <c r="H3314" t="s">
        <v>8246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8278</v>
      </c>
      <c r="O3314" s="6">
        <f t="shared" si="306"/>
        <v>2.0454545454545454E-2</v>
      </c>
      <c r="P3314" s="8">
        <f t="shared" si="307"/>
        <v>22.5</v>
      </c>
      <c r="Q3314" s="9" t="str">
        <f t="shared" si="308"/>
        <v>music</v>
      </c>
      <c r="R3314" s="9" t="str">
        <f t="shared" si="309"/>
        <v>jazz</v>
      </c>
      <c r="S3314" s="14">
        <f t="shared" si="310"/>
        <v>41230.77311342593</v>
      </c>
      <c r="T3314" s="14">
        <f t="shared" si="311"/>
        <v>41290.77311342593</v>
      </c>
    </row>
    <row r="3315" spans="1:20" ht="30" x14ac:dyDescent="0.25">
      <c r="A3315">
        <v>873</v>
      </c>
      <c r="B3315" s="3" t="s">
        <v>874</v>
      </c>
      <c r="C3315" s="3" t="s">
        <v>4983</v>
      </c>
      <c r="D3315">
        <v>3500</v>
      </c>
      <c r="E3315">
        <v>45</v>
      </c>
      <c r="F3315" t="s">
        <v>8221</v>
      </c>
      <c r="G3315" t="s">
        <v>8224</v>
      </c>
      <c r="H3315" t="s">
        <v>8246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8278</v>
      </c>
      <c r="O3315" s="6">
        <f t="shared" si="306"/>
        <v>1.2857142857142857E-2</v>
      </c>
      <c r="P3315" s="8">
        <f t="shared" si="307"/>
        <v>9</v>
      </c>
      <c r="Q3315" s="9" t="str">
        <f t="shared" si="308"/>
        <v>music</v>
      </c>
      <c r="R3315" s="9" t="str">
        <f t="shared" si="309"/>
        <v>jazz</v>
      </c>
      <c r="S3315" s="14">
        <f t="shared" si="310"/>
        <v>41184.167129629634</v>
      </c>
      <c r="T3315" s="14">
        <f t="shared" si="311"/>
        <v>41224.208796296298</v>
      </c>
    </row>
    <row r="3316" spans="1:20" ht="45" x14ac:dyDescent="0.25">
      <c r="A3316">
        <v>1068</v>
      </c>
      <c r="B3316" s="3" t="s">
        <v>1069</v>
      </c>
      <c r="C3316" s="3" t="s">
        <v>5178</v>
      </c>
      <c r="D3316">
        <v>30000</v>
      </c>
      <c r="E3316">
        <v>45</v>
      </c>
      <c r="F3316" t="s">
        <v>8221</v>
      </c>
      <c r="G3316" t="s">
        <v>8224</v>
      </c>
      <c r="H3316" t="s">
        <v>8246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8282</v>
      </c>
      <c r="O3316" s="6">
        <f t="shared" si="306"/>
        <v>1.5E-3</v>
      </c>
      <c r="P3316" s="8">
        <f t="shared" si="307"/>
        <v>11.25</v>
      </c>
      <c r="Q3316" s="9" t="str">
        <f t="shared" si="308"/>
        <v>games</v>
      </c>
      <c r="R3316" s="9" t="str">
        <f t="shared" si="309"/>
        <v>video games</v>
      </c>
      <c r="S3316" s="14">
        <f t="shared" si="310"/>
        <v>42440.371111111104</v>
      </c>
      <c r="T3316" s="14">
        <f t="shared" si="311"/>
        <v>42470.329444444447</v>
      </c>
    </row>
    <row r="3317" spans="1:20" ht="30" x14ac:dyDescent="0.25">
      <c r="A3317">
        <v>1075</v>
      </c>
      <c r="B3317" s="3" t="s">
        <v>1076</v>
      </c>
      <c r="C3317" s="3" t="s">
        <v>5185</v>
      </c>
      <c r="D3317">
        <v>1000</v>
      </c>
      <c r="E3317">
        <v>45</v>
      </c>
      <c r="F3317" t="s">
        <v>8221</v>
      </c>
      <c r="G3317" t="s">
        <v>8224</v>
      </c>
      <c r="H3317" t="s">
        <v>8246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8282</v>
      </c>
      <c r="O3317" s="6">
        <f t="shared" si="306"/>
        <v>4.4999999999999998E-2</v>
      </c>
      <c r="P3317" s="8">
        <f t="shared" si="307"/>
        <v>15</v>
      </c>
      <c r="Q3317" s="9" t="str">
        <f t="shared" si="308"/>
        <v>games</v>
      </c>
      <c r="R3317" s="9" t="str">
        <f t="shared" si="309"/>
        <v>video games</v>
      </c>
      <c r="S3317" s="14">
        <f t="shared" si="310"/>
        <v>41005.904120370367</v>
      </c>
      <c r="T3317" s="14">
        <f t="shared" si="311"/>
        <v>41035.904120370367</v>
      </c>
    </row>
    <row r="3318" spans="1:20" ht="45" x14ac:dyDescent="0.25">
      <c r="A3318">
        <v>1078</v>
      </c>
      <c r="B3318" s="3" t="s">
        <v>1079</v>
      </c>
      <c r="C3318" s="3" t="s">
        <v>5188</v>
      </c>
      <c r="D3318">
        <v>600</v>
      </c>
      <c r="E3318">
        <v>45</v>
      </c>
      <c r="F3318" t="s">
        <v>8221</v>
      </c>
      <c r="G3318" t="s">
        <v>8224</v>
      </c>
      <c r="H3318" t="s">
        <v>8246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8282</v>
      </c>
      <c r="O3318" s="6">
        <f t="shared" si="306"/>
        <v>7.4999999999999997E-2</v>
      </c>
      <c r="P3318" s="8">
        <f t="shared" si="307"/>
        <v>9</v>
      </c>
      <c r="Q3318" s="9" t="str">
        <f t="shared" si="308"/>
        <v>games</v>
      </c>
      <c r="R3318" s="9" t="str">
        <f t="shared" si="309"/>
        <v>video games</v>
      </c>
      <c r="S3318" s="14">
        <f t="shared" si="310"/>
        <v>40701.195844907408</v>
      </c>
      <c r="T3318" s="14">
        <f t="shared" si="311"/>
        <v>40746.195844907408</v>
      </c>
    </row>
    <row r="3319" spans="1:20" ht="45" x14ac:dyDescent="0.25">
      <c r="A3319">
        <v>1109</v>
      </c>
      <c r="B3319" s="3" t="s">
        <v>1110</v>
      </c>
      <c r="C3319" s="3" t="s">
        <v>5219</v>
      </c>
      <c r="D3319">
        <v>10000</v>
      </c>
      <c r="E3319">
        <v>45</v>
      </c>
      <c r="F3319" t="s">
        <v>8221</v>
      </c>
      <c r="G3319" t="s">
        <v>8224</v>
      </c>
      <c r="H3319" t="s">
        <v>8246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8282</v>
      </c>
      <c r="O3319" s="6">
        <f t="shared" si="306"/>
        <v>4.4999999999999997E-3</v>
      </c>
      <c r="P3319" s="8">
        <f t="shared" si="307"/>
        <v>15</v>
      </c>
      <c r="Q3319" s="9" t="str">
        <f t="shared" si="308"/>
        <v>games</v>
      </c>
      <c r="R3319" s="9" t="str">
        <f t="shared" si="309"/>
        <v>video games</v>
      </c>
      <c r="S3319" s="14">
        <f t="shared" si="310"/>
        <v>42662.752199074079</v>
      </c>
      <c r="T3319" s="14">
        <f t="shared" si="311"/>
        <v>42692.793865740736</v>
      </c>
    </row>
    <row r="3320" spans="1:20" ht="45" x14ac:dyDescent="0.25">
      <c r="A3320">
        <v>1428</v>
      </c>
      <c r="B3320" s="3" t="s">
        <v>1429</v>
      </c>
      <c r="C3320" s="3" t="s">
        <v>5538</v>
      </c>
      <c r="D3320">
        <v>1000</v>
      </c>
      <c r="E3320">
        <v>45</v>
      </c>
      <c r="F3320" t="s">
        <v>8221</v>
      </c>
      <c r="G3320" t="s">
        <v>8227</v>
      </c>
      <c r="H3320" t="s">
        <v>8249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8287</v>
      </c>
      <c r="O3320" s="6">
        <f t="shared" si="306"/>
        <v>4.4999999999999998E-2</v>
      </c>
      <c r="P3320" s="8">
        <f t="shared" si="307"/>
        <v>15</v>
      </c>
      <c r="Q3320" s="9" t="str">
        <f t="shared" si="308"/>
        <v>publishing</v>
      </c>
      <c r="R3320" s="9" t="str">
        <f t="shared" si="309"/>
        <v>translations</v>
      </c>
      <c r="S3320" s="14">
        <f t="shared" si="310"/>
        <v>42432.379826388889</v>
      </c>
      <c r="T3320" s="14">
        <f t="shared" si="311"/>
        <v>42462.338159722218</v>
      </c>
    </row>
    <row r="3321" spans="1:20" ht="45" x14ac:dyDescent="0.25">
      <c r="A3321">
        <v>2436</v>
      </c>
      <c r="B3321" s="3" t="s">
        <v>2437</v>
      </c>
      <c r="C3321" s="3" t="s">
        <v>6546</v>
      </c>
      <c r="D3321">
        <v>117000</v>
      </c>
      <c r="E3321">
        <v>45</v>
      </c>
      <c r="F3321" t="s">
        <v>8221</v>
      </c>
      <c r="G3321" t="s">
        <v>8229</v>
      </c>
      <c r="H3321" t="s">
        <v>8251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8284</v>
      </c>
      <c r="O3321" s="6">
        <f t="shared" si="306"/>
        <v>3.8461538461538462E-4</v>
      </c>
      <c r="P3321" s="8">
        <f t="shared" si="307"/>
        <v>22.5</v>
      </c>
      <c r="Q3321" s="9" t="str">
        <f t="shared" si="308"/>
        <v>food</v>
      </c>
      <c r="R3321" s="9" t="str">
        <f t="shared" si="309"/>
        <v>food trucks</v>
      </c>
      <c r="S3321" s="14">
        <f t="shared" si="310"/>
        <v>42338.615393518514</v>
      </c>
      <c r="T3321" s="14">
        <f t="shared" si="311"/>
        <v>42398.615393518514</v>
      </c>
    </row>
    <row r="3322" spans="1:20" ht="45" x14ac:dyDescent="0.25">
      <c r="A3322">
        <v>2764</v>
      </c>
      <c r="B3322" s="3" t="s">
        <v>2764</v>
      </c>
      <c r="C3322" s="3" t="s">
        <v>6874</v>
      </c>
      <c r="D3322">
        <v>4000</v>
      </c>
      <c r="E3322">
        <v>45</v>
      </c>
      <c r="F3322" t="s">
        <v>8221</v>
      </c>
      <c r="G3322" t="s">
        <v>8224</v>
      </c>
      <c r="H3322" t="s">
        <v>8246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8304</v>
      </c>
      <c r="O3322" s="6">
        <f t="shared" si="306"/>
        <v>1.125E-2</v>
      </c>
      <c r="P3322" s="8">
        <f t="shared" si="307"/>
        <v>11.25</v>
      </c>
      <c r="Q3322" s="9" t="str">
        <f t="shared" si="308"/>
        <v>publishing</v>
      </c>
      <c r="R3322" s="9" t="str">
        <f t="shared" si="309"/>
        <v>children's books</v>
      </c>
      <c r="S3322" s="14">
        <f t="shared" si="310"/>
        <v>41030.292025462964</v>
      </c>
      <c r="T3322" s="14">
        <f t="shared" si="311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>
        <v>5000</v>
      </c>
      <c r="E3323">
        <v>45</v>
      </c>
      <c r="F3323" t="s">
        <v>8221</v>
      </c>
      <c r="G3323" t="s">
        <v>8224</v>
      </c>
      <c r="H3323" t="s">
        <v>8246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8271</v>
      </c>
      <c r="O3323" s="6">
        <f t="shared" si="306"/>
        <v>8.9999999999999993E-3</v>
      </c>
      <c r="P3323" s="8">
        <f t="shared" si="307"/>
        <v>22.5</v>
      </c>
      <c r="Q3323" s="9" t="str">
        <f t="shared" si="308"/>
        <v>theater</v>
      </c>
      <c r="R3323" s="9" t="str">
        <f t="shared" si="309"/>
        <v>plays</v>
      </c>
      <c r="S3323" s="14">
        <f t="shared" si="310"/>
        <v>42627.955104166671</v>
      </c>
      <c r="T3323" s="14">
        <f t="shared" si="311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>
        <v>2750</v>
      </c>
      <c r="E3324">
        <v>45</v>
      </c>
      <c r="F3324" t="s">
        <v>8222</v>
      </c>
      <c r="G3324" t="s">
        <v>8225</v>
      </c>
      <c r="H3324" t="s">
        <v>8247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8271</v>
      </c>
      <c r="O3324" s="6">
        <f t="shared" si="306"/>
        <v>1.6363636363636365E-2</v>
      </c>
      <c r="P3324" s="8">
        <f t="shared" si="307"/>
        <v>15</v>
      </c>
      <c r="Q3324" s="9" t="str">
        <f t="shared" si="308"/>
        <v>theater</v>
      </c>
      <c r="R3324" s="9" t="str">
        <f t="shared" si="309"/>
        <v>plays</v>
      </c>
      <c r="S3324" s="14">
        <f t="shared" si="310"/>
        <v>42783.513182870374</v>
      </c>
      <c r="T3324" s="14">
        <f t="shared" si="311"/>
        <v>42813.471516203703</v>
      </c>
    </row>
    <row r="3325" spans="1:20" ht="45" x14ac:dyDescent="0.25">
      <c r="A3325">
        <v>3960</v>
      </c>
      <c r="B3325" s="3" t="s">
        <v>3957</v>
      </c>
      <c r="C3325" s="3" t="s">
        <v>8067</v>
      </c>
      <c r="D3325">
        <v>3000</v>
      </c>
      <c r="E3325">
        <v>45</v>
      </c>
      <c r="F3325" t="s">
        <v>8221</v>
      </c>
      <c r="G3325" t="s">
        <v>8224</v>
      </c>
      <c r="H3325" t="s">
        <v>8246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8271</v>
      </c>
      <c r="O3325" s="6">
        <f t="shared" si="306"/>
        <v>1.4999999999999999E-2</v>
      </c>
      <c r="P3325" s="8">
        <f t="shared" si="307"/>
        <v>11.25</v>
      </c>
      <c r="Q3325" s="9" t="str">
        <f t="shared" si="308"/>
        <v>theater</v>
      </c>
      <c r="R3325" s="9" t="str">
        <f t="shared" si="309"/>
        <v>plays</v>
      </c>
      <c r="S3325" s="14">
        <f t="shared" si="310"/>
        <v>42342.845555555556</v>
      </c>
      <c r="T3325" s="14">
        <f t="shared" si="311"/>
        <v>42372.845555555556</v>
      </c>
    </row>
    <row r="3326" spans="1:20" ht="45" x14ac:dyDescent="0.25">
      <c r="A3326">
        <v>3962</v>
      </c>
      <c r="B3326" s="3" t="s">
        <v>3959</v>
      </c>
      <c r="C3326" s="3" t="s">
        <v>8069</v>
      </c>
      <c r="D3326">
        <v>1400</v>
      </c>
      <c r="E3326">
        <v>45</v>
      </c>
      <c r="F3326" t="s">
        <v>8221</v>
      </c>
      <c r="G3326" t="s">
        <v>8225</v>
      </c>
      <c r="H3326" t="s">
        <v>8247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8271</v>
      </c>
      <c r="O3326" s="6">
        <f t="shared" si="306"/>
        <v>3.214285714285714E-2</v>
      </c>
      <c r="P3326" s="8">
        <f t="shared" si="307"/>
        <v>15</v>
      </c>
      <c r="Q3326" s="9" t="str">
        <f t="shared" si="308"/>
        <v>theater</v>
      </c>
      <c r="R3326" s="9" t="str">
        <f t="shared" si="309"/>
        <v>plays</v>
      </c>
      <c r="S3326" s="14">
        <f t="shared" si="310"/>
        <v>42311.621458333335</v>
      </c>
      <c r="T3326" s="14">
        <f t="shared" si="311"/>
        <v>42336.621458333335</v>
      </c>
    </row>
    <row r="3327" spans="1:20" ht="45" x14ac:dyDescent="0.25">
      <c r="A3327">
        <v>3966</v>
      </c>
      <c r="B3327" s="3" t="s">
        <v>3963</v>
      </c>
      <c r="C3327" s="3" t="s">
        <v>8073</v>
      </c>
      <c r="D3327">
        <v>7500</v>
      </c>
      <c r="E3327">
        <v>45</v>
      </c>
      <c r="F3327" t="s">
        <v>8221</v>
      </c>
      <c r="G3327" t="s">
        <v>8224</v>
      </c>
      <c r="H3327" t="s">
        <v>8246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8271</v>
      </c>
      <c r="O3327" s="6">
        <f t="shared" si="306"/>
        <v>6.0000000000000001E-3</v>
      </c>
      <c r="P3327" s="8">
        <f t="shared" si="307"/>
        <v>22.5</v>
      </c>
      <c r="Q3327" s="9" t="str">
        <f t="shared" si="308"/>
        <v>theater</v>
      </c>
      <c r="R3327" s="9" t="str">
        <f t="shared" si="309"/>
        <v>plays</v>
      </c>
      <c r="S3327" s="14">
        <f t="shared" si="310"/>
        <v>41801.711550925924</v>
      </c>
      <c r="T3327" s="14">
        <f t="shared" si="311"/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>
        <v>300</v>
      </c>
      <c r="E3328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8282</v>
      </c>
      <c r="O3328" s="6">
        <f t="shared" si="306"/>
        <v>0.14083333333333334</v>
      </c>
      <c r="P3328" s="8">
        <f t="shared" si="307"/>
        <v>10.5625</v>
      </c>
      <c r="Q3328" s="9" t="str">
        <f t="shared" si="308"/>
        <v>games</v>
      </c>
      <c r="R3328" s="9" t="str">
        <f t="shared" si="309"/>
        <v>video games</v>
      </c>
      <c r="S3328" s="14">
        <f t="shared" si="310"/>
        <v>42396.973807870367</v>
      </c>
      <c r="T3328" s="14">
        <f t="shared" si="311"/>
        <v>42411.973807870367</v>
      </c>
    </row>
    <row r="3329" spans="1:20" ht="45" x14ac:dyDescent="0.25">
      <c r="A3329">
        <v>1182</v>
      </c>
      <c r="B3329" s="3" t="s">
        <v>1183</v>
      </c>
      <c r="C3329" s="3" t="s">
        <v>5292</v>
      </c>
      <c r="D3329">
        <v>1000</v>
      </c>
      <c r="E3329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8284</v>
      </c>
      <c r="O3329" s="6">
        <f t="shared" si="306"/>
        <v>4.2000000000000003E-2</v>
      </c>
      <c r="P3329" s="8">
        <f t="shared" si="307"/>
        <v>10.5</v>
      </c>
      <c r="Q3329" s="9" t="str">
        <f t="shared" si="308"/>
        <v>food</v>
      </c>
      <c r="R3329" s="9" t="str">
        <f t="shared" si="309"/>
        <v>food trucks</v>
      </c>
      <c r="S3329" s="14">
        <f t="shared" si="310"/>
        <v>42728.827407407407</v>
      </c>
      <c r="T3329" s="14">
        <f t="shared" si="311"/>
        <v>42747.695833333331</v>
      </c>
    </row>
    <row r="3330" spans="1:20" ht="45" x14ac:dyDescent="0.25">
      <c r="A3330">
        <v>1905</v>
      </c>
      <c r="B3330" s="3" t="s">
        <v>1906</v>
      </c>
      <c r="C3330" s="3" t="s">
        <v>6015</v>
      </c>
      <c r="D3330">
        <v>25000</v>
      </c>
      <c r="E3330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8294</v>
      </c>
      <c r="O3330" s="6">
        <f t="shared" ref="O3330:O3393" si="312">E3330/D3330</f>
        <v>1.6800000000000001E-3</v>
      </c>
      <c r="P3330" s="8">
        <f t="shared" ref="P3330:P3393" si="313">E3330/L3330</f>
        <v>10.5</v>
      </c>
      <c r="Q3330" s="9" t="str">
        <f t="shared" si="308"/>
        <v>technology</v>
      </c>
      <c r="R3330" s="9" t="str">
        <f t="shared" si="309"/>
        <v>gadgets</v>
      </c>
      <c r="S3330" s="14">
        <f t="shared" si="310"/>
        <v>41859.925856481481</v>
      </c>
      <c r="T3330" s="14">
        <f t="shared" si="311"/>
        <v>41889.925856481481</v>
      </c>
    </row>
    <row r="3331" spans="1:20" ht="30" x14ac:dyDescent="0.25">
      <c r="A3331">
        <v>1101</v>
      </c>
      <c r="B3331" s="3" t="s">
        <v>1102</v>
      </c>
      <c r="C3331" s="3" t="s">
        <v>5211</v>
      </c>
      <c r="D3331">
        <v>100000</v>
      </c>
      <c r="E3331">
        <v>41</v>
      </c>
      <c r="F3331" t="s">
        <v>8221</v>
      </c>
      <c r="G3331" t="s">
        <v>8224</v>
      </c>
      <c r="H3331" t="s">
        <v>8246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8282</v>
      </c>
      <c r="O3331" s="6">
        <f t="shared" si="312"/>
        <v>4.0999999999999999E-4</v>
      </c>
      <c r="P3331" s="8">
        <f t="shared" si="313"/>
        <v>6.833333333333333</v>
      </c>
      <c r="Q3331" s="9" t="str">
        <f t="shared" ref="Q3331:Q3394" si="314">LEFT(N3331, SEARCH("/",N3331,1)-1)</f>
        <v>games</v>
      </c>
      <c r="R3331" s="9" t="str">
        <f t="shared" ref="R3331:R3394" si="315">RIGHT(N3331,LEN(N3331) - SEARCH("/", N3331))</f>
        <v>video games</v>
      </c>
      <c r="S3331" s="14">
        <f t="shared" ref="S3331:S3394" si="316">(((J3331/60)/60)/24)+DATE(1970,1,1)</f>
        <v>42538.77243055556</v>
      </c>
      <c r="T3331" s="14">
        <f t="shared" ref="T3331:T3394" si="317">(((I3331/60)/60)/24)+DATE(1970,1,1)</f>
        <v>42565.758333333331</v>
      </c>
    </row>
    <row r="3332" spans="1:20" ht="45" x14ac:dyDescent="0.25">
      <c r="A3332">
        <v>3106</v>
      </c>
      <c r="B3332" s="3" t="s">
        <v>3106</v>
      </c>
      <c r="C3332" s="3" t="s">
        <v>7216</v>
      </c>
      <c r="D3332">
        <v>1000</v>
      </c>
      <c r="E3332">
        <v>41</v>
      </c>
      <c r="F3332" t="s">
        <v>8221</v>
      </c>
      <c r="G3332" t="s">
        <v>8225</v>
      </c>
      <c r="H3332" t="s">
        <v>8247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8303</v>
      </c>
      <c r="O3332" s="6">
        <f t="shared" si="312"/>
        <v>4.1000000000000002E-2</v>
      </c>
      <c r="P3332" s="8">
        <f t="shared" si="313"/>
        <v>10.25</v>
      </c>
      <c r="Q3332" s="9" t="str">
        <f t="shared" si="314"/>
        <v>theater</v>
      </c>
      <c r="R3332" s="9" t="str">
        <f t="shared" si="315"/>
        <v>spaces</v>
      </c>
      <c r="S3332" s="14">
        <f t="shared" si="316"/>
        <v>42241.429120370376</v>
      </c>
      <c r="T3332" s="14">
        <f t="shared" si="317"/>
        <v>42263.916666666672</v>
      </c>
    </row>
    <row r="3333" spans="1:20" ht="45" x14ac:dyDescent="0.25">
      <c r="A3333">
        <v>4107</v>
      </c>
      <c r="B3333" s="3" t="s">
        <v>4103</v>
      </c>
      <c r="C3333" s="3" t="s">
        <v>8210</v>
      </c>
      <c r="D3333">
        <v>2000</v>
      </c>
      <c r="E3333">
        <v>41</v>
      </c>
      <c r="F3333" t="s">
        <v>8221</v>
      </c>
      <c r="G3333" t="s">
        <v>8224</v>
      </c>
      <c r="H3333" t="s">
        <v>8246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8271</v>
      </c>
      <c r="O3333" s="6">
        <f t="shared" si="312"/>
        <v>2.0500000000000001E-2</v>
      </c>
      <c r="P3333" s="8">
        <f t="shared" si="313"/>
        <v>10.25</v>
      </c>
      <c r="Q3333" s="9" t="str">
        <f t="shared" si="314"/>
        <v>theater</v>
      </c>
      <c r="R3333" s="9" t="str">
        <f t="shared" si="315"/>
        <v>plays</v>
      </c>
      <c r="S3333" s="14">
        <f t="shared" si="316"/>
        <v>41883.916678240741</v>
      </c>
      <c r="T3333" s="14">
        <f t="shared" si="317"/>
        <v>41906.916678240741</v>
      </c>
    </row>
    <row r="3334" spans="1:20" ht="45" x14ac:dyDescent="0.25">
      <c r="A3334">
        <v>148</v>
      </c>
      <c r="B3334" s="3" t="s">
        <v>150</v>
      </c>
      <c r="C3334" s="3" t="s">
        <v>4258</v>
      </c>
      <c r="D3334">
        <v>50000</v>
      </c>
      <c r="E3334">
        <v>40</v>
      </c>
      <c r="F3334" t="s">
        <v>8220</v>
      </c>
      <c r="G3334" t="s">
        <v>8224</v>
      </c>
      <c r="H3334" t="s">
        <v>8246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8267</v>
      </c>
      <c r="O3334" s="6">
        <f t="shared" si="312"/>
        <v>8.0000000000000004E-4</v>
      </c>
      <c r="P3334" s="8">
        <f t="shared" si="313"/>
        <v>20</v>
      </c>
      <c r="Q3334" s="9" t="str">
        <f t="shared" si="314"/>
        <v>film &amp; video</v>
      </c>
      <c r="R3334" s="9" t="str">
        <f t="shared" si="315"/>
        <v>science fiction</v>
      </c>
      <c r="S3334" s="14">
        <f t="shared" si="316"/>
        <v>42397.281666666662</v>
      </c>
      <c r="T3334" s="14">
        <f t="shared" si="317"/>
        <v>42427.281666666662</v>
      </c>
    </row>
    <row r="3335" spans="1:20" ht="30" x14ac:dyDescent="0.25">
      <c r="A3335">
        <v>154</v>
      </c>
      <c r="B3335" s="3" t="s">
        <v>156</v>
      </c>
      <c r="C3335" s="3" t="s">
        <v>4264</v>
      </c>
      <c r="D3335">
        <v>1500</v>
      </c>
      <c r="E3335">
        <v>40</v>
      </c>
      <c r="F3335" t="s">
        <v>8220</v>
      </c>
      <c r="G3335" t="s">
        <v>8224</v>
      </c>
      <c r="H3335" t="s">
        <v>8246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8267</v>
      </c>
      <c r="O3335" s="6">
        <f t="shared" si="312"/>
        <v>2.6666666666666668E-2</v>
      </c>
      <c r="P3335" s="8">
        <f t="shared" si="313"/>
        <v>13.333333333333334</v>
      </c>
      <c r="Q3335" s="9" t="str">
        <f t="shared" si="314"/>
        <v>film &amp; video</v>
      </c>
      <c r="R3335" s="9" t="str">
        <f t="shared" si="315"/>
        <v>science fiction</v>
      </c>
      <c r="S3335" s="14">
        <f t="shared" si="316"/>
        <v>42115.547395833331</v>
      </c>
      <c r="T3335" s="14">
        <f t="shared" si="317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>
        <v>3500</v>
      </c>
      <c r="E3336">
        <v>40</v>
      </c>
      <c r="F3336" t="s">
        <v>8221</v>
      </c>
      <c r="G3336" t="s">
        <v>8224</v>
      </c>
      <c r="H3336" t="s">
        <v>8246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8278</v>
      </c>
      <c r="O3336" s="6">
        <f t="shared" si="312"/>
        <v>1.1428571428571429E-2</v>
      </c>
      <c r="P3336" s="8">
        <f t="shared" si="313"/>
        <v>20</v>
      </c>
      <c r="Q3336" s="9" t="str">
        <f t="shared" si="314"/>
        <v>music</v>
      </c>
      <c r="R3336" s="9" t="str">
        <f t="shared" si="315"/>
        <v>jazz</v>
      </c>
      <c r="S3336" s="14">
        <f t="shared" si="316"/>
        <v>41551.798113425924</v>
      </c>
      <c r="T3336" s="14">
        <f t="shared" si="317"/>
        <v>41581.839780092596</v>
      </c>
    </row>
    <row r="3337" spans="1:20" ht="45" x14ac:dyDescent="0.25">
      <c r="A3337">
        <v>939</v>
      </c>
      <c r="B3337" s="3" t="s">
        <v>940</v>
      </c>
      <c r="C3337" s="3" t="s">
        <v>5049</v>
      </c>
      <c r="D3337">
        <v>2750</v>
      </c>
      <c r="E3337">
        <v>40</v>
      </c>
      <c r="F3337" t="s">
        <v>8221</v>
      </c>
      <c r="G3337" t="s">
        <v>8224</v>
      </c>
      <c r="H3337" t="s">
        <v>8246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8278</v>
      </c>
      <c r="O3337" s="6">
        <f t="shared" si="312"/>
        <v>1.4545454545454545E-2</v>
      </c>
      <c r="P3337" s="8">
        <f t="shared" si="313"/>
        <v>20</v>
      </c>
      <c r="Q3337" s="9" t="str">
        <f t="shared" si="314"/>
        <v>music</v>
      </c>
      <c r="R3337" s="9" t="str">
        <f t="shared" si="315"/>
        <v>jazz</v>
      </c>
      <c r="S3337" s="14">
        <f t="shared" si="316"/>
        <v>41416.763171296298</v>
      </c>
      <c r="T3337" s="14">
        <f t="shared" si="317"/>
        <v>41455.831944444442</v>
      </c>
    </row>
    <row r="3338" spans="1:20" ht="45" x14ac:dyDescent="0.25">
      <c r="A3338">
        <v>1232</v>
      </c>
      <c r="B3338" s="3" t="s">
        <v>1233</v>
      </c>
      <c r="C3338" s="3" t="s">
        <v>5342</v>
      </c>
      <c r="D3338">
        <v>5000</v>
      </c>
      <c r="E3338">
        <v>40</v>
      </c>
      <c r="F3338" t="s">
        <v>8220</v>
      </c>
      <c r="G3338" t="s">
        <v>8224</v>
      </c>
      <c r="H3338" t="s">
        <v>8246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8286</v>
      </c>
      <c r="O3338" s="6">
        <f t="shared" si="312"/>
        <v>8.0000000000000002E-3</v>
      </c>
      <c r="P3338" s="8">
        <f t="shared" si="313"/>
        <v>40</v>
      </c>
      <c r="Q3338" s="9" t="str">
        <f t="shared" si="314"/>
        <v>music</v>
      </c>
      <c r="R3338" s="9" t="str">
        <f t="shared" si="315"/>
        <v>world music</v>
      </c>
      <c r="S3338" s="14">
        <f t="shared" si="316"/>
        <v>41506.848032407412</v>
      </c>
      <c r="T3338" s="14">
        <f t="shared" si="317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>
        <v>8000</v>
      </c>
      <c r="E3339">
        <v>40</v>
      </c>
      <c r="F3339" t="s">
        <v>8221</v>
      </c>
      <c r="G3339" t="s">
        <v>8224</v>
      </c>
      <c r="H3339" t="s">
        <v>8246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8285</v>
      </c>
      <c r="O3339" s="6">
        <f t="shared" si="312"/>
        <v>5.0000000000000001E-3</v>
      </c>
      <c r="P3339" s="8">
        <f t="shared" si="313"/>
        <v>10</v>
      </c>
      <c r="Q3339" s="9" t="str">
        <f t="shared" si="314"/>
        <v>photography</v>
      </c>
      <c r="R3339" s="9" t="str">
        <f t="shared" si="315"/>
        <v>photobooks</v>
      </c>
      <c r="S3339" s="14">
        <f t="shared" si="316"/>
        <v>41956.250034722223</v>
      </c>
      <c r="T3339" s="14">
        <f t="shared" si="317"/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>
        <v>3000</v>
      </c>
      <c r="E3340">
        <v>40</v>
      </c>
      <c r="F3340" t="s">
        <v>8221</v>
      </c>
      <c r="G3340" t="s">
        <v>8226</v>
      </c>
      <c r="H3340" t="s">
        <v>8248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8285</v>
      </c>
      <c r="O3340" s="6">
        <f t="shared" si="312"/>
        <v>1.3333333333333334E-2</v>
      </c>
      <c r="P3340" s="8">
        <f t="shared" si="313"/>
        <v>20</v>
      </c>
      <c r="Q3340" s="9" t="str">
        <f t="shared" si="314"/>
        <v>photography</v>
      </c>
      <c r="R3340" s="9" t="str">
        <f t="shared" si="315"/>
        <v>photobooks</v>
      </c>
      <c r="S3340" s="14">
        <f t="shared" si="316"/>
        <v>41940.89166666667</v>
      </c>
      <c r="T3340" s="14">
        <f t="shared" si="317"/>
        <v>41970.933333333334</v>
      </c>
    </row>
    <row r="3341" spans="1:20" ht="30" x14ac:dyDescent="0.25">
      <c r="A3341">
        <v>1811</v>
      </c>
      <c r="B3341" s="3" t="s">
        <v>1812</v>
      </c>
      <c r="C3341" s="3" t="s">
        <v>5921</v>
      </c>
      <c r="D3341">
        <v>54000</v>
      </c>
      <c r="E3341">
        <v>40</v>
      </c>
      <c r="F3341" t="s">
        <v>8221</v>
      </c>
      <c r="G3341" t="s">
        <v>8224</v>
      </c>
      <c r="H3341" t="s">
        <v>8246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8285</v>
      </c>
      <c r="O3341" s="6">
        <f t="shared" si="312"/>
        <v>7.407407407407407E-4</v>
      </c>
      <c r="P3341" s="8">
        <f t="shared" si="313"/>
        <v>1.5384615384615385</v>
      </c>
      <c r="Q3341" s="9" t="str">
        <f t="shared" si="314"/>
        <v>photography</v>
      </c>
      <c r="R3341" s="9" t="str">
        <f t="shared" si="315"/>
        <v>photobooks</v>
      </c>
      <c r="S3341" s="14">
        <f t="shared" si="316"/>
        <v>41876.433680555558</v>
      </c>
      <c r="T3341" s="14">
        <f t="shared" si="317"/>
        <v>41936.166666666664</v>
      </c>
    </row>
    <row r="3342" spans="1:20" ht="45" x14ac:dyDescent="0.25">
      <c r="A3342">
        <v>2693</v>
      </c>
      <c r="B3342" s="3" t="s">
        <v>2693</v>
      </c>
      <c r="C3342" s="3" t="s">
        <v>6803</v>
      </c>
      <c r="D3342">
        <v>5000</v>
      </c>
      <c r="E3342">
        <v>40</v>
      </c>
      <c r="F3342" t="s">
        <v>8221</v>
      </c>
      <c r="G3342" t="s">
        <v>8224</v>
      </c>
      <c r="H3342" t="s">
        <v>8246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8284</v>
      </c>
      <c r="O3342" s="6">
        <f t="shared" si="312"/>
        <v>8.0000000000000002E-3</v>
      </c>
      <c r="P3342" s="8">
        <f t="shared" si="313"/>
        <v>13.333333333333334</v>
      </c>
      <c r="Q3342" s="9" t="str">
        <f t="shared" si="314"/>
        <v>food</v>
      </c>
      <c r="R3342" s="9" t="str">
        <f t="shared" si="315"/>
        <v>food trucks</v>
      </c>
      <c r="S3342" s="14">
        <f t="shared" si="316"/>
        <v>41834.138495370367</v>
      </c>
      <c r="T3342" s="14">
        <f t="shared" si="317"/>
        <v>41864.138495370367</v>
      </c>
    </row>
    <row r="3343" spans="1:20" ht="15.75" x14ac:dyDescent="0.25">
      <c r="A3343">
        <v>2864</v>
      </c>
      <c r="B3343" s="3" t="s">
        <v>2864</v>
      </c>
      <c r="C3343" s="3" t="s">
        <v>6974</v>
      </c>
      <c r="D3343">
        <v>2500</v>
      </c>
      <c r="E3343">
        <v>40</v>
      </c>
      <c r="F3343" t="s">
        <v>8221</v>
      </c>
      <c r="G3343" t="s">
        <v>8225</v>
      </c>
      <c r="H3343" t="s">
        <v>8247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8271</v>
      </c>
      <c r="O3343" s="6">
        <f t="shared" si="312"/>
        <v>1.6E-2</v>
      </c>
      <c r="P3343" s="8">
        <f t="shared" si="313"/>
        <v>13.333333333333334</v>
      </c>
      <c r="Q3343" s="9" t="str">
        <f t="shared" si="314"/>
        <v>theater</v>
      </c>
      <c r="R3343" s="9" t="str">
        <f t="shared" si="315"/>
        <v>plays</v>
      </c>
      <c r="S3343" s="14">
        <f t="shared" si="316"/>
        <v>42172.613506944443</v>
      </c>
      <c r="T3343" s="14">
        <f t="shared" si="317"/>
        <v>42202.554166666669</v>
      </c>
    </row>
    <row r="3344" spans="1:20" ht="45" x14ac:dyDescent="0.25">
      <c r="A3344">
        <v>3053</v>
      </c>
      <c r="B3344" s="3" t="s">
        <v>3053</v>
      </c>
      <c r="C3344" s="3" t="s">
        <v>7163</v>
      </c>
      <c r="D3344">
        <v>10000</v>
      </c>
      <c r="E3344">
        <v>40</v>
      </c>
      <c r="F3344" t="s">
        <v>8221</v>
      </c>
      <c r="G3344" t="s">
        <v>8224</v>
      </c>
      <c r="H3344" t="s">
        <v>8246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8303</v>
      </c>
      <c r="O3344" s="6">
        <f t="shared" si="312"/>
        <v>4.0000000000000001E-3</v>
      </c>
      <c r="P3344" s="8">
        <f t="shared" si="313"/>
        <v>13.333333333333334</v>
      </c>
      <c r="Q3344" s="9" t="str">
        <f t="shared" si="314"/>
        <v>theater</v>
      </c>
      <c r="R3344" s="9" t="str">
        <f t="shared" si="315"/>
        <v>spaces</v>
      </c>
      <c r="S3344" s="14">
        <f t="shared" si="316"/>
        <v>41862.761724537035</v>
      </c>
      <c r="T3344" s="14">
        <f t="shared" si="317"/>
        <v>41914.165972222225</v>
      </c>
    </row>
    <row r="3345" spans="1:20" ht="30" x14ac:dyDescent="0.25">
      <c r="A3345">
        <v>3871</v>
      </c>
      <c r="B3345" s="3" t="s">
        <v>3868</v>
      </c>
      <c r="C3345" s="3" t="s">
        <v>7980</v>
      </c>
      <c r="D3345">
        <v>1500</v>
      </c>
      <c r="E3345">
        <v>40</v>
      </c>
      <c r="F3345" t="s">
        <v>8220</v>
      </c>
      <c r="G3345" t="s">
        <v>8224</v>
      </c>
      <c r="H3345" t="s">
        <v>8246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8305</v>
      </c>
      <c r="O3345" s="6">
        <f t="shared" si="312"/>
        <v>2.6666666666666668E-2</v>
      </c>
      <c r="P3345" s="8">
        <f t="shared" si="313"/>
        <v>13.333333333333334</v>
      </c>
      <c r="Q3345" s="9" t="str">
        <f t="shared" si="314"/>
        <v>theater</v>
      </c>
      <c r="R3345" s="9" t="str">
        <f t="shared" si="315"/>
        <v>musical</v>
      </c>
      <c r="S3345" s="14">
        <f t="shared" si="316"/>
        <v>42763.780671296292</v>
      </c>
      <c r="T3345" s="14">
        <f t="shared" si="317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>
        <v>3000</v>
      </c>
      <c r="E3346">
        <v>40</v>
      </c>
      <c r="F3346" t="s">
        <v>8221</v>
      </c>
      <c r="G3346" t="s">
        <v>8224</v>
      </c>
      <c r="H3346" t="s">
        <v>8246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312"/>
        <v>1.3333333333333334E-2</v>
      </c>
      <c r="P3346" s="8">
        <f t="shared" si="313"/>
        <v>20</v>
      </c>
      <c r="Q3346" s="9" t="str">
        <f t="shared" si="314"/>
        <v>theater</v>
      </c>
      <c r="R3346" s="9" t="str">
        <f t="shared" si="315"/>
        <v>plays</v>
      </c>
      <c r="S3346" s="14">
        <f t="shared" si="316"/>
        <v>41872.807696759257</v>
      </c>
      <c r="T3346" s="14">
        <f t="shared" si="317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>
        <v>60000</v>
      </c>
      <c r="E3347">
        <v>39</v>
      </c>
      <c r="F3347" t="s">
        <v>8220</v>
      </c>
      <c r="G3347" t="s">
        <v>8224</v>
      </c>
      <c r="H3347" t="s">
        <v>8246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8272</v>
      </c>
      <c r="O3347" s="6">
        <f t="shared" si="312"/>
        <v>6.4999999999999997E-4</v>
      </c>
      <c r="P3347" s="8">
        <f t="shared" si="313"/>
        <v>13</v>
      </c>
      <c r="Q3347" s="9" t="str">
        <f t="shared" si="314"/>
        <v>technology</v>
      </c>
      <c r="R3347" s="9" t="str">
        <f t="shared" si="315"/>
        <v>web</v>
      </c>
      <c r="S3347" s="14">
        <f t="shared" si="316"/>
        <v>42615.79896990741</v>
      </c>
      <c r="T3347" s="14">
        <f t="shared" si="317"/>
        <v>42660.79896990741</v>
      </c>
    </row>
    <row r="3348" spans="1:20" ht="45" x14ac:dyDescent="0.25">
      <c r="A3348">
        <v>2903</v>
      </c>
      <c r="B3348" s="3" t="s">
        <v>2903</v>
      </c>
      <c r="C3348" s="3" t="s">
        <v>7013</v>
      </c>
      <c r="D3348">
        <v>5000</v>
      </c>
      <c r="E3348">
        <v>39</v>
      </c>
      <c r="F3348" t="s">
        <v>8221</v>
      </c>
      <c r="G3348" t="s">
        <v>8224</v>
      </c>
      <c r="H3348" t="s">
        <v>8246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8271</v>
      </c>
      <c r="O3348" s="6">
        <f t="shared" si="312"/>
        <v>7.7999999999999996E-3</v>
      </c>
      <c r="P3348" s="8">
        <f t="shared" si="313"/>
        <v>9.75</v>
      </c>
      <c r="Q3348" s="9" t="str">
        <f t="shared" si="314"/>
        <v>theater</v>
      </c>
      <c r="R3348" s="9" t="str">
        <f t="shared" si="315"/>
        <v>plays</v>
      </c>
      <c r="S3348" s="14">
        <f t="shared" si="316"/>
        <v>42196.166874999995</v>
      </c>
      <c r="T3348" s="14">
        <f t="shared" si="317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>
        <v>1000</v>
      </c>
      <c r="E3349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8271</v>
      </c>
      <c r="O3349" s="6">
        <f t="shared" si="312"/>
        <v>3.7999999999999999E-2</v>
      </c>
      <c r="P3349" s="8">
        <f t="shared" si="313"/>
        <v>9.5</v>
      </c>
      <c r="Q3349" s="9" t="str">
        <f t="shared" si="314"/>
        <v>theater</v>
      </c>
      <c r="R3349" s="9" t="str">
        <f t="shared" si="315"/>
        <v>plays</v>
      </c>
      <c r="S3349" s="14">
        <f t="shared" si="316"/>
        <v>41975.124340277776</v>
      </c>
      <c r="T3349" s="14">
        <f t="shared" si="317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6">
        <f t="shared" si="312"/>
        <v>1.0571428571428572E-2</v>
      </c>
      <c r="P3350" s="8">
        <f t="shared" si="313"/>
        <v>18.5</v>
      </c>
      <c r="Q3350" s="9" t="str">
        <f t="shared" si="314"/>
        <v>theater</v>
      </c>
      <c r="R3350" s="9" t="str">
        <f t="shared" si="315"/>
        <v>plays</v>
      </c>
      <c r="S3350" s="14">
        <f t="shared" si="316"/>
        <v>42078.34520833334</v>
      </c>
      <c r="T3350" s="14">
        <f t="shared" si="317"/>
        <v>42133.166666666672</v>
      </c>
    </row>
    <row r="3351" spans="1:20" ht="45" x14ac:dyDescent="0.25">
      <c r="A3351">
        <v>1873</v>
      </c>
      <c r="B3351" s="3" t="s">
        <v>1874</v>
      </c>
      <c r="C3351" s="3" t="s">
        <v>5983</v>
      </c>
      <c r="D3351">
        <v>8000</v>
      </c>
      <c r="E3351">
        <v>36</v>
      </c>
      <c r="F3351" t="s">
        <v>8221</v>
      </c>
      <c r="G3351" t="s">
        <v>8229</v>
      </c>
      <c r="H3351" t="s">
        <v>8251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8283</v>
      </c>
      <c r="O3351" s="6">
        <f t="shared" si="312"/>
        <v>4.4999999999999997E-3</v>
      </c>
      <c r="P3351" s="8">
        <f t="shared" si="313"/>
        <v>18</v>
      </c>
      <c r="Q3351" s="9" t="str">
        <f t="shared" si="314"/>
        <v>games</v>
      </c>
      <c r="R3351" s="9" t="str">
        <f t="shared" si="315"/>
        <v>mobile games</v>
      </c>
      <c r="S3351" s="14">
        <f t="shared" si="316"/>
        <v>42164.615856481483</v>
      </c>
      <c r="T3351" s="14">
        <f t="shared" si="317"/>
        <v>42193.697916666672</v>
      </c>
    </row>
    <row r="3352" spans="1:20" ht="45" x14ac:dyDescent="0.25">
      <c r="A3352">
        <v>2647</v>
      </c>
      <c r="B3352" s="3" t="s">
        <v>2647</v>
      </c>
      <c r="C3352" s="3" t="s">
        <v>6757</v>
      </c>
      <c r="D3352">
        <v>2500</v>
      </c>
      <c r="E3352">
        <v>36</v>
      </c>
      <c r="F3352" t="s">
        <v>8220</v>
      </c>
      <c r="G3352" t="s">
        <v>8229</v>
      </c>
      <c r="H3352" t="s">
        <v>8251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8301</v>
      </c>
      <c r="O3352" s="6">
        <f t="shared" si="312"/>
        <v>1.44E-2</v>
      </c>
      <c r="P3352" s="8">
        <f t="shared" si="313"/>
        <v>12</v>
      </c>
      <c r="Q3352" s="9" t="str">
        <f t="shared" si="314"/>
        <v>technology</v>
      </c>
      <c r="R3352" s="9" t="str">
        <f t="shared" si="315"/>
        <v>space exploration</v>
      </c>
      <c r="S3352" s="14">
        <f t="shared" si="316"/>
        <v>42200.261793981481</v>
      </c>
      <c r="T3352" s="14">
        <f t="shared" si="317"/>
        <v>42230.261793981481</v>
      </c>
    </row>
    <row r="3353" spans="1:20" ht="45" x14ac:dyDescent="0.25">
      <c r="A3353">
        <v>2683</v>
      </c>
      <c r="B3353" s="3" t="s">
        <v>2683</v>
      </c>
      <c r="C3353" s="3" t="s">
        <v>6793</v>
      </c>
      <c r="D3353">
        <v>15000</v>
      </c>
      <c r="E3353">
        <v>36</v>
      </c>
      <c r="F3353" t="s">
        <v>8221</v>
      </c>
      <c r="G3353" t="s">
        <v>8224</v>
      </c>
      <c r="H3353" t="s">
        <v>8246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8284</v>
      </c>
      <c r="O3353" s="6">
        <f t="shared" si="312"/>
        <v>2.3999999999999998E-3</v>
      </c>
      <c r="P3353" s="8">
        <f t="shared" si="313"/>
        <v>12</v>
      </c>
      <c r="Q3353" s="9" t="str">
        <f t="shared" si="314"/>
        <v>food</v>
      </c>
      <c r="R3353" s="9" t="str">
        <f t="shared" si="315"/>
        <v>food trucks</v>
      </c>
      <c r="S3353" s="14">
        <f t="shared" si="316"/>
        <v>42034.75509259259</v>
      </c>
      <c r="T3353" s="14">
        <f t="shared" si="317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>
        <v>5000</v>
      </c>
      <c r="E3354">
        <v>36</v>
      </c>
      <c r="F3354" t="s">
        <v>8221</v>
      </c>
      <c r="G3354" t="s">
        <v>8224</v>
      </c>
      <c r="H3354" t="s">
        <v>8246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8304</v>
      </c>
      <c r="O3354" s="6">
        <f t="shared" si="312"/>
        <v>7.1999999999999998E-3</v>
      </c>
      <c r="P3354" s="8">
        <f t="shared" si="313"/>
        <v>9</v>
      </c>
      <c r="Q3354" s="9" t="str">
        <f t="shared" si="314"/>
        <v>publishing</v>
      </c>
      <c r="R3354" s="9" t="str">
        <f t="shared" si="315"/>
        <v>children's books</v>
      </c>
      <c r="S3354" s="14">
        <f t="shared" si="316"/>
        <v>41247.063576388886</v>
      </c>
      <c r="T3354" s="14">
        <f t="shared" si="317"/>
        <v>41277.063576388886</v>
      </c>
    </row>
    <row r="3355" spans="1:20" ht="45" x14ac:dyDescent="0.25">
      <c r="A3355">
        <v>550</v>
      </c>
      <c r="B3355" s="3" t="s">
        <v>551</v>
      </c>
      <c r="C3355" s="3" t="s">
        <v>4660</v>
      </c>
      <c r="D3355">
        <v>5000</v>
      </c>
      <c r="E3355">
        <v>35</v>
      </c>
      <c r="F3355" t="s">
        <v>8221</v>
      </c>
      <c r="G3355" t="s">
        <v>8229</v>
      </c>
      <c r="H3355" t="s">
        <v>8251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8272</v>
      </c>
      <c r="O3355" s="6">
        <f t="shared" si="312"/>
        <v>7.0000000000000001E-3</v>
      </c>
      <c r="P3355" s="8">
        <f t="shared" si="313"/>
        <v>8.75</v>
      </c>
      <c r="Q3355" s="9" t="str">
        <f t="shared" si="314"/>
        <v>technology</v>
      </c>
      <c r="R3355" s="9" t="str">
        <f t="shared" si="315"/>
        <v>web</v>
      </c>
      <c r="S3355" s="14">
        <f t="shared" si="316"/>
        <v>42753.678761574076</v>
      </c>
      <c r="T3355" s="14">
        <f t="shared" si="317"/>
        <v>42766.208333333328</v>
      </c>
    </row>
    <row r="3356" spans="1:20" ht="45" x14ac:dyDescent="0.25">
      <c r="A3356">
        <v>1158</v>
      </c>
      <c r="B3356" s="3" t="s">
        <v>1159</v>
      </c>
      <c r="C3356" s="3" t="s">
        <v>5268</v>
      </c>
      <c r="D3356">
        <v>7500</v>
      </c>
      <c r="E3356">
        <v>35</v>
      </c>
      <c r="F3356" t="s">
        <v>8221</v>
      </c>
      <c r="G3356" t="s">
        <v>8224</v>
      </c>
      <c r="H3356" t="s">
        <v>8246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8284</v>
      </c>
      <c r="O3356" s="6">
        <f t="shared" si="312"/>
        <v>4.6666666666666671E-3</v>
      </c>
      <c r="P3356" s="8">
        <f t="shared" si="313"/>
        <v>11.666666666666666</v>
      </c>
      <c r="Q3356" s="9" t="str">
        <f t="shared" si="314"/>
        <v>food</v>
      </c>
      <c r="R3356" s="9" t="str">
        <f t="shared" si="315"/>
        <v>food trucks</v>
      </c>
      <c r="S3356" s="14">
        <f t="shared" si="316"/>
        <v>41952.09175925926</v>
      </c>
      <c r="T3356" s="14">
        <f t="shared" si="317"/>
        <v>41982.09175925926</v>
      </c>
    </row>
    <row r="3357" spans="1:20" ht="45" x14ac:dyDescent="0.25">
      <c r="A3357">
        <v>1162</v>
      </c>
      <c r="B3357" s="3" t="s">
        <v>1163</v>
      </c>
      <c r="C3357" s="3" t="s">
        <v>5272</v>
      </c>
      <c r="D3357">
        <v>60000</v>
      </c>
      <c r="E3357">
        <v>35</v>
      </c>
      <c r="F3357" t="s">
        <v>8221</v>
      </c>
      <c r="G3357" t="s">
        <v>8224</v>
      </c>
      <c r="H3357" t="s">
        <v>8246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8284</v>
      </c>
      <c r="O3357" s="6">
        <f t="shared" si="312"/>
        <v>5.8333333333333338E-4</v>
      </c>
      <c r="P3357" s="8">
        <f t="shared" si="313"/>
        <v>17.5</v>
      </c>
      <c r="Q3357" s="9" t="str">
        <f t="shared" si="314"/>
        <v>food</v>
      </c>
      <c r="R3357" s="9" t="str">
        <f t="shared" si="315"/>
        <v>food trucks</v>
      </c>
      <c r="S3357" s="14">
        <f t="shared" si="316"/>
        <v>41876.683611111112</v>
      </c>
      <c r="T3357" s="14">
        <f t="shared" si="317"/>
        <v>41907.683611111112</v>
      </c>
    </row>
    <row r="3358" spans="1:20" ht="30" x14ac:dyDescent="0.25">
      <c r="A3358">
        <v>1558</v>
      </c>
      <c r="B3358" s="3" t="s">
        <v>1559</v>
      </c>
      <c r="C3358" s="3" t="s">
        <v>5668</v>
      </c>
      <c r="D3358">
        <v>750</v>
      </c>
      <c r="E3358">
        <v>35</v>
      </c>
      <c r="F3358" t="s">
        <v>8221</v>
      </c>
      <c r="G3358" t="s">
        <v>8225</v>
      </c>
      <c r="H3358" t="s">
        <v>8247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8289</v>
      </c>
      <c r="O3358" s="6">
        <f t="shared" si="312"/>
        <v>4.6666666666666669E-2</v>
      </c>
      <c r="P3358" s="8">
        <f t="shared" si="313"/>
        <v>11.666666666666666</v>
      </c>
      <c r="Q3358" s="9" t="str">
        <f t="shared" si="314"/>
        <v>photography</v>
      </c>
      <c r="R3358" s="9" t="str">
        <f t="shared" si="315"/>
        <v>nature</v>
      </c>
      <c r="S3358" s="14">
        <f t="shared" si="316"/>
        <v>42185.397673611107</v>
      </c>
      <c r="T3358" s="14">
        <f t="shared" si="317"/>
        <v>42244.508333333331</v>
      </c>
    </row>
    <row r="3359" spans="1:20" ht="45" x14ac:dyDescent="0.25">
      <c r="A3359">
        <v>1719</v>
      </c>
      <c r="B3359" s="3" t="s">
        <v>1720</v>
      </c>
      <c r="C3359" s="3" t="s">
        <v>5829</v>
      </c>
      <c r="D3359">
        <v>4000</v>
      </c>
      <c r="E3359">
        <v>35</v>
      </c>
      <c r="F3359" t="s">
        <v>8221</v>
      </c>
      <c r="G3359" t="s">
        <v>8224</v>
      </c>
      <c r="H3359" t="s">
        <v>8246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8293</v>
      </c>
      <c r="O3359" s="6">
        <f t="shared" si="312"/>
        <v>8.7500000000000008E-3</v>
      </c>
      <c r="P3359" s="8">
        <f t="shared" si="313"/>
        <v>11.666666666666666</v>
      </c>
      <c r="Q3359" s="9" t="str">
        <f t="shared" si="314"/>
        <v>music</v>
      </c>
      <c r="R3359" s="9" t="str">
        <f t="shared" si="315"/>
        <v>faith</v>
      </c>
      <c r="S3359" s="14">
        <f t="shared" si="316"/>
        <v>41869.534618055557</v>
      </c>
      <c r="T3359" s="14">
        <f t="shared" si="317"/>
        <v>41899.534618055557</v>
      </c>
    </row>
    <row r="3360" spans="1:20" ht="45" x14ac:dyDescent="0.25">
      <c r="A3360">
        <v>1724</v>
      </c>
      <c r="B3360" s="3" t="s">
        <v>1725</v>
      </c>
      <c r="C3360" s="3" t="s">
        <v>5834</v>
      </c>
      <c r="D3360">
        <v>6000</v>
      </c>
      <c r="E3360">
        <v>35</v>
      </c>
      <c r="F3360" t="s">
        <v>8221</v>
      </c>
      <c r="G3360" t="s">
        <v>8224</v>
      </c>
      <c r="H3360" t="s">
        <v>8246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8293</v>
      </c>
      <c r="O3360" s="6">
        <f t="shared" si="312"/>
        <v>5.8333333333333336E-3</v>
      </c>
      <c r="P3360" s="8">
        <f t="shared" si="313"/>
        <v>8.75</v>
      </c>
      <c r="Q3360" s="9" t="str">
        <f t="shared" si="314"/>
        <v>music</v>
      </c>
      <c r="R3360" s="9" t="str">
        <f t="shared" si="315"/>
        <v>faith</v>
      </c>
      <c r="S3360" s="14">
        <f t="shared" si="316"/>
        <v>41912.932430555556</v>
      </c>
      <c r="T3360" s="14">
        <f t="shared" si="317"/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>
        <v>65000</v>
      </c>
      <c r="E3361">
        <v>35</v>
      </c>
      <c r="F3361" t="s">
        <v>8221</v>
      </c>
      <c r="G3361" t="s">
        <v>8229</v>
      </c>
      <c r="H3361" t="s">
        <v>8251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8284</v>
      </c>
      <c r="O3361" s="6">
        <f t="shared" si="312"/>
        <v>5.3846153846153844E-4</v>
      </c>
      <c r="P3361" s="8">
        <f t="shared" si="313"/>
        <v>17.5</v>
      </c>
      <c r="Q3361" s="9" t="str">
        <f t="shared" si="314"/>
        <v>food</v>
      </c>
      <c r="R3361" s="9" t="str">
        <f t="shared" si="315"/>
        <v>food trucks</v>
      </c>
      <c r="S3361" s="14">
        <f t="shared" si="316"/>
        <v>42089.724039351851</v>
      </c>
      <c r="T3361" s="14">
        <f t="shared" si="317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>
        <v>8000</v>
      </c>
      <c r="E3362">
        <v>35</v>
      </c>
      <c r="F3362" t="s">
        <v>8221</v>
      </c>
      <c r="G3362" t="s">
        <v>8224</v>
      </c>
      <c r="H3362" t="s">
        <v>8246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8304</v>
      </c>
      <c r="O3362" s="6">
        <f t="shared" si="312"/>
        <v>4.3750000000000004E-3</v>
      </c>
      <c r="P3362" s="8">
        <f t="shared" si="313"/>
        <v>8.75</v>
      </c>
      <c r="Q3362" s="9" t="str">
        <f t="shared" si="314"/>
        <v>publishing</v>
      </c>
      <c r="R3362" s="9" t="str">
        <f t="shared" si="315"/>
        <v>children's books</v>
      </c>
      <c r="S3362" s="14">
        <f t="shared" si="316"/>
        <v>41911.657430555555</v>
      </c>
      <c r="T3362" s="14">
        <f t="shared" si="317"/>
        <v>41932.088194444441</v>
      </c>
    </row>
    <row r="3363" spans="1:20" ht="30" x14ac:dyDescent="0.25">
      <c r="A3363">
        <v>2859</v>
      </c>
      <c r="B3363" s="3" t="s">
        <v>2859</v>
      </c>
      <c r="C3363" s="3" t="s">
        <v>6969</v>
      </c>
      <c r="D3363">
        <v>2000</v>
      </c>
      <c r="E3363">
        <v>35</v>
      </c>
      <c r="F3363" t="s">
        <v>8221</v>
      </c>
      <c r="G3363" t="s">
        <v>8226</v>
      </c>
      <c r="H3363" t="s">
        <v>8248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8271</v>
      </c>
      <c r="O3363" s="6">
        <f t="shared" si="312"/>
        <v>1.7500000000000002E-2</v>
      </c>
      <c r="P3363" s="8">
        <f t="shared" si="313"/>
        <v>35</v>
      </c>
      <c r="Q3363" s="9" t="str">
        <f t="shared" si="314"/>
        <v>theater</v>
      </c>
      <c r="R3363" s="9" t="str">
        <f t="shared" si="315"/>
        <v>plays</v>
      </c>
      <c r="S3363" s="14">
        <f t="shared" si="316"/>
        <v>42233.362314814818</v>
      </c>
      <c r="T3363" s="14">
        <f t="shared" si="317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>
        <v>12500</v>
      </c>
      <c r="E3364">
        <v>35</v>
      </c>
      <c r="F3364" t="s">
        <v>8221</v>
      </c>
      <c r="G3364" t="s">
        <v>8224</v>
      </c>
      <c r="H3364" t="s">
        <v>8246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8305</v>
      </c>
      <c r="O3364" s="6">
        <f t="shared" si="312"/>
        <v>2.8E-3</v>
      </c>
      <c r="P3364" s="8">
        <f t="shared" si="313"/>
        <v>17.5</v>
      </c>
      <c r="Q3364" s="9" t="str">
        <f t="shared" si="314"/>
        <v>theater</v>
      </c>
      <c r="R3364" s="9" t="str">
        <f t="shared" si="315"/>
        <v>musical</v>
      </c>
      <c r="S3364" s="14">
        <f t="shared" si="316"/>
        <v>42170.447013888886</v>
      </c>
      <c r="T3364" s="14">
        <f t="shared" si="317"/>
        <v>42200.447013888886</v>
      </c>
    </row>
    <row r="3365" spans="1:20" ht="45" x14ac:dyDescent="0.25">
      <c r="A3365">
        <v>3887</v>
      </c>
      <c r="B3365" s="3" t="s">
        <v>3884</v>
      </c>
      <c r="C3365" s="3" t="s">
        <v>7995</v>
      </c>
      <c r="D3365">
        <v>2000</v>
      </c>
      <c r="E3365">
        <v>35</v>
      </c>
      <c r="F3365" t="s">
        <v>8220</v>
      </c>
      <c r="G3365" t="s">
        <v>8224</v>
      </c>
      <c r="H3365" t="s">
        <v>8246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8305</v>
      </c>
      <c r="O3365" s="6">
        <f t="shared" si="312"/>
        <v>1.7500000000000002E-2</v>
      </c>
      <c r="P3365" s="8">
        <f t="shared" si="313"/>
        <v>17.5</v>
      </c>
      <c r="Q3365" s="9" t="str">
        <f t="shared" si="314"/>
        <v>theater</v>
      </c>
      <c r="R3365" s="9" t="str">
        <f t="shared" si="315"/>
        <v>musical</v>
      </c>
      <c r="S3365" s="14">
        <f t="shared" si="316"/>
        <v>42079.857974537037</v>
      </c>
      <c r="T3365" s="14">
        <f t="shared" si="317"/>
        <v>42125.916666666672</v>
      </c>
    </row>
    <row r="3366" spans="1:20" ht="30" x14ac:dyDescent="0.25">
      <c r="A3366">
        <v>4068</v>
      </c>
      <c r="B3366" s="3" t="s">
        <v>4064</v>
      </c>
      <c r="C3366" s="3" t="s">
        <v>8171</v>
      </c>
      <c r="D3366">
        <v>3495</v>
      </c>
      <c r="E3366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8271</v>
      </c>
      <c r="O3366" s="6">
        <f t="shared" si="312"/>
        <v>0.01</v>
      </c>
      <c r="P3366" s="8">
        <f t="shared" si="313"/>
        <v>34.950000000000003</v>
      </c>
      <c r="Q3366" s="9" t="str">
        <f t="shared" si="314"/>
        <v>theater</v>
      </c>
      <c r="R3366" s="9" t="str">
        <f t="shared" si="315"/>
        <v>plays</v>
      </c>
      <c r="S3366" s="14">
        <f t="shared" si="316"/>
        <v>42718.963599537034</v>
      </c>
      <c r="T3366" s="14">
        <f t="shared" si="317"/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>
        <v>5000</v>
      </c>
      <c r="E3367">
        <v>34</v>
      </c>
      <c r="F3367" t="s">
        <v>8221</v>
      </c>
      <c r="G3367" t="s">
        <v>8236</v>
      </c>
      <c r="H3367" t="s">
        <v>8249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8293</v>
      </c>
      <c r="O3367" s="6">
        <f t="shared" si="312"/>
        <v>6.7999999999999996E-3</v>
      </c>
      <c r="P3367" s="8">
        <f t="shared" si="313"/>
        <v>34</v>
      </c>
      <c r="Q3367" s="9" t="str">
        <f t="shared" si="314"/>
        <v>music</v>
      </c>
      <c r="R3367" s="9" t="str">
        <f t="shared" si="315"/>
        <v>faith</v>
      </c>
      <c r="S3367" s="14">
        <f t="shared" si="316"/>
        <v>42341.59129629629</v>
      </c>
      <c r="T3367" s="14">
        <f t="shared" si="317"/>
        <v>42387.541666666672</v>
      </c>
    </row>
    <row r="3368" spans="1:20" ht="45" x14ac:dyDescent="0.25">
      <c r="A3368">
        <v>2153</v>
      </c>
      <c r="B3368" s="3" t="s">
        <v>2154</v>
      </c>
      <c r="C3368" s="3" t="s">
        <v>6263</v>
      </c>
      <c r="D3368">
        <v>372625</v>
      </c>
      <c r="E3368">
        <v>34</v>
      </c>
      <c r="F3368" t="s">
        <v>8221</v>
      </c>
      <c r="G3368" t="s">
        <v>8224</v>
      </c>
      <c r="H3368" t="s">
        <v>8246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8282</v>
      </c>
      <c r="O3368" s="6">
        <f t="shared" si="312"/>
        <v>9.1244548809124457E-5</v>
      </c>
      <c r="P3368" s="8">
        <f t="shared" si="313"/>
        <v>8.5</v>
      </c>
      <c r="Q3368" s="9" t="str">
        <f t="shared" si="314"/>
        <v>games</v>
      </c>
      <c r="R3368" s="9" t="str">
        <f t="shared" si="315"/>
        <v>video games</v>
      </c>
      <c r="S3368" s="14">
        <f t="shared" si="316"/>
        <v>41974.911087962959</v>
      </c>
      <c r="T3368" s="14">
        <f t="shared" si="317"/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>
        <v>4000</v>
      </c>
      <c r="E3369">
        <v>34</v>
      </c>
      <c r="F3369" t="s">
        <v>8221</v>
      </c>
      <c r="G3369" t="s">
        <v>8229</v>
      </c>
      <c r="H3369" t="s">
        <v>8251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8304</v>
      </c>
      <c r="O3369" s="6">
        <f t="shared" si="312"/>
        <v>8.5000000000000006E-3</v>
      </c>
      <c r="P3369" s="8">
        <f t="shared" si="313"/>
        <v>11.333333333333334</v>
      </c>
      <c r="Q3369" s="9" t="str">
        <f t="shared" si="314"/>
        <v>publishing</v>
      </c>
      <c r="R3369" s="9" t="str">
        <f t="shared" si="315"/>
        <v>children's books</v>
      </c>
      <c r="S3369" s="14">
        <f t="shared" si="316"/>
        <v>42172.958912037036</v>
      </c>
      <c r="T3369" s="14">
        <f t="shared" si="317"/>
        <v>42232.958912037036</v>
      </c>
    </row>
    <row r="3370" spans="1:20" ht="45" x14ac:dyDescent="0.25">
      <c r="A3370">
        <v>773</v>
      </c>
      <c r="B3370" s="3" t="s">
        <v>774</v>
      </c>
      <c r="C3370" s="3" t="s">
        <v>4883</v>
      </c>
      <c r="D3370">
        <v>3759</v>
      </c>
      <c r="E3370">
        <v>32</v>
      </c>
      <c r="F3370" t="s">
        <v>8221</v>
      </c>
      <c r="G3370" t="s">
        <v>8225</v>
      </c>
      <c r="H3370" t="s">
        <v>8247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8275</v>
      </c>
      <c r="O3370" s="6">
        <f t="shared" si="312"/>
        <v>8.5129023676509714E-3</v>
      </c>
      <c r="P3370" s="8">
        <f t="shared" si="313"/>
        <v>16</v>
      </c>
      <c r="Q3370" s="9" t="str">
        <f t="shared" si="314"/>
        <v>publishing</v>
      </c>
      <c r="R3370" s="9" t="str">
        <f t="shared" si="315"/>
        <v>fiction</v>
      </c>
      <c r="S3370" s="14">
        <f t="shared" si="316"/>
        <v>42100.735937499994</v>
      </c>
      <c r="T3370" s="14">
        <f t="shared" si="317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>
        <v>1500</v>
      </c>
      <c r="E3371">
        <v>32</v>
      </c>
      <c r="F3371" t="s">
        <v>8221</v>
      </c>
      <c r="G3371" t="s">
        <v>8224</v>
      </c>
      <c r="H3371" t="s">
        <v>8246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8271</v>
      </c>
      <c r="O3371" s="6">
        <f t="shared" si="312"/>
        <v>2.1333333333333333E-2</v>
      </c>
      <c r="P3371" s="8">
        <f t="shared" si="313"/>
        <v>8</v>
      </c>
      <c r="Q3371" s="9" t="str">
        <f t="shared" si="314"/>
        <v>theater</v>
      </c>
      <c r="R3371" s="9" t="str">
        <f t="shared" si="315"/>
        <v>plays</v>
      </c>
      <c r="S3371" s="14">
        <f t="shared" si="316"/>
        <v>42230.08116898148</v>
      </c>
      <c r="T3371" s="14">
        <f t="shared" si="317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>
        <v>1000</v>
      </c>
      <c r="E3372">
        <v>32</v>
      </c>
      <c r="F3372" t="s">
        <v>8221</v>
      </c>
      <c r="G3372" t="s">
        <v>8224</v>
      </c>
      <c r="H3372" t="s">
        <v>8246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8271</v>
      </c>
      <c r="O3372" s="6">
        <f t="shared" si="312"/>
        <v>3.2000000000000001E-2</v>
      </c>
      <c r="P3372" s="8">
        <f t="shared" si="313"/>
        <v>10.666666666666666</v>
      </c>
      <c r="Q3372" s="9" t="str">
        <f t="shared" si="314"/>
        <v>theater</v>
      </c>
      <c r="R3372" s="9" t="str">
        <f t="shared" si="315"/>
        <v>plays</v>
      </c>
      <c r="S3372" s="14">
        <f t="shared" si="316"/>
        <v>42209.67288194444</v>
      </c>
      <c r="T3372" s="14">
        <f t="shared" si="317"/>
        <v>42223.625</v>
      </c>
    </row>
    <row r="3373" spans="1:20" ht="45" x14ac:dyDescent="0.25">
      <c r="A3373">
        <v>494</v>
      </c>
      <c r="B3373" s="3" t="s">
        <v>495</v>
      </c>
      <c r="C3373" s="3" t="s">
        <v>4604</v>
      </c>
      <c r="D3373">
        <v>20000</v>
      </c>
      <c r="E3373">
        <v>31</v>
      </c>
      <c r="F3373" t="s">
        <v>8221</v>
      </c>
      <c r="G3373" t="s">
        <v>8224</v>
      </c>
      <c r="H3373" t="s">
        <v>8246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8270</v>
      </c>
      <c r="O3373" s="6">
        <f t="shared" si="312"/>
        <v>1.5499999999999999E-3</v>
      </c>
      <c r="P3373" s="8">
        <f t="shared" si="313"/>
        <v>10.333333333333334</v>
      </c>
      <c r="Q3373" s="9" t="str">
        <f t="shared" si="314"/>
        <v>film &amp; video</v>
      </c>
      <c r="R3373" s="9" t="str">
        <f t="shared" si="315"/>
        <v>animation</v>
      </c>
      <c r="S3373" s="14">
        <f t="shared" si="316"/>
        <v>41799.830613425926</v>
      </c>
      <c r="T3373" s="14">
        <f t="shared" si="317"/>
        <v>41823.125</v>
      </c>
    </row>
    <row r="3374" spans="1:20" ht="45" x14ac:dyDescent="0.25">
      <c r="A3374">
        <v>599</v>
      </c>
      <c r="B3374" s="3" t="s">
        <v>600</v>
      </c>
      <c r="C3374" s="3" t="s">
        <v>4709</v>
      </c>
      <c r="D3374">
        <v>50000</v>
      </c>
      <c r="E3374">
        <v>31</v>
      </c>
      <c r="F3374" t="s">
        <v>8221</v>
      </c>
      <c r="G3374" t="s">
        <v>8224</v>
      </c>
      <c r="H3374" t="s">
        <v>8246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8272</v>
      </c>
      <c r="O3374" s="6">
        <f t="shared" si="312"/>
        <v>6.2E-4</v>
      </c>
      <c r="P3374" s="8">
        <f t="shared" si="313"/>
        <v>15.5</v>
      </c>
      <c r="Q3374" s="9" t="str">
        <f t="shared" si="314"/>
        <v>technology</v>
      </c>
      <c r="R3374" s="9" t="str">
        <f t="shared" si="315"/>
        <v>web</v>
      </c>
      <c r="S3374" s="14">
        <f t="shared" si="316"/>
        <v>42047.812523148154</v>
      </c>
      <c r="T3374" s="14">
        <f t="shared" si="317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>
        <v>380000</v>
      </c>
      <c r="E3375">
        <v>30</v>
      </c>
      <c r="F3375" t="s">
        <v>8220</v>
      </c>
      <c r="G3375" t="s">
        <v>8224</v>
      </c>
      <c r="H3375" t="s">
        <v>8246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8267</v>
      </c>
      <c r="O3375" s="6">
        <f t="shared" si="312"/>
        <v>7.8947368421052633E-5</v>
      </c>
      <c r="P3375" s="8">
        <f t="shared" si="313"/>
        <v>15</v>
      </c>
      <c r="Q3375" s="9" t="str">
        <f t="shared" si="314"/>
        <v>film &amp; video</v>
      </c>
      <c r="R3375" s="9" t="str">
        <f t="shared" si="315"/>
        <v>science fiction</v>
      </c>
      <c r="S3375" s="14">
        <f t="shared" si="316"/>
        <v>41875.077546296299</v>
      </c>
      <c r="T3375" s="14">
        <f t="shared" si="317"/>
        <v>41905.077546296299</v>
      </c>
    </row>
    <row r="3376" spans="1:20" ht="15.75" x14ac:dyDescent="0.25">
      <c r="A3376">
        <v>497</v>
      </c>
      <c r="B3376" s="3" t="s">
        <v>498</v>
      </c>
      <c r="C3376" s="3" t="s">
        <v>4607</v>
      </c>
      <c r="D3376">
        <v>4480</v>
      </c>
      <c r="E3376">
        <v>30</v>
      </c>
      <c r="F3376" t="s">
        <v>8221</v>
      </c>
      <c r="G3376" t="s">
        <v>8224</v>
      </c>
      <c r="H3376" t="s">
        <v>8246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8270</v>
      </c>
      <c r="O3376" s="6">
        <f t="shared" si="312"/>
        <v>6.6964285714285711E-3</v>
      </c>
      <c r="P3376" s="8">
        <f t="shared" si="313"/>
        <v>10</v>
      </c>
      <c r="Q3376" s="9" t="str">
        <f t="shared" si="314"/>
        <v>film &amp; video</v>
      </c>
      <c r="R3376" s="9" t="str">
        <f t="shared" si="315"/>
        <v>animation</v>
      </c>
      <c r="S3376" s="14">
        <f t="shared" si="316"/>
        <v>41945.037789351853</v>
      </c>
      <c r="T3376" s="14">
        <f t="shared" si="317"/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>
        <v>3750</v>
      </c>
      <c r="E3377">
        <v>30</v>
      </c>
      <c r="F3377" t="s">
        <v>8221</v>
      </c>
      <c r="G3377" t="s">
        <v>8224</v>
      </c>
      <c r="H3377" t="s">
        <v>8246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8279</v>
      </c>
      <c r="O3377" s="6">
        <f t="shared" si="312"/>
        <v>8.0000000000000002E-3</v>
      </c>
      <c r="P3377" s="8">
        <f t="shared" si="313"/>
        <v>30</v>
      </c>
      <c r="Q3377" s="9" t="str">
        <f t="shared" si="314"/>
        <v>music</v>
      </c>
      <c r="R3377" s="9" t="str">
        <f t="shared" si="315"/>
        <v>indie rock</v>
      </c>
      <c r="S3377" s="14">
        <f t="shared" si="316"/>
        <v>40877.25099537037</v>
      </c>
      <c r="T3377" s="14">
        <f t="shared" si="317"/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>
        <v>3500</v>
      </c>
      <c r="E3378">
        <v>30</v>
      </c>
      <c r="F3378" t="s">
        <v>8221</v>
      </c>
      <c r="G3378" t="s">
        <v>8224</v>
      </c>
      <c r="H3378" t="s">
        <v>8246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8278</v>
      </c>
      <c r="O3378" s="6">
        <f t="shared" si="312"/>
        <v>8.5714285714285719E-3</v>
      </c>
      <c r="P3378" s="8">
        <f t="shared" si="313"/>
        <v>15</v>
      </c>
      <c r="Q3378" s="9" t="str">
        <f t="shared" si="314"/>
        <v>music</v>
      </c>
      <c r="R3378" s="9" t="str">
        <f t="shared" si="315"/>
        <v>jazz</v>
      </c>
      <c r="S3378" s="14">
        <f t="shared" si="316"/>
        <v>41194.109340277777</v>
      </c>
      <c r="T3378" s="14">
        <f t="shared" si="317"/>
        <v>41254.151006944441</v>
      </c>
    </row>
    <row r="3379" spans="1:20" ht="45" x14ac:dyDescent="0.25">
      <c r="A3379">
        <v>917</v>
      </c>
      <c r="B3379" s="3" t="s">
        <v>918</v>
      </c>
      <c r="C3379" s="3" t="s">
        <v>5027</v>
      </c>
      <c r="D3379">
        <v>5000</v>
      </c>
      <c r="E3379">
        <v>30</v>
      </c>
      <c r="F3379" t="s">
        <v>8221</v>
      </c>
      <c r="G3379" t="s">
        <v>8224</v>
      </c>
      <c r="H3379" t="s">
        <v>8246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8278</v>
      </c>
      <c r="O3379" s="6">
        <f t="shared" si="312"/>
        <v>6.0000000000000001E-3</v>
      </c>
      <c r="P3379" s="8">
        <f t="shared" si="313"/>
        <v>30</v>
      </c>
      <c r="Q3379" s="9" t="str">
        <f t="shared" si="314"/>
        <v>music</v>
      </c>
      <c r="R3379" s="9" t="str">
        <f t="shared" si="315"/>
        <v>jazz</v>
      </c>
      <c r="S3379" s="14">
        <f t="shared" si="316"/>
        <v>41802.94363425926</v>
      </c>
      <c r="T3379" s="14">
        <f t="shared" si="317"/>
        <v>41834.104166666664</v>
      </c>
    </row>
    <row r="3380" spans="1:20" ht="45" x14ac:dyDescent="0.25">
      <c r="A3380">
        <v>1173</v>
      </c>
      <c r="B3380" s="3" t="s">
        <v>1174</v>
      </c>
      <c r="C3380" s="3" t="s">
        <v>5283</v>
      </c>
      <c r="D3380">
        <v>125000</v>
      </c>
      <c r="E3380">
        <v>30</v>
      </c>
      <c r="F3380" t="s">
        <v>8221</v>
      </c>
      <c r="G3380" t="s">
        <v>8224</v>
      </c>
      <c r="H3380" t="s">
        <v>8246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8284</v>
      </c>
      <c r="O3380" s="6">
        <f t="shared" si="312"/>
        <v>2.4000000000000001E-4</v>
      </c>
      <c r="P3380" s="8">
        <f t="shared" si="313"/>
        <v>30</v>
      </c>
      <c r="Q3380" s="9" t="str">
        <f t="shared" si="314"/>
        <v>food</v>
      </c>
      <c r="R3380" s="9" t="str">
        <f t="shared" si="315"/>
        <v>food trucks</v>
      </c>
      <c r="S3380" s="14">
        <f t="shared" si="316"/>
        <v>42184.185844907406</v>
      </c>
      <c r="T3380" s="14">
        <f t="shared" si="317"/>
        <v>42219.185844907406</v>
      </c>
    </row>
    <row r="3381" spans="1:20" ht="45" x14ac:dyDescent="0.25">
      <c r="A3381">
        <v>1492</v>
      </c>
      <c r="B3381" s="3" t="s">
        <v>1493</v>
      </c>
      <c r="C3381" s="3" t="s">
        <v>5602</v>
      </c>
      <c r="D3381">
        <v>4000</v>
      </c>
      <c r="E3381">
        <v>30</v>
      </c>
      <c r="F3381" t="s">
        <v>8221</v>
      </c>
      <c r="G3381" t="s">
        <v>8224</v>
      </c>
      <c r="H3381" t="s">
        <v>8246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8275</v>
      </c>
      <c r="O3381" s="6">
        <f t="shared" si="312"/>
        <v>7.4999999999999997E-3</v>
      </c>
      <c r="P3381" s="8">
        <f t="shared" si="313"/>
        <v>15</v>
      </c>
      <c r="Q3381" s="9" t="str">
        <f t="shared" si="314"/>
        <v>publishing</v>
      </c>
      <c r="R3381" s="9" t="str">
        <f t="shared" si="315"/>
        <v>fiction</v>
      </c>
      <c r="S3381" s="14">
        <f t="shared" si="316"/>
        <v>40682.884791666671</v>
      </c>
      <c r="T3381" s="14">
        <f t="shared" si="317"/>
        <v>40712.884791666671</v>
      </c>
    </row>
    <row r="3382" spans="1:20" ht="45" x14ac:dyDescent="0.25">
      <c r="A3382">
        <v>1755</v>
      </c>
      <c r="B3382" s="3" t="s">
        <v>1756</v>
      </c>
      <c r="C3382" s="3" t="s">
        <v>5865</v>
      </c>
      <c r="D3382">
        <v>25</v>
      </c>
      <c r="E3382">
        <v>30</v>
      </c>
      <c r="F3382" t="s">
        <v>8219</v>
      </c>
      <c r="G3382" t="s">
        <v>8224</v>
      </c>
      <c r="H3382" t="s">
        <v>8246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8285</v>
      </c>
      <c r="O3382" s="6">
        <f t="shared" si="312"/>
        <v>1.2</v>
      </c>
      <c r="P3382" s="8">
        <f t="shared" si="313"/>
        <v>7.5</v>
      </c>
      <c r="Q3382" s="9" t="str">
        <f t="shared" si="314"/>
        <v>photography</v>
      </c>
      <c r="R3382" s="9" t="str">
        <f t="shared" si="315"/>
        <v>photobooks</v>
      </c>
      <c r="S3382" s="14">
        <f t="shared" si="316"/>
        <v>42252.788900462961</v>
      </c>
      <c r="T3382" s="14">
        <f t="shared" si="317"/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>
        <v>16000</v>
      </c>
      <c r="E3383">
        <v>30</v>
      </c>
      <c r="F3383" t="s">
        <v>8220</v>
      </c>
      <c r="G3383" t="s">
        <v>8230</v>
      </c>
      <c r="H3383" t="s">
        <v>8249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8272</v>
      </c>
      <c r="O3383" s="6">
        <f t="shared" si="312"/>
        <v>1.8749999999999999E-3</v>
      </c>
      <c r="P3383" s="8">
        <f t="shared" si="313"/>
        <v>30</v>
      </c>
      <c r="Q3383" s="9" t="str">
        <f t="shared" si="314"/>
        <v>technology</v>
      </c>
      <c r="R3383" s="9" t="str">
        <f t="shared" si="315"/>
        <v>web</v>
      </c>
      <c r="S3383" s="14">
        <f t="shared" si="316"/>
        <v>42179.653379629628</v>
      </c>
      <c r="T3383" s="14">
        <f t="shared" si="317"/>
        <v>42210.915972222225</v>
      </c>
    </row>
    <row r="3384" spans="1:20" ht="30" x14ac:dyDescent="0.25">
      <c r="A3384">
        <v>2408</v>
      </c>
      <c r="B3384" s="3" t="s">
        <v>2409</v>
      </c>
      <c r="C3384" s="3" t="s">
        <v>6518</v>
      </c>
      <c r="D3384">
        <v>15000</v>
      </c>
      <c r="E3384">
        <v>30</v>
      </c>
      <c r="F3384" t="s">
        <v>8221</v>
      </c>
      <c r="G3384" t="s">
        <v>8224</v>
      </c>
      <c r="H3384" t="s">
        <v>8246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8284</v>
      </c>
      <c r="O3384" s="6">
        <f t="shared" si="312"/>
        <v>2E-3</v>
      </c>
      <c r="P3384" s="8">
        <f t="shared" si="313"/>
        <v>15</v>
      </c>
      <c r="Q3384" s="9" t="str">
        <f t="shared" si="314"/>
        <v>food</v>
      </c>
      <c r="R3384" s="9" t="str">
        <f t="shared" si="315"/>
        <v>food trucks</v>
      </c>
      <c r="S3384" s="14">
        <f t="shared" si="316"/>
        <v>41919.140706018516</v>
      </c>
      <c r="T3384" s="14">
        <f t="shared" si="317"/>
        <v>41949.182372685187</v>
      </c>
    </row>
    <row r="3385" spans="1:20" ht="45" x14ac:dyDescent="0.25">
      <c r="A3385">
        <v>2506</v>
      </c>
      <c r="B3385" s="3" t="s">
        <v>2506</v>
      </c>
      <c r="C3385" s="3" t="s">
        <v>6616</v>
      </c>
      <c r="D3385">
        <v>5000</v>
      </c>
      <c r="E3385">
        <v>30</v>
      </c>
      <c r="F3385" t="s">
        <v>8221</v>
      </c>
      <c r="G3385" t="s">
        <v>8225</v>
      </c>
      <c r="H3385" t="s">
        <v>8247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8299</v>
      </c>
      <c r="O3385" s="6">
        <f t="shared" si="312"/>
        <v>6.0000000000000001E-3</v>
      </c>
      <c r="P3385" s="8">
        <f t="shared" si="313"/>
        <v>15</v>
      </c>
      <c r="Q3385" s="9" t="str">
        <f t="shared" si="314"/>
        <v>food</v>
      </c>
      <c r="R3385" s="9" t="str">
        <f t="shared" si="315"/>
        <v>restaurants</v>
      </c>
      <c r="S3385" s="14">
        <f t="shared" si="316"/>
        <v>42258.297094907408</v>
      </c>
      <c r="T3385" s="14">
        <f t="shared" si="317"/>
        <v>42280.875</v>
      </c>
    </row>
    <row r="3386" spans="1:20" ht="45" x14ac:dyDescent="0.25">
      <c r="A3386">
        <v>2844</v>
      </c>
      <c r="B3386" s="3" t="s">
        <v>2844</v>
      </c>
      <c r="C3386" s="3" t="s">
        <v>6954</v>
      </c>
      <c r="D3386">
        <v>550</v>
      </c>
      <c r="E3386">
        <v>30</v>
      </c>
      <c r="F3386" t="s">
        <v>8221</v>
      </c>
      <c r="G3386" t="s">
        <v>8239</v>
      </c>
      <c r="H3386" t="s">
        <v>8249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8271</v>
      </c>
      <c r="O3386" s="6">
        <f t="shared" si="312"/>
        <v>5.4545454545454543E-2</v>
      </c>
      <c r="P3386" s="8">
        <f t="shared" si="313"/>
        <v>30</v>
      </c>
      <c r="Q3386" s="9" t="str">
        <f t="shared" si="314"/>
        <v>theater</v>
      </c>
      <c r="R3386" s="9" t="str">
        <f t="shared" si="315"/>
        <v>plays</v>
      </c>
      <c r="S3386" s="14">
        <f t="shared" si="316"/>
        <v>42709.546064814815</v>
      </c>
      <c r="T3386" s="14">
        <f t="shared" si="317"/>
        <v>42739.546064814815</v>
      </c>
    </row>
    <row r="3387" spans="1:20" ht="45" x14ac:dyDescent="0.25">
      <c r="A3387">
        <v>3647</v>
      </c>
      <c r="B3387" s="3" t="s">
        <v>3645</v>
      </c>
      <c r="C3387" s="3" t="s">
        <v>7757</v>
      </c>
      <c r="D3387">
        <v>500</v>
      </c>
      <c r="E3387">
        <v>30</v>
      </c>
      <c r="F3387" t="s">
        <v>8221</v>
      </c>
      <c r="G3387" t="s">
        <v>8225</v>
      </c>
      <c r="H3387" t="s">
        <v>8247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8305</v>
      </c>
      <c r="O3387" s="6">
        <f t="shared" si="312"/>
        <v>0.06</v>
      </c>
      <c r="P3387" s="8">
        <f t="shared" si="313"/>
        <v>15</v>
      </c>
      <c r="Q3387" s="9" t="str">
        <f t="shared" si="314"/>
        <v>theater</v>
      </c>
      <c r="R3387" s="9" t="str">
        <f t="shared" si="315"/>
        <v>musical</v>
      </c>
      <c r="S3387" s="14">
        <f t="shared" si="316"/>
        <v>42598.749155092592</v>
      </c>
      <c r="T3387" s="14">
        <f t="shared" si="317"/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>
        <v>250000</v>
      </c>
      <c r="E3388">
        <v>29</v>
      </c>
      <c r="F3388" t="s">
        <v>8221</v>
      </c>
      <c r="G3388" t="s">
        <v>8224</v>
      </c>
      <c r="H3388" t="s">
        <v>8246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8282</v>
      </c>
      <c r="O3388" s="6">
        <f t="shared" si="312"/>
        <v>1.16E-4</v>
      </c>
      <c r="P3388" s="8">
        <f t="shared" si="313"/>
        <v>5.8</v>
      </c>
      <c r="Q3388" s="9" t="str">
        <f t="shared" si="314"/>
        <v>games</v>
      </c>
      <c r="R3388" s="9" t="str">
        <f t="shared" si="315"/>
        <v>video games</v>
      </c>
      <c r="S3388" s="14">
        <f t="shared" si="316"/>
        <v>42412.934212962966</v>
      </c>
      <c r="T3388" s="14">
        <f t="shared" si="317"/>
        <v>42442.892546296294</v>
      </c>
    </row>
    <row r="3389" spans="1:20" ht="45" x14ac:dyDescent="0.25">
      <c r="A3389">
        <v>2536</v>
      </c>
      <c r="B3389" s="3" t="s">
        <v>2536</v>
      </c>
      <c r="C3389" s="3" t="s">
        <v>6646</v>
      </c>
      <c r="D3389">
        <v>25</v>
      </c>
      <c r="E3389">
        <v>29</v>
      </c>
      <c r="F3389" t="s">
        <v>8219</v>
      </c>
      <c r="G3389" t="s">
        <v>8224</v>
      </c>
      <c r="H3389" t="s">
        <v>8246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8300</v>
      </c>
      <c r="O3389" s="6">
        <f t="shared" si="312"/>
        <v>1.1599999999999999</v>
      </c>
      <c r="P3389" s="8">
        <f t="shared" si="313"/>
        <v>7.25</v>
      </c>
      <c r="Q3389" s="9" t="str">
        <f t="shared" si="314"/>
        <v>music</v>
      </c>
      <c r="R3389" s="9" t="str">
        <f t="shared" si="315"/>
        <v>classical music</v>
      </c>
      <c r="S3389" s="14">
        <f t="shared" si="316"/>
        <v>41464.106087962966</v>
      </c>
      <c r="T3389" s="14">
        <f t="shared" si="317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>
        <v>11200</v>
      </c>
      <c r="E3390">
        <v>29</v>
      </c>
      <c r="F3390" t="s">
        <v>8221</v>
      </c>
      <c r="G3390" t="s">
        <v>8224</v>
      </c>
      <c r="H3390" t="s">
        <v>8246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8271</v>
      </c>
      <c r="O3390" s="6">
        <f t="shared" si="312"/>
        <v>2.5892857142857141E-3</v>
      </c>
      <c r="P3390" s="8">
        <f t="shared" si="313"/>
        <v>29</v>
      </c>
      <c r="Q3390" s="9" t="str">
        <f t="shared" si="314"/>
        <v>theater</v>
      </c>
      <c r="R3390" s="9" t="str">
        <f t="shared" si="315"/>
        <v>plays</v>
      </c>
      <c r="S3390" s="14">
        <f t="shared" si="316"/>
        <v>42359.725243055553</v>
      </c>
      <c r="T3390" s="14">
        <f t="shared" si="317"/>
        <v>42389.725243055553</v>
      </c>
    </row>
    <row r="3391" spans="1:20" ht="45" x14ac:dyDescent="0.25">
      <c r="A3391">
        <v>4019</v>
      </c>
      <c r="B3391" s="3" t="s">
        <v>4015</v>
      </c>
      <c r="C3391" s="3" t="s">
        <v>8124</v>
      </c>
      <c r="D3391">
        <v>3500</v>
      </c>
      <c r="E3391">
        <v>29</v>
      </c>
      <c r="F3391" t="s">
        <v>8221</v>
      </c>
      <c r="G3391" t="s">
        <v>8224</v>
      </c>
      <c r="H3391" t="s">
        <v>8246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8271</v>
      </c>
      <c r="O3391" s="6">
        <f t="shared" si="312"/>
        <v>8.2857142857142851E-3</v>
      </c>
      <c r="P3391" s="8">
        <f t="shared" si="313"/>
        <v>7.25</v>
      </c>
      <c r="Q3391" s="9" t="str">
        <f t="shared" si="314"/>
        <v>theater</v>
      </c>
      <c r="R3391" s="9" t="str">
        <f t="shared" si="315"/>
        <v>plays</v>
      </c>
      <c r="S3391" s="14">
        <f t="shared" si="316"/>
        <v>42417.675879629634</v>
      </c>
      <c r="T3391" s="14">
        <f t="shared" si="317"/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>
        <v>4600</v>
      </c>
      <c r="E3392">
        <v>28</v>
      </c>
      <c r="F3392" t="s">
        <v>8220</v>
      </c>
      <c r="G3392" t="s">
        <v>8224</v>
      </c>
      <c r="H3392" t="s">
        <v>8246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8273</v>
      </c>
      <c r="O3392" s="6">
        <f t="shared" si="312"/>
        <v>6.0869565217391303E-3</v>
      </c>
      <c r="P3392" s="8">
        <f t="shared" si="313"/>
        <v>28</v>
      </c>
      <c r="Q3392" s="9" t="str">
        <f t="shared" si="314"/>
        <v>technology</v>
      </c>
      <c r="R3392" s="9" t="str">
        <f t="shared" si="315"/>
        <v>wearables</v>
      </c>
      <c r="S3392" s="14">
        <f t="shared" si="316"/>
        <v>42082.702800925923</v>
      </c>
      <c r="T3392" s="14">
        <f t="shared" si="317"/>
        <v>42112.702800925923</v>
      </c>
    </row>
    <row r="3393" spans="1:20" ht="30" x14ac:dyDescent="0.25">
      <c r="A3393">
        <v>1579</v>
      </c>
      <c r="B3393" s="3" t="s">
        <v>1580</v>
      </c>
      <c r="C3393" s="3" t="s">
        <v>5689</v>
      </c>
      <c r="D3393">
        <v>3333</v>
      </c>
      <c r="E3393">
        <v>28</v>
      </c>
      <c r="F3393" t="s">
        <v>8220</v>
      </c>
      <c r="G3393" t="s">
        <v>8224</v>
      </c>
      <c r="H3393" t="s">
        <v>8246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8290</v>
      </c>
      <c r="O3393" s="6">
        <f t="shared" si="312"/>
        <v>8.4008400840084006E-3</v>
      </c>
      <c r="P3393" s="8">
        <f t="shared" si="313"/>
        <v>14</v>
      </c>
      <c r="Q3393" s="9" t="str">
        <f t="shared" si="314"/>
        <v>publishing</v>
      </c>
      <c r="R3393" s="9" t="str">
        <f t="shared" si="315"/>
        <v>art books</v>
      </c>
      <c r="S3393" s="14">
        <f t="shared" si="316"/>
        <v>41481.996423611112</v>
      </c>
      <c r="T3393" s="14">
        <f t="shared" si="317"/>
        <v>41514.996423611112</v>
      </c>
    </row>
    <row r="3394" spans="1:20" ht="30" x14ac:dyDescent="0.25">
      <c r="A3394">
        <v>4065</v>
      </c>
      <c r="B3394" s="3" t="s">
        <v>4061</v>
      </c>
      <c r="C3394" s="3" t="s">
        <v>8169</v>
      </c>
      <c r="D3394">
        <v>4000</v>
      </c>
      <c r="E3394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8271</v>
      </c>
      <c r="O3394" s="6">
        <f t="shared" ref="O3394:O3457" si="318">E3394/D3394</f>
        <v>6.7499999999999999E-3</v>
      </c>
      <c r="P3394" s="8">
        <f t="shared" ref="P3394:P3457" si="319">E3394/L3394</f>
        <v>6.75</v>
      </c>
      <c r="Q3394" s="9" t="str">
        <f t="shared" si="314"/>
        <v>theater</v>
      </c>
      <c r="R3394" s="9" t="str">
        <f t="shared" si="315"/>
        <v>plays</v>
      </c>
      <c r="S3394" s="14">
        <f t="shared" si="316"/>
        <v>41833.951516203706</v>
      </c>
      <c r="T3394" s="14">
        <f t="shared" si="317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>
        <v>8000</v>
      </c>
      <c r="E3395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8284</v>
      </c>
      <c r="O3395" s="6">
        <f t="shared" si="318"/>
        <v>3.2512500000000002E-3</v>
      </c>
      <c r="P3395" s="8">
        <f t="shared" si="319"/>
        <v>13.005000000000001</v>
      </c>
      <c r="Q3395" s="9" t="str">
        <f t="shared" ref="Q3395:Q3458" si="320">LEFT(N3395, SEARCH("/",N3395,1)-1)</f>
        <v>food</v>
      </c>
      <c r="R3395" s="9" t="str">
        <f t="shared" ref="R3395:R3458" si="321">RIGHT(N3395,LEN(N3395) - SEARCH("/", N3395))</f>
        <v>food trucks</v>
      </c>
      <c r="S3395" s="14">
        <f t="shared" ref="S3395:S3458" si="322">(((J3395/60)/60)/24)+DATE(1970,1,1)</f>
        <v>41787.898240740738</v>
      </c>
      <c r="T3395" s="14">
        <f t="shared" ref="T3395:T3458" si="323">(((I3395/60)/60)/24)+DATE(1970,1,1)</f>
        <v>41817.898240740738</v>
      </c>
    </row>
    <row r="3396" spans="1:20" ht="45" x14ac:dyDescent="0.25">
      <c r="A3396">
        <v>453</v>
      </c>
      <c r="B3396" s="3" t="s">
        <v>454</v>
      </c>
      <c r="C3396" s="3" t="s">
        <v>4563</v>
      </c>
      <c r="D3396">
        <v>94875</v>
      </c>
      <c r="E3396">
        <v>26</v>
      </c>
      <c r="F3396" t="s">
        <v>8221</v>
      </c>
      <c r="G3396" t="s">
        <v>8224</v>
      </c>
      <c r="H3396" t="s">
        <v>8246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8270</v>
      </c>
      <c r="O3396" s="6">
        <f t="shared" si="318"/>
        <v>2.740447957839262E-4</v>
      </c>
      <c r="P3396" s="8">
        <f t="shared" si="319"/>
        <v>13</v>
      </c>
      <c r="Q3396" s="9" t="str">
        <f t="shared" si="320"/>
        <v>film &amp; video</v>
      </c>
      <c r="R3396" s="9" t="str">
        <f t="shared" si="321"/>
        <v>animation</v>
      </c>
      <c r="S3396" s="14">
        <f t="shared" si="322"/>
        <v>42038.824988425928</v>
      </c>
      <c r="T3396" s="14">
        <f t="shared" si="323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>
        <v>25000</v>
      </c>
      <c r="E3397">
        <v>26</v>
      </c>
      <c r="F3397" t="s">
        <v>8221</v>
      </c>
      <c r="G3397" t="s">
        <v>8224</v>
      </c>
      <c r="H3397" t="s">
        <v>8246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8272</v>
      </c>
      <c r="O3397" s="6">
        <f t="shared" si="318"/>
        <v>1.0399999999999999E-3</v>
      </c>
      <c r="P3397" s="8">
        <f t="shared" si="319"/>
        <v>13</v>
      </c>
      <c r="Q3397" s="9" t="str">
        <f t="shared" si="320"/>
        <v>technology</v>
      </c>
      <c r="R3397" s="9" t="str">
        <f t="shared" si="321"/>
        <v>web</v>
      </c>
      <c r="S3397" s="14">
        <f t="shared" si="322"/>
        <v>42446.780162037037</v>
      </c>
      <c r="T3397" s="14">
        <f t="shared" si="323"/>
        <v>42476.780162037037</v>
      </c>
    </row>
    <row r="3398" spans="1:20" ht="45" x14ac:dyDescent="0.25">
      <c r="A3398">
        <v>990</v>
      </c>
      <c r="B3398" s="3" t="s">
        <v>991</v>
      </c>
      <c r="C3398" s="3" t="s">
        <v>5100</v>
      </c>
      <c r="D3398">
        <v>25000</v>
      </c>
      <c r="E3398">
        <v>26</v>
      </c>
      <c r="F3398" t="s">
        <v>8221</v>
      </c>
      <c r="G3398" t="s">
        <v>8224</v>
      </c>
      <c r="H3398" t="s">
        <v>8246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8273</v>
      </c>
      <c r="O3398" s="6">
        <f t="shared" si="318"/>
        <v>1.0399999999999999E-3</v>
      </c>
      <c r="P3398" s="8">
        <f t="shared" si="319"/>
        <v>13</v>
      </c>
      <c r="Q3398" s="9" t="str">
        <f t="shared" si="320"/>
        <v>technology</v>
      </c>
      <c r="R3398" s="9" t="str">
        <f t="shared" si="321"/>
        <v>wearables</v>
      </c>
      <c r="S3398" s="14">
        <f t="shared" si="322"/>
        <v>41855.784305555557</v>
      </c>
      <c r="T3398" s="14">
        <f t="shared" si="323"/>
        <v>41885.784305555557</v>
      </c>
    </row>
    <row r="3399" spans="1:20" ht="45" x14ac:dyDescent="0.25">
      <c r="A3399">
        <v>1422</v>
      </c>
      <c r="B3399" s="3" t="s">
        <v>1423</v>
      </c>
      <c r="C3399" s="3" t="s">
        <v>5532</v>
      </c>
      <c r="D3399">
        <v>25000</v>
      </c>
      <c r="E3399">
        <v>26</v>
      </c>
      <c r="F3399" t="s">
        <v>8221</v>
      </c>
      <c r="G3399" t="s">
        <v>8228</v>
      </c>
      <c r="H3399" t="s">
        <v>8250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8287</v>
      </c>
      <c r="O3399" s="6">
        <f t="shared" si="318"/>
        <v>1.0399999999999999E-3</v>
      </c>
      <c r="P3399" s="8">
        <f t="shared" si="319"/>
        <v>13</v>
      </c>
      <c r="Q3399" s="9" t="str">
        <f t="shared" si="320"/>
        <v>publishing</v>
      </c>
      <c r="R3399" s="9" t="str">
        <f t="shared" si="321"/>
        <v>translations</v>
      </c>
      <c r="S3399" s="14">
        <f t="shared" si="322"/>
        <v>42604.239629629628</v>
      </c>
      <c r="T3399" s="14">
        <f t="shared" si="323"/>
        <v>42634.239629629628</v>
      </c>
    </row>
    <row r="3400" spans="1:20" ht="45" x14ac:dyDescent="0.25">
      <c r="A3400">
        <v>1874</v>
      </c>
      <c r="B3400" s="3" t="s">
        <v>1875</v>
      </c>
      <c r="C3400" s="3" t="s">
        <v>5984</v>
      </c>
      <c r="D3400">
        <v>160000</v>
      </c>
      <c r="E3400">
        <v>26</v>
      </c>
      <c r="F3400" t="s">
        <v>8221</v>
      </c>
      <c r="G3400" t="s">
        <v>8224</v>
      </c>
      <c r="H3400" t="s">
        <v>8246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8283</v>
      </c>
      <c r="O3400" s="6">
        <f t="shared" si="318"/>
        <v>1.6249999999999999E-4</v>
      </c>
      <c r="P3400" s="8">
        <f t="shared" si="319"/>
        <v>13</v>
      </c>
      <c r="Q3400" s="9" t="str">
        <f t="shared" si="320"/>
        <v>games</v>
      </c>
      <c r="R3400" s="9" t="str">
        <f t="shared" si="321"/>
        <v>mobile games</v>
      </c>
      <c r="S3400" s="14">
        <f t="shared" si="322"/>
        <v>42529.969131944439</v>
      </c>
      <c r="T3400" s="14">
        <f t="shared" si="323"/>
        <v>42549.969131944439</v>
      </c>
    </row>
    <row r="3401" spans="1:20" ht="60" x14ac:dyDescent="0.25">
      <c r="A3401">
        <v>2159</v>
      </c>
      <c r="B3401" s="3" t="s">
        <v>2160</v>
      </c>
      <c r="C3401" s="3" t="s">
        <v>6269</v>
      </c>
      <c r="D3401">
        <v>3600</v>
      </c>
      <c r="E3401">
        <v>26</v>
      </c>
      <c r="F3401" t="s">
        <v>8221</v>
      </c>
      <c r="G3401" t="s">
        <v>8224</v>
      </c>
      <c r="H3401" t="s">
        <v>8246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8282</v>
      </c>
      <c r="O3401" s="6">
        <f t="shared" si="318"/>
        <v>7.2222222222222219E-3</v>
      </c>
      <c r="P3401" s="8">
        <f t="shared" si="319"/>
        <v>13</v>
      </c>
      <c r="Q3401" s="9" t="str">
        <f t="shared" si="320"/>
        <v>games</v>
      </c>
      <c r="R3401" s="9" t="str">
        <f t="shared" si="321"/>
        <v>video games</v>
      </c>
      <c r="S3401" s="14">
        <f t="shared" si="322"/>
        <v>40710.731180555551</v>
      </c>
      <c r="T3401" s="14">
        <f t="shared" si="323"/>
        <v>40740.731180555551</v>
      </c>
    </row>
    <row r="3402" spans="1:20" ht="45" x14ac:dyDescent="0.25">
      <c r="A3402">
        <v>2434</v>
      </c>
      <c r="B3402" s="3" t="s">
        <v>2435</v>
      </c>
      <c r="C3402" s="3" t="s">
        <v>6544</v>
      </c>
      <c r="D3402">
        <v>20000</v>
      </c>
      <c r="E3402">
        <v>26</v>
      </c>
      <c r="F3402" t="s">
        <v>8221</v>
      </c>
      <c r="G3402" t="s">
        <v>8224</v>
      </c>
      <c r="H3402" t="s">
        <v>8246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8284</v>
      </c>
      <c r="O3402" s="6">
        <f t="shared" si="318"/>
        <v>1.2999999999999999E-3</v>
      </c>
      <c r="P3402" s="8">
        <f t="shared" si="319"/>
        <v>13</v>
      </c>
      <c r="Q3402" s="9" t="str">
        <f t="shared" si="320"/>
        <v>food</v>
      </c>
      <c r="R3402" s="9" t="str">
        <f t="shared" si="321"/>
        <v>food trucks</v>
      </c>
      <c r="S3402" s="14">
        <f t="shared" si="322"/>
        <v>42180.18604166666</v>
      </c>
      <c r="T3402" s="14">
        <f t="shared" si="323"/>
        <v>42220.18604166666</v>
      </c>
    </row>
    <row r="3403" spans="1:20" ht="45" x14ac:dyDescent="0.25">
      <c r="A3403">
        <v>2591</v>
      </c>
      <c r="B3403" s="3" t="s">
        <v>2591</v>
      </c>
      <c r="C3403" s="3" t="s">
        <v>6701</v>
      </c>
      <c r="D3403">
        <v>1500</v>
      </c>
      <c r="E3403">
        <v>26</v>
      </c>
      <c r="F3403" t="s">
        <v>8221</v>
      </c>
      <c r="G3403" t="s">
        <v>8224</v>
      </c>
      <c r="H3403" t="s">
        <v>8246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8284</v>
      </c>
      <c r="O3403" s="6">
        <f t="shared" si="318"/>
        <v>1.7333333333333333E-2</v>
      </c>
      <c r="P3403" s="8">
        <f t="shared" si="319"/>
        <v>13</v>
      </c>
      <c r="Q3403" s="9" t="str">
        <f t="shared" si="320"/>
        <v>food</v>
      </c>
      <c r="R3403" s="9" t="str">
        <f t="shared" si="321"/>
        <v>food trucks</v>
      </c>
      <c r="S3403" s="14">
        <f t="shared" si="322"/>
        <v>42382.906527777777</v>
      </c>
      <c r="T3403" s="14">
        <f t="shared" si="323"/>
        <v>42442.864861111113</v>
      </c>
    </row>
    <row r="3404" spans="1:20" ht="15.75" x14ac:dyDescent="0.25">
      <c r="A3404">
        <v>3108</v>
      </c>
      <c r="B3404" s="3" t="s">
        <v>3108</v>
      </c>
      <c r="C3404" s="3" t="s">
        <v>7218</v>
      </c>
      <c r="D3404">
        <v>50000</v>
      </c>
      <c r="E3404">
        <v>26</v>
      </c>
      <c r="F3404" t="s">
        <v>8221</v>
      </c>
      <c r="G3404" t="s">
        <v>8224</v>
      </c>
      <c r="H3404" t="s">
        <v>8246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318"/>
        <v>5.1999999999999995E-4</v>
      </c>
      <c r="P3404" s="8">
        <f t="shared" si="319"/>
        <v>13</v>
      </c>
      <c r="Q3404" s="9" t="str">
        <f t="shared" si="320"/>
        <v>theater</v>
      </c>
      <c r="R3404" s="9" t="str">
        <f t="shared" si="321"/>
        <v>spaces</v>
      </c>
      <c r="S3404" s="14">
        <f t="shared" si="322"/>
        <v>42062.680486111116</v>
      </c>
      <c r="T3404" s="14">
        <f t="shared" si="323"/>
        <v>42122.638819444444</v>
      </c>
    </row>
    <row r="3405" spans="1:20" ht="30" x14ac:dyDescent="0.25">
      <c r="A3405">
        <v>3124</v>
      </c>
      <c r="B3405" s="3" t="s">
        <v>3124</v>
      </c>
      <c r="C3405" s="3" t="s">
        <v>7234</v>
      </c>
      <c r="D3405">
        <v>800000</v>
      </c>
      <c r="E3405">
        <v>26</v>
      </c>
      <c r="F3405" t="s">
        <v>8220</v>
      </c>
      <c r="G3405" t="s">
        <v>8224</v>
      </c>
      <c r="H3405" t="s">
        <v>8246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8303</v>
      </c>
      <c r="O3405" s="6">
        <f t="shared" si="318"/>
        <v>3.2499999999999997E-5</v>
      </c>
      <c r="P3405" s="8">
        <f t="shared" si="319"/>
        <v>6.5</v>
      </c>
      <c r="Q3405" s="9" t="str">
        <f t="shared" si="320"/>
        <v>theater</v>
      </c>
      <c r="R3405" s="9" t="str">
        <f t="shared" si="321"/>
        <v>spaces</v>
      </c>
      <c r="S3405" s="14">
        <f t="shared" si="322"/>
        <v>41977.780104166668</v>
      </c>
      <c r="T3405" s="14">
        <f t="shared" si="323"/>
        <v>42037.780104166668</v>
      </c>
    </row>
    <row r="3406" spans="1:20" ht="30" x14ac:dyDescent="0.25">
      <c r="A3406">
        <v>3853</v>
      </c>
      <c r="B3406" s="3" t="s">
        <v>3850</v>
      </c>
      <c r="C3406" s="3" t="s">
        <v>7962</v>
      </c>
      <c r="D3406">
        <v>100000</v>
      </c>
      <c r="E3406">
        <v>26</v>
      </c>
      <c r="F3406" t="s">
        <v>8221</v>
      </c>
      <c r="G3406" t="s">
        <v>8224</v>
      </c>
      <c r="H3406" t="s">
        <v>8246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8271</v>
      </c>
      <c r="O3406" s="6">
        <f t="shared" si="318"/>
        <v>2.5999999999999998E-4</v>
      </c>
      <c r="P3406" s="8">
        <f t="shared" si="319"/>
        <v>13</v>
      </c>
      <c r="Q3406" s="9" t="str">
        <f t="shared" si="320"/>
        <v>theater</v>
      </c>
      <c r="R3406" s="9" t="str">
        <f t="shared" si="321"/>
        <v>plays</v>
      </c>
      <c r="S3406" s="14">
        <f t="shared" si="322"/>
        <v>41848.84002314815</v>
      </c>
      <c r="T3406" s="14">
        <f t="shared" si="323"/>
        <v>41883.84002314815</v>
      </c>
    </row>
    <row r="3407" spans="1:20" ht="45" x14ac:dyDescent="0.25">
      <c r="A3407">
        <v>4013</v>
      </c>
      <c r="B3407" s="3" t="s">
        <v>4009</v>
      </c>
      <c r="C3407" s="3" t="s">
        <v>8118</v>
      </c>
      <c r="D3407">
        <v>2000</v>
      </c>
      <c r="E3407">
        <v>26</v>
      </c>
      <c r="F3407" t="s">
        <v>8221</v>
      </c>
      <c r="G3407" t="s">
        <v>8224</v>
      </c>
      <c r="H3407" t="s">
        <v>8246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8271</v>
      </c>
      <c r="O3407" s="6">
        <f t="shared" si="318"/>
        <v>1.2999999999999999E-2</v>
      </c>
      <c r="P3407" s="8">
        <f t="shared" si="319"/>
        <v>13</v>
      </c>
      <c r="Q3407" s="9" t="str">
        <f t="shared" si="320"/>
        <v>theater</v>
      </c>
      <c r="R3407" s="9" t="str">
        <f t="shared" si="321"/>
        <v>plays</v>
      </c>
      <c r="S3407" s="14">
        <f t="shared" si="322"/>
        <v>42021.301192129627</v>
      </c>
      <c r="T3407" s="14">
        <f t="shared" si="323"/>
        <v>42051.301192129627</v>
      </c>
    </row>
    <row r="3408" spans="1:20" ht="45" x14ac:dyDescent="0.25">
      <c r="A3408">
        <v>459</v>
      </c>
      <c r="B3408" s="3" t="s">
        <v>460</v>
      </c>
      <c r="C3408" s="3" t="s">
        <v>4569</v>
      </c>
      <c r="D3408">
        <v>39000</v>
      </c>
      <c r="E3408">
        <v>25</v>
      </c>
      <c r="F3408" t="s">
        <v>8221</v>
      </c>
      <c r="G3408" t="s">
        <v>8224</v>
      </c>
      <c r="H3408" t="s">
        <v>8246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8270</v>
      </c>
      <c r="O3408" s="6">
        <f t="shared" si="318"/>
        <v>6.4102564102564103E-4</v>
      </c>
      <c r="P3408" s="8">
        <f t="shared" si="319"/>
        <v>25</v>
      </c>
      <c r="Q3408" s="9" t="str">
        <f t="shared" si="320"/>
        <v>film &amp; video</v>
      </c>
      <c r="R3408" s="9" t="str">
        <f t="shared" si="321"/>
        <v>animation</v>
      </c>
      <c r="S3408" s="14">
        <f t="shared" si="322"/>
        <v>40800.6403587963</v>
      </c>
      <c r="T3408" s="14">
        <f t="shared" si="323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>
        <v>8500</v>
      </c>
      <c r="E3409">
        <v>25</v>
      </c>
      <c r="F3409" t="s">
        <v>8221</v>
      </c>
      <c r="G3409" t="s">
        <v>8224</v>
      </c>
      <c r="H3409" t="s">
        <v>8246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8270</v>
      </c>
      <c r="O3409" s="6">
        <f t="shared" si="318"/>
        <v>2.9411764705882353E-3</v>
      </c>
      <c r="P3409" s="8">
        <f t="shared" si="319"/>
        <v>12.5</v>
      </c>
      <c r="Q3409" s="9" t="str">
        <f t="shared" si="320"/>
        <v>film &amp; video</v>
      </c>
      <c r="R3409" s="9" t="str">
        <f t="shared" si="321"/>
        <v>animation</v>
      </c>
      <c r="S3409" s="14">
        <f t="shared" si="322"/>
        <v>41759.542534722219</v>
      </c>
      <c r="T3409" s="14">
        <f t="shared" si="323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>
        <v>4500</v>
      </c>
      <c r="E3410">
        <v>25</v>
      </c>
      <c r="F3410" t="s">
        <v>8221</v>
      </c>
      <c r="G3410" t="s">
        <v>8224</v>
      </c>
      <c r="H3410" t="s">
        <v>8246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8272</v>
      </c>
      <c r="O3410" s="6">
        <f t="shared" si="318"/>
        <v>5.5555555555555558E-3</v>
      </c>
      <c r="P3410" s="8">
        <f t="shared" si="319"/>
        <v>25</v>
      </c>
      <c r="Q3410" s="9" t="str">
        <f t="shared" si="320"/>
        <v>technology</v>
      </c>
      <c r="R3410" s="9" t="str">
        <f t="shared" si="321"/>
        <v>web</v>
      </c>
      <c r="S3410" s="14">
        <f t="shared" si="322"/>
        <v>42276.046689814815</v>
      </c>
      <c r="T3410" s="14">
        <f t="shared" si="323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>
        <v>7000</v>
      </c>
      <c r="E3411">
        <v>25</v>
      </c>
      <c r="F3411" t="s">
        <v>8221</v>
      </c>
      <c r="G3411" t="s">
        <v>8224</v>
      </c>
      <c r="H3411" t="s">
        <v>8246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8278</v>
      </c>
      <c r="O3411" s="6">
        <f t="shared" si="318"/>
        <v>3.5714285714285713E-3</v>
      </c>
      <c r="P3411" s="8">
        <f t="shared" si="319"/>
        <v>25</v>
      </c>
      <c r="Q3411" s="9" t="str">
        <f t="shared" si="320"/>
        <v>music</v>
      </c>
      <c r="R3411" s="9" t="str">
        <f t="shared" si="321"/>
        <v>jazz</v>
      </c>
      <c r="S3411" s="14">
        <f t="shared" si="322"/>
        <v>41124.479722222226</v>
      </c>
      <c r="T3411" s="14">
        <f t="shared" si="323"/>
        <v>41154.479722222226</v>
      </c>
    </row>
    <row r="3412" spans="1:20" ht="45" x14ac:dyDescent="0.25">
      <c r="A3412">
        <v>1091</v>
      </c>
      <c r="B3412" s="3" t="s">
        <v>1092</v>
      </c>
      <c r="C3412" s="3" t="s">
        <v>5201</v>
      </c>
      <c r="D3412">
        <v>200</v>
      </c>
      <c r="E3412">
        <v>25</v>
      </c>
      <c r="F3412" t="s">
        <v>8221</v>
      </c>
      <c r="G3412" t="s">
        <v>8225</v>
      </c>
      <c r="H3412" t="s">
        <v>8247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8282</v>
      </c>
      <c r="O3412" s="6">
        <f t="shared" si="318"/>
        <v>0.125</v>
      </c>
      <c r="P3412" s="8">
        <f t="shared" si="319"/>
        <v>12.5</v>
      </c>
      <c r="Q3412" s="9" t="str">
        <f t="shared" si="320"/>
        <v>games</v>
      </c>
      <c r="R3412" s="9" t="str">
        <f t="shared" si="321"/>
        <v>video games</v>
      </c>
      <c r="S3412" s="14">
        <f t="shared" si="322"/>
        <v>42440.820277777777</v>
      </c>
      <c r="T3412" s="14">
        <f t="shared" si="323"/>
        <v>42470.778611111105</v>
      </c>
    </row>
    <row r="3413" spans="1:20" ht="45" x14ac:dyDescent="0.25">
      <c r="A3413">
        <v>1099</v>
      </c>
      <c r="B3413" s="3" t="s">
        <v>1100</v>
      </c>
      <c r="C3413" s="3" t="s">
        <v>5209</v>
      </c>
      <c r="D3413">
        <v>5000</v>
      </c>
      <c r="E3413">
        <v>25</v>
      </c>
      <c r="F3413" t="s">
        <v>8221</v>
      </c>
      <c r="G3413" t="s">
        <v>8225</v>
      </c>
      <c r="H3413" t="s">
        <v>8247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8282</v>
      </c>
      <c r="O3413" s="6">
        <f t="shared" si="318"/>
        <v>5.0000000000000001E-3</v>
      </c>
      <c r="P3413" s="8">
        <f t="shared" si="319"/>
        <v>25</v>
      </c>
      <c r="Q3413" s="9" t="str">
        <f t="shared" si="320"/>
        <v>games</v>
      </c>
      <c r="R3413" s="9" t="str">
        <f t="shared" si="321"/>
        <v>video games</v>
      </c>
      <c r="S3413" s="14">
        <f t="shared" si="322"/>
        <v>42107.836435185185</v>
      </c>
      <c r="T3413" s="14">
        <f t="shared" si="323"/>
        <v>42137.836435185185</v>
      </c>
    </row>
    <row r="3414" spans="1:20" ht="30" x14ac:dyDescent="0.25">
      <c r="A3414">
        <v>1171</v>
      </c>
      <c r="B3414" s="3" t="s">
        <v>1172</v>
      </c>
      <c r="C3414" s="3" t="s">
        <v>5281</v>
      </c>
      <c r="D3414">
        <v>25000</v>
      </c>
      <c r="E3414">
        <v>25</v>
      </c>
      <c r="F3414" t="s">
        <v>8221</v>
      </c>
      <c r="G3414" t="s">
        <v>8224</v>
      </c>
      <c r="H3414" t="s">
        <v>8246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8284</v>
      </c>
      <c r="O3414" s="6">
        <f t="shared" si="318"/>
        <v>1E-3</v>
      </c>
      <c r="P3414" s="8">
        <f t="shared" si="319"/>
        <v>25</v>
      </c>
      <c r="Q3414" s="9" t="str">
        <f t="shared" si="320"/>
        <v>food</v>
      </c>
      <c r="R3414" s="9" t="str">
        <f t="shared" si="321"/>
        <v>food trucks</v>
      </c>
      <c r="S3414" s="14">
        <f t="shared" si="322"/>
        <v>41938.804710648146</v>
      </c>
      <c r="T3414" s="14">
        <f t="shared" si="323"/>
        <v>41956.846377314811</v>
      </c>
    </row>
    <row r="3415" spans="1:20" ht="45" x14ac:dyDescent="0.25">
      <c r="A3415">
        <v>1229</v>
      </c>
      <c r="B3415" s="3" t="s">
        <v>1230</v>
      </c>
      <c r="C3415" s="3" t="s">
        <v>5339</v>
      </c>
      <c r="D3415">
        <v>2750</v>
      </c>
      <c r="E3415">
        <v>25</v>
      </c>
      <c r="F3415" t="s">
        <v>8220</v>
      </c>
      <c r="G3415" t="s">
        <v>8224</v>
      </c>
      <c r="H3415" t="s">
        <v>8246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8286</v>
      </c>
      <c r="O3415" s="6">
        <f t="shared" si="318"/>
        <v>9.0909090909090905E-3</v>
      </c>
      <c r="P3415" s="8">
        <f t="shared" si="319"/>
        <v>25</v>
      </c>
      <c r="Q3415" s="9" t="str">
        <f t="shared" si="320"/>
        <v>music</v>
      </c>
      <c r="R3415" s="9" t="str">
        <f t="shared" si="321"/>
        <v>world music</v>
      </c>
      <c r="S3415" s="14">
        <f t="shared" si="322"/>
        <v>40985.459803240738</v>
      </c>
      <c r="T3415" s="14">
        <f t="shared" si="323"/>
        <v>41015.666666666664</v>
      </c>
    </row>
    <row r="3416" spans="1:20" ht="45" x14ac:dyDescent="0.25">
      <c r="A3416">
        <v>1819</v>
      </c>
      <c r="B3416" s="3" t="s">
        <v>1820</v>
      </c>
      <c r="C3416" s="3" t="s">
        <v>5929</v>
      </c>
      <c r="D3416">
        <v>1200</v>
      </c>
      <c r="E3416">
        <v>25</v>
      </c>
      <c r="F3416" t="s">
        <v>8221</v>
      </c>
      <c r="G3416" t="s">
        <v>8224</v>
      </c>
      <c r="H3416" t="s">
        <v>8246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8285</v>
      </c>
      <c r="O3416" s="6">
        <f t="shared" si="318"/>
        <v>2.0833333333333332E-2</v>
      </c>
      <c r="P3416" s="8">
        <f t="shared" si="319"/>
        <v>6.25</v>
      </c>
      <c r="Q3416" s="9" t="str">
        <f t="shared" si="320"/>
        <v>photography</v>
      </c>
      <c r="R3416" s="9" t="str">
        <f t="shared" si="321"/>
        <v>photobooks</v>
      </c>
      <c r="S3416" s="14">
        <f t="shared" si="322"/>
        <v>41820.752268518518</v>
      </c>
      <c r="T3416" s="14">
        <f t="shared" si="323"/>
        <v>41850.752268518518</v>
      </c>
    </row>
    <row r="3417" spans="1:20" ht="15.75" x14ac:dyDescent="0.25">
      <c r="A3417">
        <v>1988</v>
      </c>
      <c r="B3417" s="3" t="s">
        <v>1989</v>
      </c>
      <c r="C3417" s="3" t="s">
        <v>6098</v>
      </c>
      <c r="D3417">
        <v>6000</v>
      </c>
      <c r="E3417">
        <v>25</v>
      </c>
      <c r="F3417" t="s">
        <v>8221</v>
      </c>
      <c r="G3417" t="s">
        <v>8224</v>
      </c>
      <c r="H3417" t="s">
        <v>8246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8296</v>
      </c>
      <c r="O3417" s="6">
        <f t="shared" si="318"/>
        <v>4.1666666666666666E-3</v>
      </c>
      <c r="P3417" s="8">
        <f t="shared" si="319"/>
        <v>25</v>
      </c>
      <c r="Q3417" s="9" t="str">
        <f t="shared" si="320"/>
        <v>photography</v>
      </c>
      <c r="R3417" s="9" t="str">
        <f t="shared" si="321"/>
        <v>people</v>
      </c>
      <c r="S3417" s="14">
        <f t="shared" si="322"/>
        <v>42206.763217592597</v>
      </c>
      <c r="T3417" s="14">
        <f t="shared" si="323"/>
        <v>42236.763217592597</v>
      </c>
    </row>
    <row r="3418" spans="1:20" ht="45" x14ac:dyDescent="0.25">
      <c r="A3418">
        <v>2128</v>
      </c>
      <c r="B3418" s="3" t="s">
        <v>2129</v>
      </c>
      <c r="C3418" s="3" t="s">
        <v>6238</v>
      </c>
      <c r="D3418">
        <v>15000</v>
      </c>
      <c r="E3418">
        <v>25</v>
      </c>
      <c r="F3418" t="s">
        <v>8221</v>
      </c>
      <c r="G3418" t="s">
        <v>8229</v>
      </c>
      <c r="H3418" t="s">
        <v>8251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8282</v>
      </c>
      <c r="O3418" s="6">
        <f t="shared" si="318"/>
        <v>1.6666666666666668E-3</v>
      </c>
      <c r="P3418" s="8">
        <f t="shared" si="319"/>
        <v>25</v>
      </c>
      <c r="Q3418" s="9" t="str">
        <f t="shared" si="320"/>
        <v>games</v>
      </c>
      <c r="R3418" s="9" t="str">
        <f t="shared" si="321"/>
        <v>video games</v>
      </c>
      <c r="S3418" s="14">
        <f t="shared" si="322"/>
        <v>41843.772789351853</v>
      </c>
      <c r="T3418" s="14">
        <f t="shared" si="323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>
        <v>500</v>
      </c>
      <c r="E3419">
        <v>25</v>
      </c>
      <c r="F3419" t="s">
        <v>8221</v>
      </c>
      <c r="G3419" t="s">
        <v>8224</v>
      </c>
      <c r="H3419" t="s">
        <v>8246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8282</v>
      </c>
      <c r="O3419" s="6">
        <f t="shared" si="318"/>
        <v>0.05</v>
      </c>
      <c r="P3419" s="8">
        <f t="shared" si="319"/>
        <v>8.3333333333333339</v>
      </c>
      <c r="Q3419" s="9" t="str">
        <f t="shared" si="320"/>
        <v>games</v>
      </c>
      <c r="R3419" s="9" t="str">
        <f t="shared" si="321"/>
        <v>video games</v>
      </c>
      <c r="S3419" s="14">
        <f t="shared" si="322"/>
        <v>42167.207071759258</v>
      </c>
      <c r="T3419" s="14">
        <f t="shared" si="323"/>
        <v>42197.207071759258</v>
      </c>
    </row>
    <row r="3420" spans="1:20" ht="30" x14ac:dyDescent="0.25">
      <c r="A3420">
        <v>2354</v>
      </c>
      <c r="B3420" s="3" t="s">
        <v>2355</v>
      </c>
      <c r="C3420" s="3" t="s">
        <v>6464</v>
      </c>
      <c r="D3420">
        <v>35000</v>
      </c>
      <c r="E3420">
        <v>25</v>
      </c>
      <c r="F3420" t="s">
        <v>8220</v>
      </c>
      <c r="G3420" t="s">
        <v>8224</v>
      </c>
      <c r="H3420" t="s">
        <v>8246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8272</v>
      </c>
      <c r="O3420" s="6">
        <f t="shared" si="318"/>
        <v>7.1428571428571429E-4</v>
      </c>
      <c r="P3420" s="8">
        <f t="shared" si="319"/>
        <v>25</v>
      </c>
      <c r="Q3420" s="9" t="str">
        <f t="shared" si="320"/>
        <v>technology</v>
      </c>
      <c r="R3420" s="9" t="str">
        <f t="shared" si="321"/>
        <v>web</v>
      </c>
      <c r="S3420" s="14">
        <f t="shared" si="322"/>
        <v>41954.722916666666</v>
      </c>
      <c r="T3420" s="14">
        <f t="shared" si="323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>
        <v>20000</v>
      </c>
      <c r="E3421">
        <v>25</v>
      </c>
      <c r="F3421" t="s">
        <v>8220</v>
      </c>
      <c r="G3421" t="s">
        <v>8224</v>
      </c>
      <c r="H3421" t="s">
        <v>8246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8272</v>
      </c>
      <c r="O3421" s="6">
        <f t="shared" si="318"/>
        <v>1.25E-3</v>
      </c>
      <c r="P3421" s="8">
        <f t="shared" si="319"/>
        <v>25</v>
      </c>
      <c r="Q3421" s="9" t="str">
        <f t="shared" si="320"/>
        <v>technology</v>
      </c>
      <c r="R3421" s="9" t="str">
        <f t="shared" si="321"/>
        <v>web</v>
      </c>
      <c r="S3421" s="14">
        <f t="shared" si="322"/>
        <v>42064.794490740736</v>
      </c>
      <c r="T3421" s="14">
        <f t="shared" si="323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>
        <v>3000</v>
      </c>
      <c r="E3422">
        <v>25</v>
      </c>
      <c r="F3422" t="s">
        <v>8221</v>
      </c>
      <c r="G3422" t="s">
        <v>8224</v>
      </c>
      <c r="H3422" t="s">
        <v>8246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8284</v>
      </c>
      <c r="O3422" s="6">
        <f t="shared" si="318"/>
        <v>8.3333333333333332E-3</v>
      </c>
      <c r="P3422" s="8">
        <f t="shared" si="319"/>
        <v>8.3333333333333339</v>
      </c>
      <c r="Q3422" s="9" t="str">
        <f t="shared" si="320"/>
        <v>food</v>
      </c>
      <c r="R3422" s="9" t="str">
        <f t="shared" si="321"/>
        <v>food trucks</v>
      </c>
      <c r="S3422" s="14">
        <f t="shared" si="322"/>
        <v>41760.10974537037</v>
      </c>
      <c r="T3422" s="14">
        <f t="shared" si="323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>
        <v>3500</v>
      </c>
      <c r="E3423">
        <v>25</v>
      </c>
      <c r="F3423" t="s">
        <v>8221</v>
      </c>
      <c r="G3423" t="s">
        <v>8224</v>
      </c>
      <c r="H3423" t="s">
        <v>8246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8284</v>
      </c>
      <c r="O3423" s="6">
        <f t="shared" si="318"/>
        <v>7.1428571428571426E-3</v>
      </c>
      <c r="P3423" s="8">
        <f t="shared" si="319"/>
        <v>25</v>
      </c>
      <c r="Q3423" s="9" t="str">
        <f t="shared" si="320"/>
        <v>food</v>
      </c>
      <c r="R3423" s="9" t="str">
        <f t="shared" si="321"/>
        <v>food trucks</v>
      </c>
      <c r="S3423" s="14">
        <f t="shared" si="322"/>
        <v>42058.334027777775</v>
      </c>
      <c r="T3423" s="14">
        <f t="shared" si="323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>
        <v>3250</v>
      </c>
      <c r="E3424">
        <v>25</v>
      </c>
      <c r="F3424" t="s">
        <v>8221</v>
      </c>
      <c r="G3424" t="s">
        <v>8224</v>
      </c>
      <c r="H3424" t="s">
        <v>8246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8304</v>
      </c>
      <c r="O3424" s="6">
        <f t="shared" si="318"/>
        <v>7.6923076923076927E-3</v>
      </c>
      <c r="P3424" s="8">
        <f t="shared" si="319"/>
        <v>25</v>
      </c>
      <c r="Q3424" s="9" t="str">
        <f t="shared" si="320"/>
        <v>publishing</v>
      </c>
      <c r="R3424" s="9" t="str">
        <f t="shared" si="321"/>
        <v>children's books</v>
      </c>
      <c r="S3424" s="14">
        <f t="shared" si="322"/>
        <v>40927.036979166667</v>
      </c>
      <c r="T3424" s="14">
        <f t="shared" si="323"/>
        <v>40986.995312500003</v>
      </c>
    </row>
    <row r="3425" spans="1:20" ht="15.75" x14ac:dyDescent="0.25">
      <c r="A3425">
        <v>2893</v>
      </c>
      <c r="B3425" s="3" t="s">
        <v>2893</v>
      </c>
      <c r="C3425" s="3" t="s">
        <v>7003</v>
      </c>
      <c r="D3425">
        <v>5000</v>
      </c>
      <c r="E3425">
        <v>25</v>
      </c>
      <c r="F3425" t="s">
        <v>8221</v>
      </c>
      <c r="G3425" t="s">
        <v>8224</v>
      </c>
      <c r="H3425" t="s">
        <v>8246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8271</v>
      </c>
      <c r="O3425" s="6">
        <f t="shared" si="318"/>
        <v>5.0000000000000001E-3</v>
      </c>
      <c r="P3425" s="8">
        <f t="shared" si="319"/>
        <v>12.5</v>
      </c>
      <c r="Q3425" s="9" t="str">
        <f t="shared" si="320"/>
        <v>theater</v>
      </c>
      <c r="R3425" s="9" t="str">
        <f t="shared" si="321"/>
        <v>plays</v>
      </c>
      <c r="S3425" s="14">
        <f t="shared" si="322"/>
        <v>41953.773090277777</v>
      </c>
      <c r="T3425" s="14">
        <f t="shared" si="323"/>
        <v>42013.083333333328</v>
      </c>
    </row>
    <row r="3426" spans="1:20" ht="30" x14ac:dyDescent="0.25">
      <c r="A3426">
        <v>2902</v>
      </c>
      <c r="B3426" s="3" t="s">
        <v>2902</v>
      </c>
      <c r="C3426" s="3" t="s">
        <v>7012</v>
      </c>
      <c r="D3426">
        <v>150000</v>
      </c>
      <c r="E3426">
        <v>25</v>
      </c>
      <c r="F3426" t="s">
        <v>8221</v>
      </c>
      <c r="G3426" t="s">
        <v>8224</v>
      </c>
      <c r="H3426" t="s">
        <v>8246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8271</v>
      </c>
      <c r="O3426" s="6">
        <f t="shared" si="318"/>
        <v>1.6666666666666666E-4</v>
      </c>
      <c r="P3426" s="8">
        <f t="shared" si="319"/>
        <v>25</v>
      </c>
      <c r="Q3426" s="9" t="str">
        <f t="shared" si="320"/>
        <v>theater</v>
      </c>
      <c r="R3426" s="9" t="str">
        <f t="shared" si="321"/>
        <v>plays</v>
      </c>
      <c r="S3426" s="14">
        <f t="shared" si="322"/>
        <v>42210.439768518518</v>
      </c>
      <c r="T3426" s="14">
        <f t="shared" si="323"/>
        <v>42240.439768518518</v>
      </c>
    </row>
    <row r="3427" spans="1:20" ht="45" x14ac:dyDescent="0.25">
      <c r="A3427">
        <v>2949</v>
      </c>
      <c r="B3427" s="3" t="s">
        <v>2949</v>
      </c>
      <c r="C3427" s="3" t="s">
        <v>7059</v>
      </c>
      <c r="D3427">
        <v>1000</v>
      </c>
      <c r="E3427">
        <v>25</v>
      </c>
      <c r="F3427" t="s">
        <v>8221</v>
      </c>
      <c r="G3427" t="s">
        <v>8224</v>
      </c>
      <c r="H3427" t="s">
        <v>8246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8303</v>
      </c>
      <c r="O3427" s="6">
        <f t="shared" si="318"/>
        <v>2.5000000000000001E-2</v>
      </c>
      <c r="P3427" s="8">
        <f t="shared" si="319"/>
        <v>12.5</v>
      </c>
      <c r="Q3427" s="9" t="str">
        <f t="shared" si="320"/>
        <v>theater</v>
      </c>
      <c r="R3427" s="9" t="str">
        <f t="shared" si="321"/>
        <v>spaces</v>
      </c>
      <c r="S3427" s="14">
        <f t="shared" si="322"/>
        <v>42297.823113425926</v>
      </c>
      <c r="T3427" s="14">
        <f t="shared" si="323"/>
        <v>42327.864780092597</v>
      </c>
    </row>
    <row r="3428" spans="1:20" ht="30" x14ac:dyDescent="0.25">
      <c r="A3428">
        <v>3094</v>
      </c>
      <c r="B3428" s="3" t="s">
        <v>3094</v>
      </c>
      <c r="C3428" s="3" t="s">
        <v>7204</v>
      </c>
      <c r="D3428">
        <v>100000</v>
      </c>
      <c r="E3428">
        <v>25</v>
      </c>
      <c r="F3428" t="s">
        <v>8221</v>
      </c>
      <c r="G3428" t="s">
        <v>8224</v>
      </c>
      <c r="H3428" t="s">
        <v>8246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8303</v>
      </c>
      <c r="O3428" s="6">
        <f t="shared" si="318"/>
        <v>2.5000000000000001E-4</v>
      </c>
      <c r="P3428" s="8">
        <f t="shared" si="319"/>
        <v>25</v>
      </c>
      <c r="Q3428" s="9" t="str">
        <f t="shared" si="320"/>
        <v>theater</v>
      </c>
      <c r="R3428" s="9" t="str">
        <f t="shared" si="321"/>
        <v>spaces</v>
      </c>
      <c r="S3428" s="14">
        <f t="shared" si="322"/>
        <v>42207.795787037037</v>
      </c>
      <c r="T3428" s="14">
        <f t="shared" si="323"/>
        <v>42267.795787037037</v>
      </c>
    </row>
    <row r="3429" spans="1:20" ht="45" x14ac:dyDescent="0.25">
      <c r="A3429">
        <v>3201</v>
      </c>
      <c r="B3429" s="3" t="s">
        <v>3201</v>
      </c>
      <c r="C3429" s="3" t="s">
        <v>7311</v>
      </c>
      <c r="D3429">
        <v>2000</v>
      </c>
      <c r="E3429">
        <v>25</v>
      </c>
      <c r="F3429" t="s">
        <v>8221</v>
      </c>
      <c r="G3429" t="s">
        <v>8225</v>
      </c>
      <c r="H3429" t="s">
        <v>8247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8305</v>
      </c>
      <c r="O3429" s="6">
        <f t="shared" si="318"/>
        <v>1.2500000000000001E-2</v>
      </c>
      <c r="P3429" s="8">
        <f t="shared" si="319"/>
        <v>12.5</v>
      </c>
      <c r="Q3429" s="9" t="str">
        <f t="shared" si="320"/>
        <v>theater</v>
      </c>
      <c r="R3429" s="9" t="str">
        <f t="shared" si="321"/>
        <v>musical</v>
      </c>
      <c r="S3429" s="14">
        <f t="shared" si="322"/>
        <v>41861.767094907409</v>
      </c>
      <c r="T3429" s="14">
        <f t="shared" si="323"/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>
        <v>2500</v>
      </c>
      <c r="E3430">
        <v>25</v>
      </c>
      <c r="F3430" t="s">
        <v>8221</v>
      </c>
      <c r="G3430" t="s">
        <v>8225</v>
      </c>
      <c r="H3430" t="s">
        <v>8247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8271</v>
      </c>
      <c r="O3430" s="6">
        <f t="shared" si="318"/>
        <v>0.01</v>
      </c>
      <c r="P3430" s="8">
        <f t="shared" si="319"/>
        <v>25</v>
      </c>
      <c r="Q3430" s="9" t="str">
        <f t="shared" si="320"/>
        <v>theater</v>
      </c>
      <c r="R3430" s="9" t="str">
        <f t="shared" si="321"/>
        <v>plays</v>
      </c>
      <c r="S3430" s="14">
        <f t="shared" si="322"/>
        <v>42164.299722222218</v>
      </c>
      <c r="T3430" s="14">
        <f t="shared" si="323"/>
        <v>42190.957638888889</v>
      </c>
    </row>
    <row r="3431" spans="1:20" ht="45" x14ac:dyDescent="0.25">
      <c r="A3431">
        <v>3855</v>
      </c>
      <c r="B3431" s="3" t="s">
        <v>3852</v>
      </c>
      <c r="C3431" s="3" t="s">
        <v>7964</v>
      </c>
      <c r="D3431">
        <v>1000</v>
      </c>
      <c r="E3431">
        <v>25</v>
      </c>
      <c r="F3431" t="s">
        <v>8221</v>
      </c>
      <c r="G3431" t="s">
        <v>8224</v>
      </c>
      <c r="H3431" t="s">
        <v>8246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8271</v>
      </c>
      <c r="O3431" s="6">
        <f t="shared" si="318"/>
        <v>2.5000000000000001E-2</v>
      </c>
      <c r="P3431" s="8">
        <f t="shared" si="319"/>
        <v>25</v>
      </c>
      <c r="Q3431" s="9" t="str">
        <f t="shared" si="320"/>
        <v>theater</v>
      </c>
      <c r="R3431" s="9" t="str">
        <f t="shared" si="321"/>
        <v>plays</v>
      </c>
      <c r="S3431" s="14">
        <f t="shared" si="322"/>
        <v>42059.970729166671</v>
      </c>
      <c r="T3431" s="14">
        <f t="shared" si="323"/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>
        <v>500</v>
      </c>
      <c r="E3432">
        <v>25</v>
      </c>
      <c r="F3432" t="s">
        <v>8220</v>
      </c>
      <c r="G3432" t="s">
        <v>8224</v>
      </c>
      <c r="H3432" t="s">
        <v>8246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8305</v>
      </c>
      <c r="O3432" s="6">
        <f t="shared" si="318"/>
        <v>0.05</v>
      </c>
      <c r="P3432" s="8">
        <f t="shared" si="319"/>
        <v>25</v>
      </c>
      <c r="Q3432" s="9" t="str">
        <f t="shared" si="320"/>
        <v>theater</v>
      </c>
      <c r="R3432" s="9" t="str">
        <f t="shared" si="321"/>
        <v>musical</v>
      </c>
      <c r="S3432" s="14">
        <f t="shared" si="322"/>
        <v>42756.018506944441</v>
      </c>
      <c r="T3432" s="14">
        <f t="shared" si="323"/>
        <v>42786.018506944441</v>
      </c>
    </row>
    <row r="3433" spans="1:20" ht="45" x14ac:dyDescent="0.25">
      <c r="A3433">
        <v>3901</v>
      </c>
      <c r="B3433" s="3" t="s">
        <v>3898</v>
      </c>
      <c r="C3433" s="3" t="s">
        <v>8009</v>
      </c>
      <c r="D3433">
        <v>3000</v>
      </c>
      <c r="E3433">
        <v>25</v>
      </c>
      <c r="F3433" t="s">
        <v>8221</v>
      </c>
      <c r="G3433" t="s">
        <v>8224</v>
      </c>
      <c r="H3433" t="s">
        <v>8246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8271</v>
      </c>
      <c r="O3433" s="6">
        <f t="shared" si="318"/>
        <v>8.3333333333333332E-3</v>
      </c>
      <c r="P3433" s="8">
        <f t="shared" si="319"/>
        <v>25</v>
      </c>
      <c r="Q3433" s="9" t="str">
        <f t="shared" si="320"/>
        <v>theater</v>
      </c>
      <c r="R3433" s="9" t="str">
        <f t="shared" si="321"/>
        <v>plays</v>
      </c>
      <c r="S3433" s="14">
        <f t="shared" si="322"/>
        <v>42317.826377314821</v>
      </c>
      <c r="T3433" s="14">
        <f t="shared" si="323"/>
        <v>42357.826377314821</v>
      </c>
    </row>
    <row r="3434" spans="1:20" ht="45" x14ac:dyDescent="0.25">
      <c r="A3434">
        <v>3927</v>
      </c>
      <c r="B3434" s="3" t="s">
        <v>3924</v>
      </c>
      <c r="C3434" s="3" t="s">
        <v>8035</v>
      </c>
      <c r="D3434">
        <v>2500</v>
      </c>
      <c r="E3434">
        <v>25</v>
      </c>
      <c r="F3434" t="s">
        <v>8221</v>
      </c>
      <c r="G3434" t="s">
        <v>8225</v>
      </c>
      <c r="H3434" t="s">
        <v>8247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8271</v>
      </c>
      <c r="O3434" s="6">
        <f t="shared" si="318"/>
        <v>0.01</v>
      </c>
      <c r="P3434" s="8">
        <f t="shared" si="319"/>
        <v>12.5</v>
      </c>
      <c r="Q3434" s="9" t="str">
        <f t="shared" si="320"/>
        <v>theater</v>
      </c>
      <c r="R3434" s="9" t="str">
        <f t="shared" si="321"/>
        <v>plays</v>
      </c>
      <c r="S3434" s="14">
        <f t="shared" si="322"/>
        <v>41830.267407407409</v>
      </c>
      <c r="T3434" s="14">
        <f t="shared" si="323"/>
        <v>41860.267407407409</v>
      </c>
    </row>
    <row r="3435" spans="1:20" ht="45" x14ac:dyDescent="0.25">
      <c r="A3435">
        <v>3950</v>
      </c>
      <c r="B3435" s="3" t="s">
        <v>3947</v>
      </c>
      <c r="C3435" s="3" t="s">
        <v>8058</v>
      </c>
      <c r="D3435">
        <v>4000</v>
      </c>
      <c r="E3435">
        <v>25</v>
      </c>
      <c r="F3435" t="s">
        <v>8221</v>
      </c>
      <c r="G3435" t="s">
        <v>8224</v>
      </c>
      <c r="H3435" t="s">
        <v>8246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8271</v>
      </c>
      <c r="O3435" s="6">
        <f t="shared" si="318"/>
        <v>6.2500000000000003E-3</v>
      </c>
      <c r="P3435" s="8">
        <f t="shared" si="319"/>
        <v>25</v>
      </c>
      <c r="Q3435" s="9" t="str">
        <f t="shared" si="320"/>
        <v>theater</v>
      </c>
      <c r="R3435" s="9" t="str">
        <f t="shared" si="321"/>
        <v>plays</v>
      </c>
      <c r="S3435" s="14">
        <f t="shared" si="322"/>
        <v>42439.702314814815</v>
      </c>
      <c r="T3435" s="14">
        <f t="shared" si="323"/>
        <v>42468.774305555555</v>
      </c>
    </row>
    <row r="3436" spans="1:20" ht="45" x14ac:dyDescent="0.25">
      <c r="A3436">
        <v>3952</v>
      </c>
      <c r="B3436" s="3" t="s">
        <v>3949</v>
      </c>
      <c r="C3436" s="3" t="s">
        <v>8059</v>
      </c>
      <c r="D3436">
        <v>26000</v>
      </c>
      <c r="E3436">
        <v>25</v>
      </c>
      <c r="F3436" t="s">
        <v>8221</v>
      </c>
      <c r="G3436" t="s">
        <v>8224</v>
      </c>
      <c r="H3436" t="s">
        <v>8246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8271</v>
      </c>
      <c r="O3436" s="6">
        <f t="shared" si="318"/>
        <v>9.6153846153846159E-4</v>
      </c>
      <c r="P3436" s="8">
        <f t="shared" si="319"/>
        <v>25</v>
      </c>
      <c r="Q3436" s="9" t="str">
        <f t="shared" si="320"/>
        <v>theater</v>
      </c>
      <c r="R3436" s="9" t="str">
        <f t="shared" si="321"/>
        <v>plays</v>
      </c>
      <c r="S3436" s="14">
        <f t="shared" si="322"/>
        <v>42243.790393518517</v>
      </c>
      <c r="T3436" s="14">
        <f t="shared" si="323"/>
        <v>42303.790393518517</v>
      </c>
    </row>
    <row r="3437" spans="1:20" ht="45" x14ac:dyDescent="0.25">
      <c r="A3437">
        <v>4066</v>
      </c>
      <c r="B3437" s="3" t="s">
        <v>4062</v>
      </c>
      <c r="C3437" s="3" t="s">
        <v>8170</v>
      </c>
      <c r="D3437">
        <v>15000</v>
      </c>
      <c r="E3437">
        <v>25</v>
      </c>
      <c r="F3437" t="s">
        <v>8221</v>
      </c>
      <c r="G3437" t="s">
        <v>8224</v>
      </c>
      <c r="H3437" t="s">
        <v>8246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8271</v>
      </c>
      <c r="O3437" s="6">
        <f t="shared" si="318"/>
        <v>1.6666666666666668E-3</v>
      </c>
      <c r="P3437" s="8">
        <f t="shared" si="319"/>
        <v>25</v>
      </c>
      <c r="Q3437" s="9" t="str">
        <f t="shared" si="320"/>
        <v>theater</v>
      </c>
      <c r="R3437" s="9" t="str">
        <f t="shared" si="321"/>
        <v>plays</v>
      </c>
      <c r="S3437" s="14">
        <f t="shared" si="322"/>
        <v>42479.039212962962</v>
      </c>
      <c r="T3437" s="14">
        <f t="shared" si="323"/>
        <v>42509.039212962962</v>
      </c>
    </row>
    <row r="3438" spans="1:20" ht="30" x14ac:dyDescent="0.25">
      <c r="A3438">
        <v>430</v>
      </c>
      <c r="B3438" s="3" t="s">
        <v>431</v>
      </c>
      <c r="C3438" s="3" t="s">
        <v>4540</v>
      </c>
      <c r="D3438">
        <v>1000</v>
      </c>
      <c r="E3438">
        <v>24</v>
      </c>
      <c r="F3438" t="s">
        <v>8221</v>
      </c>
      <c r="G3438" t="s">
        <v>8224</v>
      </c>
      <c r="H3438" t="s">
        <v>8246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8270</v>
      </c>
      <c r="O3438" s="6">
        <f t="shared" si="318"/>
        <v>2.4E-2</v>
      </c>
      <c r="P3438" s="8">
        <f t="shared" si="319"/>
        <v>4.8</v>
      </c>
      <c r="Q3438" s="9" t="str">
        <f t="shared" si="320"/>
        <v>film &amp; video</v>
      </c>
      <c r="R3438" s="9" t="str">
        <f t="shared" si="321"/>
        <v>animation</v>
      </c>
      <c r="S3438" s="14">
        <f t="shared" si="322"/>
        <v>41513.107256944444</v>
      </c>
      <c r="T3438" s="14">
        <f t="shared" si="323"/>
        <v>41528.107256944444</v>
      </c>
    </row>
    <row r="3439" spans="1:20" ht="45" x14ac:dyDescent="0.25">
      <c r="A3439">
        <v>2948</v>
      </c>
      <c r="B3439" s="3" t="s">
        <v>2948</v>
      </c>
      <c r="C3439" s="3" t="s">
        <v>7058</v>
      </c>
      <c r="D3439">
        <v>500000</v>
      </c>
      <c r="E3439">
        <v>24</v>
      </c>
      <c r="F3439" t="s">
        <v>8221</v>
      </c>
      <c r="G3439" t="s">
        <v>8224</v>
      </c>
      <c r="H3439" t="s">
        <v>8246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8303</v>
      </c>
      <c r="O3439" s="6">
        <f t="shared" si="318"/>
        <v>4.8000000000000001E-5</v>
      </c>
      <c r="P3439" s="8">
        <f t="shared" si="319"/>
        <v>2.6666666666666665</v>
      </c>
      <c r="Q3439" s="9" t="str">
        <f t="shared" si="320"/>
        <v>theater</v>
      </c>
      <c r="R3439" s="9" t="str">
        <f t="shared" si="321"/>
        <v>spaces</v>
      </c>
      <c r="S3439" s="14">
        <f t="shared" si="322"/>
        <v>42097.649224537032</v>
      </c>
      <c r="T3439" s="14">
        <f t="shared" si="323"/>
        <v>42157.649224537032</v>
      </c>
    </row>
    <row r="3440" spans="1:20" ht="45" x14ac:dyDescent="0.25">
      <c r="A3440">
        <v>2895</v>
      </c>
      <c r="B3440" s="3" t="s">
        <v>2895</v>
      </c>
      <c r="C3440" s="3" t="s">
        <v>7005</v>
      </c>
      <c r="D3440">
        <v>500</v>
      </c>
      <c r="E3440">
        <v>23</v>
      </c>
      <c r="F3440" t="s">
        <v>8221</v>
      </c>
      <c r="G3440" t="s">
        <v>8224</v>
      </c>
      <c r="H3440" t="s">
        <v>8246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8271</v>
      </c>
      <c r="O3440" s="6">
        <f t="shared" si="318"/>
        <v>4.5999999999999999E-2</v>
      </c>
      <c r="P3440" s="8">
        <f t="shared" si="319"/>
        <v>5.75</v>
      </c>
      <c r="Q3440" s="9" t="str">
        <f t="shared" si="320"/>
        <v>theater</v>
      </c>
      <c r="R3440" s="9" t="str">
        <f t="shared" si="321"/>
        <v>plays</v>
      </c>
      <c r="S3440" s="14">
        <f t="shared" si="322"/>
        <v>41811.555462962962</v>
      </c>
      <c r="T3440" s="14">
        <f t="shared" si="323"/>
        <v>41812.875</v>
      </c>
    </row>
    <row r="3441" spans="1:20" ht="45" x14ac:dyDescent="0.25">
      <c r="A3441">
        <v>4002</v>
      </c>
      <c r="B3441" s="3" t="s">
        <v>3998</v>
      </c>
      <c r="C3441" s="3" t="s">
        <v>8108</v>
      </c>
      <c r="D3441">
        <v>1250</v>
      </c>
      <c r="E3441">
        <v>23</v>
      </c>
      <c r="F3441" t="s">
        <v>8221</v>
      </c>
      <c r="G3441" t="s">
        <v>8224</v>
      </c>
      <c r="H3441" t="s">
        <v>8246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8271</v>
      </c>
      <c r="O3441" s="6">
        <f t="shared" si="318"/>
        <v>1.84E-2</v>
      </c>
      <c r="P3441" s="8">
        <f t="shared" si="319"/>
        <v>5.75</v>
      </c>
      <c r="Q3441" s="9" t="str">
        <f t="shared" si="320"/>
        <v>theater</v>
      </c>
      <c r="R3441" s="9" t="str">
        <f t="shared" si="321"/>
        <v>plays</v>
      </c>
      <c r="S3441" s="14">
        <f t="shared" si="322"/>
        <v>41879.043530092589</v>
      </c>
      <c r="T3441" s="14">
        <f t="shared" si="323"/>
        <v>41909.043530092589</v>
      </c>
    </row>
    <row r="3442" spans="1:20" ht="30" x14ac:dyDescent="0.25">
      <c r="A3442">
        <v>1736</v>
      </c>
      <c r="B3442" s="3" t="s">
        <v>1737</v>
      </c>
      <c r="C3442" s="3" t="s">
        <v>5846</v>
      </c>
      <c r="D3442">
        <v>3000</v>
      </c>
      <c r="E3442">
        <v>22</v>
      </c>
      <c r="F3442" t="s">
        <v>8221</v>
      </c>
      <c r="G3442" t="s">
        <v>8224</v>
      </c>
      <c r="H3442" t="s">
        <v>8246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8293</v>
      </c>
      <c r="O3442" s="6">
        <f t="shared" si="318"/>
        <v>7.3333333333333332E-3</v>
      </c>
      <c r="P3442" s="8">
        <f t="shared" si="319"/>
        <v>22</v>
      </c>
      <c r="Q3442" s="9" t="str">
        <f t="shared" si="320"/>
        <v>music</v>
      </c>
      <c r="R3442" s="9" t="str">
        <f t="shared" si="321"/>
        <v>faith</v>
      </c>
      <c r="S3442" s="14">
        <f t="shared" si="322"/>
        <v>42286.861493055556</v>
      </c>
      <c r="T3442" s="14">
        <f t="shared" si="323"/>
        <v>42316.90315972222</v>
      </c>
    </row>
    <row r="3443" spans="1:20" ht="60" x14ac:dyDescent="0.25">
      <c r="A3443">
        <v>3074</v>
      </c>
      <c r="B3443" s="3" t="s">
        <v>3074</v>
      </c>
      <c r="C3443" s="3" t="s">
        <v>7184</v>
      </c>
      <c r="D3443">
        <v>25000</v>
      </c>
      <c r="E3443">
        <v>22</v>
      </c>
      <c r="F3443" t="s">
        <v>8221</v>
      </c>
      <c r="G3443" t="s">
        <v>8230</v>
      </c>
      <c r="H3443" t="s">
        <v>8249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8303</v>
      </c>
      <c r="O3443" s="6">
        <f t="shared" si="318"/>
        <v>8.8000000000000003E-4</v>
      </c>
      <c r="P3443" s="8">
        <f t="shared" si="319"/>
        <v>7.333333333333333</v>
      </c>
      <c r="Q3443" s="9" t="str">
        <f t="shared" si="320"/>
        <v>theater</v>
      </c>
      <c r="R3443" s="9" t="str">
        <f t="shared" si="321"/>
        <v>spaces</v>
      </c>
      <c r="S3443" s="14">
        <f t="shared" si="322"/>
        <v>42409.571284722217</v>
      </c>
      <c r="T3443" s="14">
        <f t="shared" si="323"/>
        <v>42439.571284722217</v>
      </c>
    </row>
    <row r="3444" spans="1:20" ht="45" x14ac:dyDescent="0.25">
      <c r="A3444">
        <v>777</v>
      </c>
      <c r="B3444" s="3" t="s">
        <v>778</v>
      </c>
      <c r="C3444" s="3" t="s">
        <v>4887</v>
      </c>
      <c r="D3444">
        <v>3000</v>
      </c>
      <c r="E3444">
        <v>21</v>
      </c>
      <c r="F3444" t="s">
        <v>8221</v>
      </c>
      <c r="G3444" t="s">
        <v>8224</v>
      </c>
      <c r="H3444" t="s">
        <v>8246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8275</v>
      </c>
      <c r="O3444" s="6">
        <f t="shared" si="318"/>
        <v>7.0000000000000001E-3</v>
      </c>
      <c r="P3444" s="8">
        <f t="shared" si="319"/>
        <v>7</v>
      </c>
      <c r="Q3444" s="9" t="str">
        <f t="shared" si="320"/>
        <v>publishing</v>
      </c>
      <c r="R3444" s="9" t="str">
        <f t="shared" si="321"/>
        <v>fiction</v>
      </c>
      <c r="S3444" s="14">
        <f t="shared" si="322"/>
        <v>41456.981215277774</v>
      </c>
      <c r="T3444" s="14">
        <f t="shared" si="323"/>
        <v>41486.981215277774</v>
      </c>
    </row>
    <row r="3445" spans="1:20" ht="30" x14ac:dyDescent="0.25">
      <c r="A3445">
        <v>900</v>
      </c>
      <c r="B3445" s="3" t="s">
        <v>901</v>
      </c>
      <c r="C3445" s="3" t="s">
        <v>5010</v>
      </c>
      <c r="D3445">
        <v>5000</v>
      </c>
      <c r="E3445">
        <v>21</v>
      </c>
      <c r="F3445" t="s">
        <v>8221</v>
      </c>
      <c r="G3445" t="s">
        <v>8224</v>
      </c>
      <c r="H3445" t="s">
        <v>8246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8278</v>
      </c>
      <c r="O3445" s="6">
        <f t="shared" si="318"/>
        <v>4.1999999999999997E-3</v>
      </c>
      <c r="P3445" s="8">
        <f t="shared" si="319"/>
        <v>10.5</v>
      </c>
      <c r="Q3445" s="9" t="str">
        <f t="shared" si="320"/>
        <v>music</v>
      </c>
      <c r="R3445" s="9" t="str">
        <f t="shared" si="321"/>
        <v>jazz</v>
      </c>
      <c r="S3445" s="14">
        <f t="shared" si="322"/>
        <v>42429.84956018519</v>
      </c>
      <c r="T3445" s="14">
        <f t="shared" si="323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>
        <v>2000</v>
      </c>
      <c r="E3446">
        <v>21</v>
      </c>
      <c r="F3446" t="s">
        <v>8221</v>
      </c>
      <c r="G3446" t="s">
        <v>8224</v>
      </c>
      <c r="H3446" t="s">
        <v>8246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8282</v>
      </c>
      <c r="O3446" s="6">
        <f t="shared" si="318"/>
        <v>1.0500000000000001E-2</v>
      </c>
      <c r="P3446" s="8">
        <f t="shared" si="319"/>
        <v>3</v>
      </c>
      <c r="Q3446" s="9" t="str">
        <f t="shared" si="320"/>
        <v>games</v>
      </c>
      <c r="R3446" s="9" t="str">
        <f t="shared" si="321"/>
        <v>video games</v>
      </c>
      <c r="S3446" s="14">
        <f t="shared" si="322"/>
        <v>41250.025902777779</v>
      </c>
      <c r="T3446" s="14">
        <f t="shared" si="323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>
        <v>20000</v>
      </c>
      <c r="E3447">
        <v>21</v>
      </c>
      <c r="F3447" t="s">
        <v>8221</v>
      </c>
      <c r="G3447" t="s">
        <v>8224</v>
      </c>
      <c r="H3447" t="s">
        <v>8246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8283</v>
      </c>
      <c r="O3447" s="6">
        <f t="shared" si="318"/>
        <v>1.0499999999999999E-3</v>
      </c>
      <c r="P3447" s="8">
        <f t="shared" si="319"/>
        <v>10.5</v>
      </c>
      <c r="Q3447" s="9" t="str">
        <f t="shared" si="320"/>
        <v>games</v>
      </c>
      <c r="R3447" s="9" t="str">
        <f t="shared" si="321"/>
        <v>mobile games</v>
      </c>
      <c r="S3447" s="14">
        <f t="shared" si="322"/>
        <v>42496.264965277776</v>
      </c>
      <c r="T3447" s="14">
        <f t="shared" si="323"/>
        <v>42526.264965277776</v>
      </c>
    </row>
    <row r="3448" spans="1:20" ht="45" x14ac:dyDescent="0.25">
      <c r="A3448">
        <v>2430</v>
      </c>
      <c r="B3448" s="3" t="s">
        <v>2431</v>
      </c>
      <c r="C3448" s="3" t="s">
        <v>6540</v>
      </c>
      <c r="D3448">
        <v>3000</v>
      </c>
      <c r="E3448">
        <v>21</v>
      </c>
      <c r="F3448" t="s">
        <v>8221</v>
      </c>
      <c r="G3448" t="s">
        <v>8224</v>
      </c>
      <c r="H3448" t="s">
        <v>8246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8284</v>
      </c>
      <c r="O3448" s="6">
        <f t="shared" si="318"/>
        <v>7.0000000000000001E-3</v>
      </c>
      <c r="P3448" s="8">
        <f t="shared" si="319"/>
        <v>10.5</v>
      </c>
      <c r="Q3448" s="9" t="str">
        <f t="shared" si="320"/>
        <v>food</v>
      </c>
      <c r="R3448" s="9" t="str">
        <f t="shared" si="321"/>
        <v>food trucks</v>
      </c>
      <c r="S3448" s="14">
        <f t="shared" si="322"/>
        <v>42382.130833333329</v>
      </c>
      <c r="T3448" s="14">
        <f t="shared" si="323"/>
        <v>42412.130833333329</v>
      </c>
    </row>
    <row r="3449" spans="1:20" ht="45" x14ac:dyDescent="0.25">
      <c r="A3449">
        <v>2890</v>
      </c>
      <c r="B3449" s="3" t="s">
        <v>2890</v>
      </c>
      <c r="C3449" s="3" t="s">
        <v>7000</v>
      </c>
      <c r="D3449">
        <v>2000</v>
      </c>
      <c r="E3449">
        <v>21</v>
      </c>
      <c r="F3449" t="s">
        <v>8221</v>
      </c>
      <c r="G3449" t="s">
        <v>8224</v>
      </c>
      <c r="H3449" t="s">
        <v>8246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8271</v>
      </c>
      <c r="O3449" s="6">
        <f t="shared" si="318"/>
        <v>1.0500000000000001E-2</v>
      </c>
      <c r="P3449" s="8">
        <f t="shared" si="319"/>
        <v>7</v>
      </c>
      <c r="Q3449" s="9" t="str">
        <f t="shared" si="320"/>
        <v>theater</v>
      </c>
      <c r="R3449" s="9" t="str">
        <f t="shared" si="321"/>
        <v>plays</v>
      </c>
      <c r="S3449" s="14">
        <f t="shared" si="322"/>
        <v>41831.742962962962</v>
      </c>
      <c r="T3449" s="14">
        <f t="shared" si="323"/>
        <v>41860.125</v>
      </c>
    </row>
    <row r="3450" spans="1:20" ht="45" x14ac:dyDescent="0.25">
      <c r="A3450">
        <v>3961</v>
      </c>
      <c r="B3450" s="3" t="s">
        <v>3958</v>
      </c>
      <c r="C3450" s="3" t="s">
        <v>8068</v>
      </c>
      <c r="D3450">
        <v>5000</v>
      </c>
      <c r="E3450">
        <v>21</v>
      </c>
      <c r="F3450" t="s">
        <v>8221</v>
      </c>
      <c r="G3450" t="s">
        <v>8225</v>
      </c>
      <c r="H3450" t="s">
        <v>8247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8271</v>
      </c>
      <c r="O3450" s="6">
        <f t="shared" si="318"/>
        <v>4.1999999999999997E-3</v>
      </c>
      <c r="P3450" s="8">
        <f t="shared" si="319"/>
        <v>10.5</v>
      </c>
      <c r="Q3450" s="9" t="str">
        <f t="shared" si="320"/>
        <v>theater</v>
      </c>
      <c r="R3450" s="9" t="str">
        <f t="shared" si="321"/>
        <v>plays</v>
      </c>
      <c r="S3450" s="14">
        <f t="shared" si="322"/>
        <v>41745.891319444447</v>
      </c>
      <c r="T3450" s="14">
        <f t="shared" si="323"/>
        <v>41767.891319444447</v>
      </c>
    </row>
    <row r="3451" spans="1:20" ht="30" x14ac:dyDescent="0.25">
      <c r="A3451">
        <v>4041</v>
      </c>
      <c r="B3451" s="3" t="s">
        <v>4037</v>
      </c>
      <c r="C3451" s="3" t="s">
        <v>8145</v>
      </c>
      <c r="D3451">
        <v>5000</v>
      </c>
      <c r="E3451">
        <v>21</v>
      </c>
      <c r="F3451" t="s">
        <v>8221</v>
      </c>
      <c r="G3451" t="s">
        <v>8225</v>
      </c>
      <c r="H3451" t="s">
        <v>8247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8271</v>
      </c>
      <c r="O3451" s="6">
        <f t="shared" si="318"/>
        <v>4.1999999999999997E-3</v>
      </c>
      <c r="P3451" s="8">
        <f t="shared" si="319"/>
        <v>10.5</v>
      </c>
      <c r="Q3451" s="9" t="str">
        <f t="shared" si="320"/>
        <v>theater</v>
      </c>
      <c r="R3451" s="9" t="str">
        <f t="shared" si="321"/>
        <v>plays</v>
      </c>
      <c r="S3451" s="14">
        <f t="shared" si="322"/>
        <v>42559.474004629628</v>
      </c>
      <c r="T3451" s="14">
        <f t="shared" si="323"/>
        <v>42619.474004629628</v>
      </c>
    </row>
    <row r="3452" spans="1:20" ht="45" x14ac:dyDescent="0.25">
      <c r="A3452">
        <v>4042</v>
      </c>
      <c r="B3452" s="3" t="s">
        <v>4038</v>
      </c>
      <c r="C3452" s="3" t="s">
        <v>8146</v>
      </c>
      <c r="D3452">
        <v>10000</v>
      </c>
      <c r="E3452">
        <v>21</v>
      </c>
      <c r="F3452" t="s">
        <v>8221</v>
      </c>
      <c r="G3452" t="s">
        <v>8224</v>
      </c>
      <c r="H3452" t="s">
        <v>8246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8271</v>
      </c>
      <c r="O3452" s="6">
        <f t="shared" si="318"/>
        <v>2.0999999999999999E-3</v>
      </c>
      <c r="P3452" s="8">
        <f t="shared" si="319"/>
        <v>7</v>
      </c>
      <c r="Q3452" s="9" t="str">
        <f t="shared" si="320"/>
        <v>theater</v>
      </c>
      <c r="R3452" s="9" t="str">
        <f t="shared" si="321"/>
        <v>plays</v>
      </c>
      <c r="S3452" s="14">
        <f t="shared" si="322"/>
        <v>41995.084074074075</v>
      </c>
      <c r="T3452" s="14">
        <f t="shared" si="323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>
        <v>50000</v>
      </c>
      <c r="E3453">
        <v>20</v>
      </c>
      <c r="F3453" t="s">
        <v>8221</v>
      </c>
      <c r="G3453" t="s">
        <v>8224</v>
      </c>
      <c r="H3453" t="s">
        <v>8246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8268</v>
      </c>
      <c r="O3453" s="6">
        <f t="shared" si="318"/>
        <v>4.0000000000000002E-4</v>
      </c>
      <c r="P3453" s="8">
        <f t="shared" si="319"/>
        <v>20</v>
      </c>
      <c r="Q3453" s="9" t="str">
        <f t="shared" si="320"/>
        <v>film &amp; video</v>
      </c>
      <c r="R3453" s="9" t="str">
        <f t="shared" si="321"/>
        <v>drama</v>
      </c>
      <c r="S3453" s="14">
        <f t="shared" si="322"/>
        <v>42202.594293981485</v>
      </c>
      <c r="T3453" s="14">
        <f t="shared" si="323"/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>
        <v>2500</v>
      </c>
      <c r="E3454">
        <v>20</v>
      </c>
      <c r="F3454" t="s">
        <v>8221</v>
      </c>
      <c r="G3454" t="s">
        <v>8229</v>
      </c>
      <c r="H3454" t="s">
        <v>8251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8272</v>
      </c>
      <c r="O3454" s="6">
        <f t="shared" si="318"/>
        <v>8.0000000000000002E-3</v>
      </c>
      <c r="P3454" s="8">
        <f t="shared" si="319"/>
        <v>20</v>
      </c>
      <c r="Q3454" s="9" t="str">
        <f t="shared" si="320"/>
        <v>technology</v>
      </c>
      <c r="R3454" s="9" t="str">
        <f t="shared" si="321"/>
        <v>web</v>
      </c>
      <c r="S3454" s="14">
        <f t="shared" si="322"/>
        <v>42340.847361111111</v>
      </c>
      <c r="T3454" s="14">
        <f t="shared" si="323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>
        <v>7500</v>
      </c>
      <c r="E3455">
        <v>20</v>
      </c>
      <c r="F3455" t="s">
        <v>8221</v>
      </c>
      <c r="G3455" t="s">
        <v>8224</v>
      </c>
      <c r="H3455" t="s">
        <v>8246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8272</v>
      </c>
      <c r="O3455" s="6">
        <f t="shared" si="318"/>
        <v>2.6666666666666666E-3</v>
      </c>
      <c r="P3455" s="8">
        <f t="shared" si="319"/>
        <v>10</v>
      </c>
      <c r="Q3455" s="9" t="str">
        <f t="shared" si="320"/>
        <v>technology</v>
      </c>
      <c r="R3455" s="9" t="str">
        <f t="shared" si="321"/>
        <v>web</v>
      </c>
      <c r="S3455" s="14">
        <f t="shared" si="322"/>
        <v>42545.705266203702</v>
      </c>
      <c r="T3455" s="14">
        <f t="shared" si="323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>
        <v>2000</v>
      </c>
      <c r="E3456">
        <v>20</v>
      </c>
      <c r="F3456" t="s">
        <v>8221</v>
      </c>
      <c r="G3456" t="s">
        <v>8224</v>
      </c>
      <c r="H3456" t="s">
        <v>8246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8279</v>
      </c>
      <c r="O3456" s="6">
        <f t="shared" si="318"/>
        <v>0.01</v>
      </c>
      <c r="P3456" s="8">
        <f t="shared" si="319"/>
        <v>10</v>
      </c>
      <c r="Q3456" s="9" t="str">
        <f t="shared" si="320"/>
        <v>music</v>
      </c>
      <c r="R3456" s="9" t="str">
        <f t="shared" si="321"/>
        <v>indie rock</v>
      </c>
      <c r="S3456" s="14">
        <f t="shared" si="322"/>
        <v>40981.802615740737</v>
      </c>
      <c r="T3456" s="14">
        <f t="shared" si="323"/>
        <v>41041.104861111111</v>
      </c>
    </row>
    <row r="3457" spans="1:20" ht="45" x14ac:dyDescent="0.25">
      <c r="A3457">
        <v>1133</v>
      </c>
      <c r="B3457" s="3" t="s">
        <v>1134</v>
      </c>
      <c r="C3457" s="3" t="s">
        <v>5243</v>
      </c>
      <c r="D3457">
        <v>3000</v>
      </c>
      <c r="E3457">
        <v>20</v>
      </c>
      <c r="F3457" t="s">
        <v>8221</v>
      </c>
      <c r="G3457" t="s">
        <v>8225</v>
      </c>
      <c r="H3457" t="s">
        <v>8247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8283</v>
      </c>
      <c r="O3457" s="6">
        <f t="shared" si="318"/>
        <v>6.6666666666666671E-3</v>
      </c>
      <c r="P3457" s="8">
        <f t="shared" si="319"/>
        <v>20</v>
      </c>
      <c r="Q3457" s="9" t="str">
        <f t="shared" si="320"/>
        <v>games</v>
      </c>
      <c r="R3457" s="9" t="str">
        <f t="shared" si="321"/>
        <v>mobile games</v>
      </c>
      <c r="S3457" s="14">
        <f t="shared" si="322"/>
        <v>41821.407187500001</v>
      </c>
      <c r="T3457" s="14">
        <f t="shared" si="323"/>
        <v>41851.407187500001</v>
      </c>
    </row>
    <row r="3458" spans="1:20" ht="45" x14ac:dyDescent="0.25">
      <c r="A3458">
        <v>1542</v>
      </c>
      <c r="B3458" s="3" t="s">
        <v>1543</v>
      </c>
      <c r="C3458" s="3" t="s">
        <v>5652</v>
      </c>
      <c r="D3458">
        <v>500</v>
      </c>
      <c r="E3458">
        <v>20</v>
      </c>
      <c r="F3458" t="s">
        <v>8221</v>
      </c>
      <c r="G3458" t="s">
        <v>8229</v>
      </c>
      <c r="H3458" t="s">
        <v>8251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8289</v>
      </c>
      <c r="O3458" s="6">
        <f t="shared" ref="O3458:O3521" si="324">E3458/D3458</f>
        <v>0.04</v>
      </c>
      <c r="P3458" s="8">
        <f t="shared" ref="P3458:P3521" si="325">E3458/L3458</f>
        <v>20</v>
      </c>
      <c r="Q3458" s="9" t="str">
        <f t="shared" si="320"/>
        <v>photography</v>
      </c>
      <c r="R3458" s="9" t="str">
        <f t="shared" si="321"/>
        <v>nature</v>
      </c>
      <c r="S3458" s="14">
        <f t="shared" si="322"/>
        <v>42170.996527777781</v>
      </c>
      <c r="T3458" s="14">
        <f t="shared" si="323"/>
        <v>42185.996527777781</v>
      </c>
    </row>
    <row r="3459" spans="1:20" ht="30" x14ac:dyDescent="0.25">
      <c r="A3459">
        <v>1738</v>
      </c>
      <c r="B3459" s="3" t="s">
        <v>1739</v>
      </c>
      <c r="C3459" s="3" t="s">
        <v>5848</v>
      </c>
      <c r="D3459">
        <v>5000</v>
      </c>
      <c r="E3459">
        <v>20</v>
      </c>
      <c r="F3459" t="s">
        <v>8221</v>
      </c>
      <c r="G3459" t="s">
        <v>8224</v>
      </c>
      <c r="H3459" t="s">
        <v>8246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8293</v>
      </c>
      <c r="O3459" s="6">
        <f t="shared" si="324"/>
        <v>4.0000000000000001E-3</v>
      </c>
      <c r="P3459" s="8">
        <f t="shared" si="325"/>
        <v>20</v>
      </c>
      <c r="Q3459" s="9" t="str">
        <f t="shared" ref="Q3459:Q3522" si="326">LEFT(N3459, SEARCH("/",N3459,1)-1)</f>
        <v>music</v>
      </c>
      <c r="R3459" s="9" t="str">
        <f t="shared" ref="R3459:R3522" si="327">RIGHT(N3459,LEN(N3459) - SEARCH("/", N3459))</f>
        <v>faith</v>
      </c>
      <c r="S3459" s="14">
        <f t="shared" ref="S3459:S3522" si="328">(((J3459/60)/60)/24)+DATE(1970,1,1)</f>
        <v>41884.874328703707</v>
      </c>
      <c r="T3459" s="14">
        <f t="shared" ref="T3459:T3522" si="329">(((I3459/60)/60)/24)+DATE(1970,1,1)</f>
        <v>41914.874328703707</v>
      </c>
    </row>
    <row r="3460" spans="1:20" ht="45" x14ac:dyDescent="0.25">
      <c r="A3460">
        <v>2863</v>
      </c>
      <c r="B3460" s="3" t="s">
        <v>2863</v>
      </c>
      <c r="C3460" s="3" t="s">
        <v>6973</v>
      </c>
      <c r="D3460">
        <v>50000</v>
      </c>
      <c r="E3460">
        <v>20</v>
      </c>
      <c r="F3460" t="s">
        <v>8221</v>
      </c>
      <c r="G3460" t="s">
        <v>8224</v>
      </c>
      <c r="H3460" t="s">
        <v>8246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8271</v>
      </c>
      <c r="O3460" s="6">
        <f t="shared" si="324"/>
        <v>4.0000000000000002E-4</v>
      </c>
      <c r="P3460" s="8">
        <f t="shared" si="325"/>
        <v>20</v>
      </c>
      <c r="Q3460" s="9" t="str">
        <f t="shared" si="326"/>
        <v>theater</v>
      </c>
      <c r="R3460" s="9" t="str">
        <f t="shared" si="327"/>
        <v>plays</v>
      </c>
      <c r="S3460" s="14">
        <f t="shared" si="328"/>
        <v>41831.675034722226</v>
      </c>
      <c r="T3460" s="14">
        <f t="shared" si="329"/>
        <v>41891.675034722226</v>
      </c>
    </row>
    <row r="3461" spans="1:20" ht="45" x14ac:dyDescent="0.25">
      <c r="A3461">
        <v>2909</v>
      </c>
      <c r="B3461" s="3" t="s">
        <v>2909</v>
      </c>
      <c r="C3461" s="3" t="s">
        <v>7019</v>
      </c>
      <c r="D3461">
        <v>180000</v>
      </c>
      <c r="E3461">
        <v>20</v>
      </c>
      <c r="F3461" t="s">
        <v>8221</v>
      </c>
      <c r="G3461" t="s">
        <v>8224</v>
      </c>
      <c r="H3461" t="s">
        <v>8246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8271</v>
      </c>
      <c r="O3461" s="6">
        <f t="shared" si="324"/>
        <v>1.1111111111111112E-4</v>
      </c>
      <c r="P3461" s="8">
        <f t="shared" si="325"/>
        <v>20</v>
      </c>
      <c r="Q3461" s="9" t="str">
        <f t="shared" si="326"/>
        <v>theater</v>
      </c>
      <c r="R3461" s="9" t="str">
        <f t="shared" si="327"/>
        <v>plays</v>
      </c>
      <c r="S3461" s="14">
        <f t="shared" si="328"/>
        <v>41929.266215277778</v>
      </c>
      <c r="T3461" s="14">
        <f t="shared" si="329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>
        <v>150</v>
      </c>
      <c r="E3462">
        <v>20</v>
      </c>
      <c r="F3462" t="s">
        <v>8221</v>
      </c>
      <c r="G3462" t="s">
        <v>8225</v>
      </c>
      <c r="H3462" t="s">
        <v>8247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8271</v>
      </c>
      <c r="O3462" s="6">
        <f t="shared" si="324"/>
        <v>0.13333333333333333</v>
      </c>
      <c r="P3462" s="8">
        <f t="shared" si="325"/>
        <v>10</v>
      </c>
      <c r="Q3462" s="9" t="str">
        <f t="shared" si="326"/>
        <v>theater</v>
      </c>
      <c r="R3462" s="9" t="str">
        <f t="shared" si="327"/>
        <v>plays</v>
      </c>
      <c r="S3462" s="14">
        <f t="shared" si="328"/>
        <v>42122.693159722221</v>
      </c>
      <c r="T3462" s="14">
        <f t="shared" si="329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>
        <v>10000</v>
      </c>
      <c r="E3463">
        <v>20</v>
      </c>
      <c r="F3463" t="s">
        <v>8221</v>
      </c>
      <c r="G3463" t="s">
        <v>8224</v>
      </c>
      <c r="H3463" t="s">
        <v>8246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8271</v>
      </c>
      <c r="O3463" s="6">
        <f t="shared" si="324"/>
        <v>2E-3</v>
      </c>
      <c r="P3463" s="8">
        <f t="shared" si="325"/>
        <v>10</v>
      </c>
      <c r="Q3463" s="9" t="str">
        <f t="shared" si="326"/>
        <v>theater</v>
      </c>
      <c r="R3463" s="9" t="str">
        <f t="shared" si="327"/>
        <v>plays</v>
      </c>
      <c r="S3463" s="14">
        <f t="shared" si="328"/>
        <v>42065.190694444449</v>
      </c>
      <c r="T3463" s="14">
        <f t="shared" si="329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>
        <v>110000</v>
      </c>
      <c r="E3464">
        <v>20</v>
      </c>
      <c r="F3464" t="s">
        <v>8221</v>
      </c>
      <c r="G3464" t="s">
        <v>8224</v>
      </c>
      <c r="H3464" t="s">
        <v>8246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8271</v>
      </c>
      <c r="O3464" s="6">
        <f t="shared" si="324"/>
        <v>1.8181818181818181E-4</v>
      </c>
      <c r="P3464" s="8">
        <f t="shared" si="325"/>
        <v>20</v>
      </c>
      <c r="Q3464" s="9" t="str">
        <f t="shared" si="326"/>
        <v>theater</v>
      </c>
      <c r="R3464" s="9" t="str">
        <f t="shared" si="327"/>
        <v>plays</v>
      </c>
      <c r="S3464" s="14">
        <f t="shared" si="328"/>
        <v>42039.194988425923</v>
      </c>
      <c r="T3464" s="14">
        <f t="shared" si="329"/>
        <v>42099.153321759266</v>
      </c>
    </row>
    <row r="3465" spans="1:20" ht="45" x14ac:dyDescent="0.25">
      <c r="A3465">
        <v>2660</v>
      </c>
      <c r="B3465" s="3" t="s">
        <v>2660</v>
      </c>
      <c r="C3465" s="3" t="s">
        <v>6770</v>
      </c>
      <c r="D3465">
        <v>20000</v>
      </c>
      <c r="E3465">
        <v>19</v>
      </c>
      <c r="F3465" t="s">
        <v>8220</v>
      </c>
      <c r="G3465" t="s">
        <v>8224</v>
      </c>
      <c r="H3465" t="s">
        <v>8246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8301</v>
      </c>
      <c r="O3465" s="6">
        <f t="shared" si="324"/>
        <v>9.5E-4</v>
      </c>
      <c r="P3465" s="8">
        <f t="shared" si="325"/>
        <v>3.8</v>
      </c>
      <c r="Q3465" s="9" t="str">
        <f t="shared" si="326"/>
        <v>technology</v>
      </c>
      <c r="R3465" s="9" t="str">
        <f t="shared" si="327"/>
        <v>space exploration</v>
      </c>
      <c r="S3465" s="14">
        <f t="shared" si="328"/>
        <v>42272.713171296295</v>
      </c>
      <c r="T3465" s="14">
        <f t="shared" si="329"/>
        <v>42332.754837962959</v>
      </c>
    </row>
    <row r="3466" spans="1:20" ht="45" x14ac:dyDescent="0.25">
      <c r="A3466">
        <v>4011</v>
      </c>
      <c r="B3466" s="3" t="s">
        <v>4007</v>
      </c>
      <c r="C3466" s="3" t="s">
        <v>8116</v>
      </c>
      <c r="D3466">
        <v>250</v>
      </c>
      <c r="E3466">
        <v>19</v>
      </c>
      <c r="F3466" t="s">
        <v>8221</v>
      </c>
      <c r="G3466" t="s">
        <v>8225</v>
      </c>
      <c r="H3466" t="s">
        <v>8247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8271</v>
      </c>
      <c r="O3466" s="6">
        <f t="shared" si="324"/>
        <v>7.5999999999999998E-2</v>
      </c>
      <c r="P3466" s="8">
        <f t="shared" si="325"/>
        <v>4.75</v>
      </c>
      <c r="Q3466" s="9" t="str">
        <f t="shared" si="326"/>
        <v>theater</v>
      </c>
      <c r="R3466" s="9" t="str">
        <f t="shared" si="327"/>
        <v>plays</v>
      </c>
      <c r="S3466" s="14">
        <f t="shared" si="328"/>
        <v>42002.54488425926</v>
      </c>
      <c r="T3466" s="14">
        <f t="shared" si="329"/>
        <v>42032.54488425926</v>
      </c>
    </row>
    <row r="3467" spans="1:20" ht="15.75" x14ac:dyDescent="0.25">
      <c r="A3467">
        <v>638</v>
      </c>
      <c r="B3467" s="3" t="s">
        <v>639</v>
      </c>
      <c r="C3467" s="3" t="s">
        <v>4748</v>
      </c>
      <c r="D3467">
        <v>200000</v>
      </c>
      <c r="E3467">
        <v>18</v>
      </c>
      <c r="F3467" t="s">
        <v>8220</v>
      </c>
      <c r="G3467" t="s">
        <v>8236</v>
      </c>
      <c r="H3467" t="s">
        <v>8249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8272</v>
      </c>
      <c r="O3467" s="6">
        <f t="shared" si="324"/>
        <v>9.0000000000000006E-5</v>
      </c>
      <c r="P3467" s="8">
        <f t="shared" si="325"/>
        <v>3</v>
      </c>
      <c r="Q3467" s="9" t="str">
        <f t="shared" si="326"/>
        <v>technology</v>
      </c>
      <c r="R3467" s="9" t="str">
        <f t="shared" si="327"/>
        <v>web</v>
      </c>
      <c r="S3467" s="14">
        <f t="shared" si="328"/>
        <v>42759.593310185184</v>
      </c>
      <c r="T3467" s="14">
        <f t="shared" si="329"/>
        <v>42819.55164351852</v>
      </c>
    </row>
    <row r="3468" spans="1:20" ht="45" x14ac:dyDescent="0.25">
      <c r="A3468">
        <v>1686</v>
      </c>
      <c r="B3468" s="3" t="s">
        <v>1687</v>
      </c>
      <c r="C3468" s="3" t="s">
        <v>5796</v>
      </c>
      <c r="D3468">
        <v>5000</v>
      </c>
      <c r="E3468">
        <v>18</v>
      </c>
      <c r="F3468" t="s">
        <v>8222</v>
      </c>
      <c r="G3468" t="s">
        <v>8229</v>
      </c>
      <c r="H3468" t="s">
        <v>8251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8293</v>
      </c>
      <c r="O3468" s="6">
        <f t="shared" si="324"/>
        <v>3.5999999999999999E-3</v>
      </c>
      <c r="P3468" s="8">
        <f t="shared" si="325"/>
        <v>18</v>
      </c>
      <c r="Q3468" s="9" t="str">
        <f t="shared" si="326"/>
        <v>music</v>
      </c>
      <c r="R3468" s="9" t="str">
        <f t="shared" si="327"/>
        <v>faith</v>
      </c>
      <c r="S3468" s="14">
        <f t="shared" si="328"/>
        <v>42792.843969907408</v>
      </c>
      <c r="T3468" s="14">
        <f t="shared" si="329"/>
        <v>42852.802303240736</v>
      </c>
    </row>
    <row r="3469" spans="1:20" ht="45" x14ac:dyDescent="0.25">
      <c r="A3469">
        <v>192</v>
      </c>
      <c r="B3469" s="3" t="s">
        <v>194</v>
      </c>
      <c r="C3469" s="3" t="s">
        <v>4302</v>
      </c>
      <c r="D3469">
        <v>1000000</v>
      </c>
      <c r="E3469">
        <v>17</v>
      </c>
      <c r="F3469" t="s">
        <v>8221</v>
      </c>
      <c r="G3469" t="s">
        <v>8224</v>
      </c>
      <c r="H3469" t="s">
        <v>8246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8268</v>
      </c>
      <c r="O3469" s="6">
        <f t="shared" si="324"/>
        <v>1.7E-5</v>
      </c>
      <c r="P3469" s="8">
        <f t="shared" si="325"/>
        <v>5.666666666666667</v>
      </c>
      <c r="Q3469" s="9" t="str">
        <f t="shared" si="326"/>
        <v>film &amp; video</v>
      </c>
      <c r="R3469" s="9" t="str">
        <f t="shared" si="327"/>
        <v>drama</v>
      </c>
      <c r="S3469" s="14">
        <f t="shared" si="328"/>
        <v>41899.792037037041</v>
      </c>
      <c r="T3469" s="14">
        <f t="shared" si="329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>
        <v>10000</v>
      </c>
      <c r="E3470">
        <v>17</v>
      </c>
      <c r="F3470" t="s">
        <v>8221</v>
      </c>
      <c r="G3470" t="s">
        <v>8224</v>
      </c>
      <c r="H3470" t="s">
        <v>8246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8284</v>
      </c>
      <c r="O3470" s="6">
        <f t="shared" si="324"/>
        <v>1.6999999999999999E-3</v>
      </c>
      <c r="P3470" s="8">
        <f t="shared" si="325"/>
        <v>5.666666666666667</v>
      </c>
      <c r="Q3470" s="9" t="str">
        <f t="shared" si="326"/>
        <v>food</v>
      </c>
      <c r="R3470" s="9" t="str">
        <f t="shared" si="327"/>
        <v>food trucks</v>
      </c>
      <c r="S3470" s="14">
        <f t="shared" si="328"/>
        <v>42027.353738425925</v>
      </c>
      <c r="T3470" s="14">
        <f t="shared" si="329"/>
        <v>42057.353738425925</v>
      </c>
    </row>
    <row r="3471" spans="1:20" ht="45" x14ac:dyDescent="0.25">
      <c r="A3471">
        <v>2133</v>
      </c>
      <c r="B3471" s="3" t="s">
        <v>2134</v>
      </c>
      <c r="C3471" s="3" t="s">
        <v>6243</v>
      </c>
      <c r="D3471">
        <v>1000</v>
      </c>
      <c r="E3471">
        <v>16</v>
      </c>
      <c r="F3471" t="s">
        <v>8221</v>
      </c>
      <c r="G3471" t="s">
        <v>8224</v>
      </c>
      <c r="H3471" t="s">
        <v>8246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8282</v>
      </c>
      <c r="O3471" s="6">
        <f t="shared" si="324"/>
        <v>1.6E-2</v>
      </c>
      <c r="P3471" s="8">
        <f t="shared" si="325"/>
        <v>5.333333333333333</v>
      </c>
      <c r="Q3471" s="9" t="str">
        <f t="shared" si="326"/>
        <v>games</v>
      </c>
      <c r="R3471" s="9" t="str">
        <f t="shared" si="327"/>
        <v>video games</v>
      </c>
      <c r="S3471" s="14">
        <f t="shared" si="328"/>
        <v>40619.097210648149</v>
      </c>
      <c r="T3471" s="14">
        <f t="shared" si="329"/>
        <v>40657.290972222225</v>
      </c>
    </row>
    <row r="3472" spans="1:20" ht="45" x14ac:dyDescent="0.25">
      <c r="A3472">
        <v>4049</v>
      </c>
      <c r="B3472" s="3" t="s">
        <v>4045</v>
      </c>
      <c r="C3472" s="3" t="s">
        <v>8153</v>
      </c>
      <c r="D3472">
        <v>20000</v>
      </c>
      <c r="E3472">
        <v>16</v>
      </c>
      <c r="F3472" t="s">
        <v>8221</v>
      </c>
      <c r="G3472" t="s">
        <v>8224</v>
      </c>
      <c r="H3472" t="s">
        <v>8246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324"/>
        <v>8.0000000000000004E-4</v>
      </c>
      <c r="P3472" s="8">
        <f t="shared" si="325"/>
        <v>16</v>
      </c>
      <c r="Q3472" s="9" t="str">
        <f t="shared" si="326"/>
        <v>theater</v>
      </c>
      <c r="R3472" s="9" t="str">
        <f t="shared" si="327"/>
        <v>plays</v>
      </c>
      <c r="S3472" s="14">
        <f t="shared" si="328"/>
        <v>42169.958506944444</v>
      </c>
      <c r="T3472" s="14">
        <f t="shared" si="329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>
        <v>50000</v>
      </c>
      <c r="E3473">
        <v>15</v>
      </c>
      <c r="F3473" t="s">
        <v>8221</v>
      </c>
      <c r="G3473" t="s">
        <v>8224</v>
      </c>
      <c r="H3473" t="s">
        <v>8246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8273</v>
      </c>
      <c r="O3473" s="6">
        <f t="shared" si="324"/>
        <v>2.9999999999999997E-4</v>
      </c>
      <c r="P3473" s="8">
        <f t="shared" si="325"/>
        <v>7.5</v>
      </c>
      <c r="Q3473" s="9" t="str">
        <f t="shared" si="326"/>
        <v>technology</v>
      </c>
      <c r="R3473" s="9" t="str">
        <f t="shared" si="327"/>
        <v>wearables</v>
      </c>
      <c r="S3473" s="14">
        <f t="shared" si="328"/>
        <v>41803.116053240738</v>
      </c>
      <c r="T3473" s="14">
        <f t="shared" si="329"/>
        <v>41863.116053240738</v>
      </c>
    </row>
    <row r="3474" spans="1:20" ht="45" x14ac:dyDescent="0.25">
      <c r="A3474">
        <v>1053</v>
      </c>
      <c r="B3474" s="3" t="s">
        <v>1054</v>
      </c>
      <c r="C3474" s="3" t="s">
        <v>5163</v>
      </c>
      <c r="D3474">
        <v>1500</v>
      </c>
      <c r="E3474">
        <v>15</v>
      </c>
      <c r="F3474" t="s">
        <v>8220</v>
      </c>
      <c r="G3474" t="s">
        <v>8224</v>
      </c>
      <c r="H3474" t="s">
        <v>8246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8281</v>
      </c>
      <c r="O3474" s="6">
        <f t="shared" si="324"/>
        <v>0.01</v>
      </c>
      <c r="P3474" s="8">
        <f t="shared" si="325"/>
        <v>15</v>
      </c>
      <c r="Q3474" s="9" t="str">
        <f t="shared" si="326"/>
        <v>journalism</v>
      </c>
      <c r="R3474" s="9" t="str">
        <f t="shared" si="327"/>
        <v>audio</v>
      </c>
      <c r="S3474" s="14">
        <f t="shared" si="328"/>
        <v>42775.172824074078</v>
      </c>
      <c r="T3474" s="14">
        <f t="shared" si="329"/>
        <v>42800.172824074078</v>
      </c>
    </row>
    <row r="3475" spans="1:20" ht="15.75" x14ac:dyDescent="0.25">
      <c r="A3475">
        <v>1086</v>
      </c>
      <c r="B3475" s="3" t="s">
        <v>1087</v>
      </c>
      <c r="C3475" s="3" t="s">
        <v>5196</v>
      </c>
      <c r="D3475">
        <v>18000</v>
      </c>
      <c r="E3475">
        <v>15</v>
      </c>
      <c r="F3475" t="s">
        <v>8221</v>
      </c>
      <c r="G3475" t="s">
        <v>8224</v>
      </c>
      <c r="H3475" t="s">
        <v>8246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8282</v>
      </c>
      <c r="O3475" s="6">
        <f t="shared" si="324"/>
        <v>8.3333333333333339E-4</v>
      </c>
      <c r="P3475" s="8">
        <f t="shared" si="325"/>
        <v>7.5</v>
      </c>
      <c r="Q3475" s="9" t="str">
        <f t="shared" si="326"/>
        <v>games</v>
      </c>
      <c r="R3475" s="9" t="str">
        <f t="shared" si="327"/>
        <v>video games</v>
      </c>
      <c r="S3475" s="14">
        <f t="shared" si="328"/>
        <v>41845.866793981484</v>
      </c>
      <c r="T3475" s="14">
        <f t="shared" si="329"/>
        <v>41875.866793981484</v>
      </c>
    </row>
    <row r="3476" spans="1:20" ht="15.75" x14ac:dyDescent="0.25">
      <c r="A3476">
        <v>1406</v>
      </c>
      <c r="B3476" s="3" t="s">
        <v>1407</v>
      </c>
      <c r="C3476" s="3" t="s">
        <v>5516</v>
      </c>
      <c r="D3476">
        <v>12000</v>
      </c>
      <c r="E3476">
        <v>15</v>
      </c>
      <c r="F3476" t="s">
        <v>8221</v>
      </c>
      <c r="G3476" t="s">
        <v>8237</v>
      </c>
      <c r="H3476" t="s">
        <v>8249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8287</v>
      </c>
      <c r="O3476" s="6">
        <f t="shared" si="324"/>
        <v>1.25E-3</v>
      </c>
      <c r="P3476" s="8">
        <f t="shared" si="325"/>
        <v>5</v>
      </c>
      <c r="Q3476" s="9" t="str">
        <f t="shared" si="326"/>
        <v>publishing</v>
      </c>
      <c r="R3476" s="9" t="str">
        <f t="shared" si="327"/>
        <v>translations</v>
      </c>
      <c r="S3476" s="14">
        <f t="shared" si="328"/>
        <v>42297.432951388888</v>
      </c>
      <c r="T3476" s="14">
        <f t="shared" si="329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>
        <v>3000</v>
      </c>
      <c r="E3477">
        <v>15</v>
      </c>
      <c r="F3477" t="s">
        <v>8221</v>
      </c>
      <c r="G3477" t="s">
        <v>8224</v>
      </c>
      <c r="H3477" t="s">
        <v>8246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8287</v>
      </c>
      <c r="O3477" s="6">
        <f t="shared" si="324"/>
        <v>5.0000000000000001E-3</v>
      </c>
      <c r="P3477" s="8">
        <f t="shared" si="325"/>
        <v>7.5</v>
      </c>
      <c r="Q3477" s="9" t="str">
        <f t="shared" si="326"/>
        <v>publishing</v>
      </c>
      <c r="R3477" s="9" t="str">
        <f t="shared" si="327"/>
        <v>translations</v>
      </c>
      <c r="S3477" s="14">
        <f t="shared" si="328"/>
        <v>41838.536782407406</v>
      </c>
      <c r="T3477" s="14">
        <f t="shared" si="329"/>
        <v>41863.536782407406</v>
      </c>
    </row>
    <row r="3478" spans="1:20" ht="30" x14ac:dyDescent="0.25">
      <c r="A3478">
        <v>1435</v>
      </c>
      <c r="B3478" s="3" t="s">
        <v>1436</v>
      </c>
      <c r="C3478" s="3" t="s">
        <v>5545</v>
      </c>
      <c r="D3478">
        <v>15000</v>
      </c>
      <c r="E3478">
        <v>15</v>
      </c>
      <c r="F3478" t="s">
        <v>8221</v>
      </c>
      <c r="G3478" t="s">
        <v>8237</v>
      </c>
      <c r="H3478" t="s">
        <v>8249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8287</v>
      </c>
      <c r="O3478" s="6">
        <f t="shared" si="324"/>
        <v>1E-3</v>
      </c>
      <c r="P3478" s="8">
        <f t="shared" si="325"/>
        <v>7.5</v>
      </c>
      <c r="Q3478" s="9" t="str">
        <f t="shared" si="326"/>
        <v>publishing</v>
      </c>
      <c r="R3478" s="9" t="str">
        <f t="shared" si="327"/>
        <v>translations</v>
      </c>
      <c r="S3478" s="14">
        <f t="shared" si="328"/>
        <v>42258.780324074076</v>
      </c>
      <c r="T3478" s="14">
        <f t="shared" si="329"/>
        <v>42288.780324074076</v>
      </c>
    </row>
    <row r="3479" spans="1:20" ht="45" x14ac:dyDescent="0.25">
      <c r="A3479">
        <v>1454</v>
      </c>
      <c r="B3479" s="3" t="s">
        <v>1455</v>
      </c>
      <c r="C3479" s="3" t="s">
        <v>5564</v>
      </c>
      <c r="D3479">
        <v>1750</v>
      </c>
      <c r="E3479">
        <v>15</v>
      </c>
      <c r="F3479" t="s">
        <v>8220</v>
      </c>
      <c r="G3479" t="s">
        <v>8227</v>
      </c>
      <c r="H3479" t="s">
        <v>8249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8287</v>
      </c>
      <c r="O3479" s="6">
        <f t="shared" si="324"/>
        <v>8.5714285714285719E-3</v>
      </c>
      <c r="P3479" s="8">
        <f t="shared" si="325"/>
        <v>15</v>
      </c>
      <c r="Q3479" s="9" t="str">
        <f t="shared" si="326"/>
        <v>publishing</v>
      </c>
      <c r="R3479" s="9" t="str">
        <f t="shared" si="327"/>
        <v>translations</v>
      </c>
      <c r="S3479" s="14">
        <f t="shared" si="328"/>
        <v>42463.866666666669</v>
      </c>
      <c r="T3479" s="14">
        <f t="shared" si="329"/>
        <v>42484.915972222225</v>
      </c>
    </row>
    <row r="3480" spans="1:20" ht="45" x14ac:dyDescent="0.25">
      <c r="A3480">
        <v>1583</v>
      </c>
      <c r="B3480" s="3" t="s">
        <v>1584</v>
      </c>
      <c r="C3480" s="3" t="s">
        <v>5693</v>
      </c>
      <c r="D3480">
        <v>20000</v>
      </c>
      <c r="E3480">
        <v>15</v>
      </c>
      <c r="F3480" t="s">
        <v>8221</v>
      </c>
      <c r="G3480" t="s">
        <v>8225</v>
      </c>
      <c r="H3480" t="s">
        <v>8247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8291</v>
      </c>
      <c r="O3480" s="6">
        <f t="shared" si="324"/>
        <v>7.5000000000000002E-4</v>
      </c>
      <c r="P3480" s="8">
        <f t="shared" si="325"/>
        <v>15</v>
      </c>
      <c r="Q3480" s="9" t="str">
        <f t="shared" si="326"/>
        <v>photography</v>
      </c>
      <c r="R3480" s="9" t="str">
        <f t="shared" si="327"/>
        <v>places</v>
      </c>
      <c r="S3480" s="14">
        <f t="shared" si="328"/>
        <v>41877.904988425929</v>
      </c>
      <c r="T3480" s="14">
        <f t="shared" si="329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>
        <v>450</v>
      </c>
      <c r="E3481">
        <v>15</v>
      </c>
      <c r="F3481" t="s">
        <v>8221</v>
      </c>
      <c r="G3481" t="s">
        <v>8224</v>
      </c>
      <c r="H3481" t="s">
        <v>8246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8285</v>
      </c>
      <c r="O3481" s="6">
        <f t="shared" si="324"/>
        <v>3.3333333333333333E-2</v>
      </c>
      <c r="P3481" s="8">
        <f t="shared" si="325"/>
        <v>7.5</v>
      </c>
      <c r="Q3481" s="9" t="str">
        <f t="shared" si="326"/>
        <v>photography</v>
      </c>
      <c r="R3481" s="9" t="str">
        <f t="shared" si="327"/>
        <v>photobooks</v>
      </c>
      <c r="S3481" s="14">
        <f t="shared" si="328"/>
        <v>41860.91002314815</v>
      </c>
      <c r="T3481" s="14">
        <f t="shared" si="329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>
        <v>1000</v>
      </c>
      <c r="E3482">
        <v>15</v>
      </c>
      <c r="F3482" t="s">
        <v>8220</v>
      </c>
      <c r="G3482" t="s">
        <v>8224</v>
      </c>
      <c r="H3482" t="s">
        <v>8246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8272</v>
      </c>
      <c r="O3482" s="6">
        <f t="shared" si="324"/>
        <v>1.4999999999999999E-2</v>
      </c>
      <c r="P3482" s="8">
        <f t="shared" si="325"/>
        <v>15</v>
      </c>
      <c r="Q3482" s="9" t="str">
        <f t="shared" si="326"/>
        <v>technology</v>
      </c>
      <c r="R3482" s="9" t="str">
        <f t="shared" si="327"/>
        <v>web</v>
      </c>
      <c r="S3482" s="14">
        <f t="shared" si="328"/>
        <v>42577.607361111113</v>
      </c>
      <c r="T3482" s="14">
        <f t="shared" si="329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>
        <v>1500</v>
      </c>
      <c r="E3483">
        <v>15</v>
      </c>
      <c r="F3483" t="s">
        <v>8221</v>
      </c>
      <c r="G3483" t="s">
        <v>8224</v>
      </c>
      <c r="H3483" t="s">
        <v>8246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8301</v>
      </c>
      <c r="O3483" s="6">
        <f t="shared" si="324"/>
        <v>0.01</v>
      </c>
      <c r="P3483" s="8">
        <f t="shared" si="325"/>
        <v>15</v>
      </c>
      <c r="Q3483" s="9" t="str">
        <f t="shared" si="326"/>
        <v>technology</v>
      </c>
      <c r="R3483" s="9" t="str">
        <f t="shared" si="327"/>
        <v>space exploration</v>
      </c>
      <c r="S3483" s="14">
        <f t="shared" si="328"/>
        <v>41880.827118055553</v>
      </c>
      <c r="T3483" s="14">
        <f t="shared" si="329"/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>
        <v>700</v>
      </c>
      <c r="E3484">
        <v>15</v>
      </c>
      <c r="F3484" t="s">
        <v>8221</v>
      </c>
      <c r="G3484" t="s">
        <v>8236</v>
      </c>
      <c r="H3484" t="s">
        <v>8249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8305</v>
      </c>
      <c r="O3484" s="6">
        <f t="shared" si="324"/>
        <v>2.1428571428571429E-2</v>
      </c>
      <c r="P3484" s="8">
        <f t="shared" si="325"/>
        <v>7.5</v>
      </c>
      <c r="Q3484" s="9" t="str">
        <f t="shared" si="326"/>
        <v>theater</v>
      </c>
      <c r="R3484" s="9" t="str">
        <f t="shared" si="327"/>
        <v>musical</v>
      </c>
      <c r="S3484" s="14">
        <f t="shared" si="328"/>
        <v>42297.816284722227</v>
      </c>
      <c r="T3484" s="14">
        <f t="shared" si="329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>
        <v>150</v>
      </c>
      <c r="E3485">
        <v>15</v>
      </c>
      <c r="F3485" t="s">
        <v>8221</v>
      </c>
      <c r="G3485" t="s">
        <v>8224</v>
      </c>
      <c r="H3485" t="s">
        <v>8246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8271</v>
      </c>
      <c r="O3485" s="6">
        <f t="shared" si="324"/>
        <v>0.1</v>
      </c>
      <c r="P3485" s="8">
        <f t="shared" si="325"/>
        <v>5</v>
      </c>
      <c r="Q3485" s="9" t="str">
        <f t="shared" si="326"/>
        <v>theater</v>
      </c>
      <c r="R3485" s="9" t="str">
        <f t="shared" si="327"/>
        <v>plays</v>
      </c>
      <c r="S3485" s="14">
        <f t="shared" si="328"/>
        <v>41820.870821759258</v>
      </c>
      <c r="T3485" s="14">
        <f t="shared" si="329"/>
        <v>41850.870821759258</v>
      </c>
    </row>
    <row r="3486" spans="1:20" ht="30" x14ac:dyDescent="0.25">
      <c r="A3486">
        <v>3926</v>
      </c>
      <c r="B3486" s="3" t="s">
        <v>3923</v>
      </c>
      <c r="C3486" s="3" t="s">
        <v>8034</v>
      </c>
      <c r="D3486">
        <v>5000</v>
      </c>
      <c r="E3486">
        <v>15</v>
      </c>
      <c r="F3486" t="s">
        <v>8221</v>
      </c>
      <c r="G3486" t="s">
        <v>8226</v>
      </c>
      <c r="H3486" t="s">
        <v>8248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8271</v>
      </c>
      <c r="O3486" s="6">
        <f t="shared" si="324"/>
        <v>3.0000000000000001E-3</v>
      </c>
      <c r="P3486" s="8">
        <f t="shared" si="325"/>
        <v>15</v>
      </c>
      <c r="Q3486" s="9" t="str">
        <f t="shared" si="326"/>
        <v>theater</v>
      </c>
      <c r="R3486" s="9" t="str">
        <f t="shared" si="327"/>
        <v>plays</v>
      </c>
      <c r="S3486" s="14">
        <f t="shared" si="328"/>
        <v>41970.085046296299</v>
      </c>
      <c r="T3486" s="14">
        <f t="shared" si="329"/>
        <v>42000.085046296299</v>
      </c>
    </row>
    <row r="3487" spans="1:20" ht="45" x14ac:dyDescent="0.25">
      <c r="A3487">
        <v>420</v>
      </c>
      <c r="B3487" s="3" t="s">
        <v>421</v>
      </c>
      <c r="C3487" s="3" t="s">
        <v>4530</v>
      </c>
      <c r="D3487">
        <v>3300</v>
      </c>
      <c r="E3487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8270</v>
      </c>
      <c r="O3487" s="6">
        <f t="shared" si="324"/>
        <v>4.3939393939393936E-3</v>
      </c>
      <c r="P3487" s="8">
        <f t="shared" si="325"/>
        <v>4.833333333333333</v>
      </c>
      <c r="Q3487" s="9" t="str">
        <f t="shared" si="326"/>
        <v>film &amp; video</v>
      </c>
      <c r="R3487" s="9" t="str">
        <f t="shared" si="327"/>
        <v>animation</v>
      </c>
      <c r="S3487" s="14">
        <f t="shared" si="328"/>
        <v>41682.23646990741</v>
      </c>
      <c r="T3487" s="14">
        <f t="shared" si="329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>
        <v>125000</v>
      </c>
      <c r="E3488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s="6">
        <f t="shared" si="324"/>
        <v>1.12E-4</v>
      </c>
      <c r="P3488" s="8">
        <f t="shared" si="325"/>
        <v>2</v>
      </c>
      <c r="Q3488" s="9" t="str">
        <f t="shared" si="326"/>
        <v>technology</v>
      </c>
      <c r="R3488" s="9" t="str">
        <f t="shared" si="327"/>
        <v>web</v>
      </c>
      <c r="S3488" s="14">
        <f t="shared" si="328"/>
        <v>42230.578622685185</v>
      </c>
      <c r="T3488" s="14">
        <f t="shared" si="329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>
        <v>13</v>
      </c>
      <c r="E3489">
        <v>13</v>
      </c>
      <c r="F3489" t="s">
        <v>8219</v>
      </c>
      <c r="G3489" t="s">
        <v>8224</v>
      </c>
      <c r="H3489" t="s">
        <v>8246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8265</v>
      </c>
      <c r="O3489" s="6">
        <f t="shared" si="324"/>
        <v>1</v>
      </c>
      <c r="P3489" s="8">
        <f t="shared" si="325"/>
        <v>13</v>
      </c>
      <c r="Q3489" s="9" t="str">
        <f t="shared" si="326"/>
        <v>film &amp; video</v>
      </c>
      <c r="R3489" s="9" t="str">
        <f t="shared" si="327"/>
        <v>television</v>
      </c>
      <c r="S3489" s="14">
        <f t="shared" si="328"/>
        <v>42376.79206018518</v>
      </c>
      <c r="T3489" s="14">
        <f t="shared" si="329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>
        <v>10</v>
      </c>
      <c r="E3490">
        <v>13</v>
      </c>
      <c r="F3490" t="s">
        <v>8219</v>
      </c>
      <c r="G3490" t="s">
        <v>8224</v>
      </c>
      <c r="H3490" t="s">
        <v>8246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8271</v>
      </c>
      <c r="O3490" s="6">
        <f t="shared" si="324"/>
        <v>1.3</v>
      </c>
      <c r="P3490" s="8">
        <f t="shared" si="325"/>
        <v>3.25</v>
      </c>
      <c r="Q3490" s="9" t="str">
        <f t="shared" si="326"/>
        <v>theater</v>
      </c>
      <c r="R3490" s="9" t="str">
        <f t="shared" si="327"/>
        <v>plays</v>
      </c>
      <c r="S3490" s="14">
        <f t="shared" si="328"/>
        <v>42628.849120370374</v>
      </c>
      <c r="T3490" s="14">
        <f t="shared" si="329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>
        <v>100000</v>
      </c>
      <c r="E3491">
        <v>12</v>
      </c>
      <c r="F3491" t="s">
        <v>8221</v>
      </c>
      <c r="G3491" t="s">
        <v>8229</v>
      </c>
      <c r="H3491" t="s">
        <v>8251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8272</v>
      </c>
      <c r="O3491" s="6">
        <f t="shared" si="324"/>
        <v>1.2E-4</v>
      </c>
      <c r="P3491" s="8">
        <f t="shared" si="325"/>
        <v>4</v>
      </c>
      <c r="Q3491" s="9" t="str">
        <f t="shared" si="326"/>
        <v>technology</v>
      </c>
      <c r="R3491" s="9" t="str">
        <f t="shared" si="327"/>
        <v>web</v>
      </c>
      <c r="S3491" s="14">
        <f t="shared" si="328"/>
        <v>41960.771354166667</v>
      </c>
      <c r="T3491" s="14">
        <f t="shared" si="329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>
        <v>68000</v>
      </c>
      <c r="E3492">
        <v>12</v>
      </c>
      <c r="F3492" t="s">
        <v>8221</v>
      </c>
      <c r="G3492" t="s">
        <v>8224</v>
      </c>
      <c r="H3492" t="s">
        <v>8246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8282</v>
      </c>
      <c r="O3492" s="6">
        <f t="shared" si="324"/>
        <v>1.7647058823529413E-4</v>
      </c>
      <c r="P3492" s="8">
        <f t="shared" si="325"/>
        <v>3</v>
      </c>
      <c r="Q3492" s="9" t="str">
        <f t="shared" si="326"/>
        <v>games</v>
      </c>
      <c r="R3492" s="9" t="str">
        <f t="shared" si="327"/>
        <v>video games</v>
      </c>
      <c r="S3492" s="14">
        <f t="shared" si="328"/>
        <v>42002.926990740743</v>
      </c>
      <c r="T3492" s="14">
        <f t="shared" si="329"/>
        <v>42032.926990740743</v>
      </c>
    </row>
    <row r="3493" spans="1:20" ht="45" x14ac:dyDescent="0.25">
      <c r="A3493">
        <v>1902</v>
      </c>
      <c r="B3493" s="3" t="s">
        <v>1903</v>
      </c>
      <c r="C3493" s="3" t="s">
        <v>6012</v>
      </c>
      <c r="D3493">
        <v>1000</v>
      </c>
      <c r="E3493">
        <v>12</v>
      </c>
      <c r="F3493" t="s">
        <v>8221</v>
      </c>
      <c r="G3493" t="s">
        <v>8233</v>
      </c>
      <c r="H3493" t="s">
        <v>8249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8294</v>
      </c>
      <c r="O3493" s="6">
        <f t="shared" si="324"/>
        <v>1.2E-2</v>
      </c>
      <c r="P3493" s="8">
        <f t="shared" si="325"/>
        <v>4</v>
      </c>
      <c r="Q3493" s="9" t="str">
        <f t="shared" si="326"/>
        <v>technology</v>
      </c>
      <c r="R3493" s="9" t="str">
        <f t="shared" si="327"/>
        <v>gadgets</v>
      </c>
      <c r="S3493" s="14">
        <f t="shared" si="328"/>
        <v>42037.789895833332</v>
      </c>
      <c r="T3493" s="14">
        <f t="shared" si="329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>
        <v>110000</v>
      </c>
      <c r="E3494">
        <v>11</v>
      </c>
      <c r="F3494" t="s">
        <v>8221</v>
      </c>
      <c r="G3494" t="s">
        <v>8224</v>
      </c>
      <c r="H3494" t="s">
        <v>8246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8268</v>
      </c>
      <c r="O3494" s="6">
        <f t="shared" si="324"/>
        <v>1E-4</v>
      </c>
      <c r="P3494" s="8">
        <f t="shared" si="325"/>
        <v>5.5</v>
      </c>
      <c r="Q3494" s="9" t="str">
        <f t="shared" si="326"/>
        <v>film &amp; video</v>
      </c>
      <c r="R3494" s="9" t="str">
        <f t="shared" si="327"/>
        <v>drama</v>
      </c>
      <c r="S3494" s="14">
        <f t="shared" si="328"/>
        <v>42160.927488425921</v>
      </c>
      <c r="T3494" s="14">
        <f t="shared" si="329"/>
        <v>42220.927488425921</v>
      </c>
    </row>
    <row r="3495" spans="1:20" ht="45" x14ac:dyDescent="0.25">
      <c r="A3495">
        <v>512</v>
      </c>
      <c r="B3495" s="3" t="s">
        <v>513</v>
      </c>
      <c r="C3495" s="3" t="s">
        <v>4622</v>
      </c>
      <c r="D3495">
        <v>8000</v>
      </c>
      <c r="E3495">
        <v>11</v>
      </c>
      <c r="F3495" t="s">
        <v>8221</v>
      </c>
      <c r="G3495" t="s">
        <v>8224</v>
      </c>
      <c r="H3495" t="s">
        <v>8246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8270</v>
      </c>
      <c r="O3495" s="6">
        <f t="shared" si="324"/>
        <v>1.3749999999999999E-3</v>
      </c>
      <c r="P3495" s="8">
        <f t="shared" si="325"/>
        <v>5.5</v>
      </c>
      <c r="Q3495" s="9" t="str">
        <f t="shared" si="326"/>
        <v>film &amp; video</v>
      </c>
      <c r="R3495" s="9" t="str">
        <f t="shared" si="327"/>
        <v>animation</v>
      </c>
      <c r="S3495" s="14">
        <f t="shared" si="328"/>
        <v>42649.742210648154</v>
      </c>
      <c r="T3495" s="14">
        <f t="shared" si="329"/>
        <v>42694.783877314811</v>
      </c>
    </row>
    <row r="3496" spans="1:20" ht="45" x14ac:dyDescent="0.25">
      <c r="A3496">
        <v>981</v>
      </c>
      <c r="B3496" s="3" t="s">
        <v>982</v>
      </c>
      <c r="C3496" s="3" t="s">
        <v>5091</v>
      </c>
      <c r="D3496">
        <v>88888</v>
      </c>
      <c r="E3496">
        <v>11</v>
      </c>
      <c r="F3496" t="s">
        <v>8221</v>
      </c>
      <c r="G3496" t="s">
        <v>8224</v>
      </c>
      <c r="H3496" t="s">
        <v>8246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8273</v>
      </c>
      <c r="O3496" s="6">
        <f t="shared" si="324"/>
        <v>1.2375123751237513E-4</v>
      </c>
      <c r="P3496" s="8">
        <f t="shared" si="325"/>
        <v>2.75</v>
      </c>
      <c r="Q3496" s="9" t="str">
        <f t="shared" si="326"/>
        <v>technology</v>
      </c>
      <c r="R3496" s="9" t="str">
        <f t="shared" si="327"/>
        <v>wearables</v>
      </c>
      <c r="S3496" s="14">
        <f t="shared" si="328"/>
        <v>41830.947013888886</v>
      </c>
      <c r="T3496" s="14">
        <f t="shared" si="329"/>
        <v>41860.947013888886</v>
      </c>
    </row>
    <row r="3497" spans="1:20" ht="45" x14ac:dyDescent="0.25">
      <c r="A3497">
        <v>1123</v>
      </c>
      <c r="B3497" s="3" t="s">
        <v>1124</v>
      </c>
      <c r="C3497" s="3" t="s">
        <v>5233</v>
      </c>
      <c r="D3497">
        <v>5000</v>
      </c>
      <c r="E3497">
        <v>11</v>
      </c>
      <c r="F3497" t="s">
        <v>8221</v>
      </c>
      <c r="G3497" t="s">
        <v>8224</v>
      </c>
      <c r="H3497" t="s">
        <v>8246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8282</v>
      </c>
      <c r="O3497" s="6">
        <f t="shared" si="324"/>
        <v>2.2000000000000001E-3</v>
      </c>
      <c r="P3497" s="8">
        <f t="shared" si="325"/>
        <v>3.6666666666666665</v>
      </c>
      <c r="Q3497" s="9" t="str">
        <f t="shared" si="326"/>
        <v>games</v>
      </c>
      <c r="R3497" s="9" t="str">
        <f t="shared" si="327"/>
        <v>video games</v>
      </c>
      <c r="S3497" s="14">
        <f t="shared" si="328"/>
        <v>41718.5237037037</v>
      </c>
      <c r="T3497" s="14">
        <f t="shared" si="329"/>
        <v>41748.5237037037</v>
      </c>
    </row>
    <row r="3498" spans="1:20" ht="45" x14ac:dyDescent="0.25">
      <c r="A3498">
        <v>1130</v>
      </c>
      <c r="B3498" s="3" t="s">
        <v>1131</v>
      </c>
      <c r="C3498" s="3" t="s">
        <v>5240</v>
      </c>
      <c r="D3498">
        <v>5000</v>
      </c>
      <c r="E3498">
        <v>11</v>
      </c>
      <c r="F3498" t="s">
        <v>8221</v>
      </c>
      <c r="G3498" t="s">
        <v>8224</v>
      </c>
      <c r="H3498" t="s">
        <v>8246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8283</v>
      </c>
      <c r="O3498" s="6">
        <f t="shared" si="324"/>
        <v>2.2000000000000001E-3</v>
      </c>
      <c r="P3498" s="8">
        <f t="shared" si="325"/>
        <v>3.6666666666666665</v>
      </c>
      <c r="Q3498" s="9" t="str">
        <f t="shared" si="326"/>
        <v>games</v>
      </c>
      <c r="R3498" s="9" t="str">
        <f t="shared" si="327"/>
        <v>mobile games</v>
      </c>
      <c r="S3498" s="14">
        <f t="shared" si="328"/>
        <v>41908.996527777781</v>
      </c>
      <c r="T3498" s="14">
        <f t="shared" si="329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>
        <v>5000</v>
      </c>
      <c r="E3499">
        <v>11</v>
      </c>
      <c r="F3499" t="s">
        <v>8221</v>
      </c>
      <c r="G3499" t="s">
        <v>8224</v>
      </c>
      <c r="H3499" t="s">
        <v>8246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8293</v>
      </c>
      <c r="O3499" s="6">
        <f t="shared" si="324"/>
        <v>2.2000000000000001E-3</v>
      </c>
      <c r="P3499" s="8">
        <f t="shared" si="325"/>
        <v>5.5</v>
      </c>
      <c r="Q3499" s="9" t="str">
        <f t="shared" si="326"/>
        <v>music</v>
      </c>
      <c r="R3499" s="9" t="str">
        <f t="shared" si="327"/>
        <v>faith</v>
      </c>
      <c r="S3499" s="14">
        <f t="shared" si="328"/>
        <v>42064.217418981483</v>
      </c>
      <c r="T3499" s="14">
        <f t="shared" si="329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>
        <v>4100</v>
      </c>
      <c r="E3500">
        <v>11</v>
      </c>
      <c r="F3500" t="s">
        <v>8221</v>
      </c>
      <c r="G3500" t="s">
        <v>8224</v>
      </c>
      <c r="H3500" t="s">
        <v>8246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8303</v>
      </c>
      <c r="O3500" s="6">
        <f t="shared" si="324"/>
        <v>2.6829268292682929E-3</v>
      </c>
      <c r="P3500" s="8">
        <f t="shared" si="325"/>
        <v>5.5</v>
      </c>
      <c r="Q3500" s="9" t="str">
        <f t="shared" si="326"/>
        <v>theater</v>
      </c>
      <c r="R3500" s="9" t="str">
        <f t="shared" si="327"/>
        <v>spaces</v>
      </c>
      <c r="S3500" s="14">
        <f t="shared" si="328"/>
        <v>42107.156319444446</v>
      </c>
      <c r="T3500" s="14">
        <f t="shared" si="329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>
        <v>2000</v>
      </c>
      <c r="E3501">
        <v>11</v>
      </c>
      <c r="F3501" t="s">
        <v>8221</v>
      </c>
      <c r="G3501" t="s">
        <v>8224</v>
      </c>
      <c r="H3501" t="s">
        <v>8246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8271</v>
      </c>
      <c r="O3501" s="6">
        <f t="shared" si="324"/>
        <v>5.4999999999999997E-3</v>
      </c>
      <c r="P3501" s="8">
        <f t="shared" si="325"/>
        <v>5.5</v>
      </c>
      <c r="Q3501" s="9" t="str">
        <f t="shared" si="326"/>
        <v>theater</v>
      </c>
      <c r="R3501" s="9" t="str">
        <f t="shared" si="327"/>
        <v>plays</v>
      </c>
      <c r="S3501" s="14">
        <f t="shared" si="328"/>
        <v>42402.947002314817</v>
      </c>
      <c r="T3501" s="14">
        <f t="shared" si="329"/>
        <v>42452.145138888889</v>
      </c>
    </row>
    <row r="3502" spans="1:20" ht="45" x14ac:dyDescent="0.25">
      <c r="A3502">
        <v>3940</v>
      </c>
      <c r="B3502" s="3" t="s">
        <v>3937</v>
      </c>
      <c r="C3502" s="3" t="s">
        <v>8048</v>
      </c>
      <c r="D3502">
        <v>5000</v>
      </c>
      <c r="E3502">
        <v>11</v>
      </c>
      <c r="F3502" t="s">
        <v>8221</v>
      </c>
      <c r="G3502" t="s">
        <v>8224</v>
      </c>
      <c r="H3502" t="s">
        <v>8246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8271</v>
      </c>
      <c r="O3502" s="6">
        <f t="shared" si="324"/>
        <v>2.2000000000000001E-3</v>
      </c>
      <c r="P3502" s="8">
        <f t="shared" si="325"/>
        <v>5.5</v>
      </c>
      <c r="Q3502" s="9" t="str">
        <f t="shared" si="326"/>
        <v>theater</v>
      </c>
      <c r="R3502" s="9" t="str">
        <f t="shared" si="327"/>
        <v>plays</v>
      </c>
      <c r="S3502" s="14">
        <f t="shared" si="328"/>
        <v>41961.492488425924</v>
      </c>
      <c r="T3502" s="14">
        <f t="shared" si="329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>
        <v>15000</v>
      </c>
      <c r="E3503">
        <v>11</v>
      </c>
      <c r="F3503" t="s">
        <v>8221</v>
      </c>
      <c r="G3503" t="s">
        <v>8224</v>
      </c>
      <c r="H3503" t="s">
        <v>8246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8271</v>
      </c>
      <c r="O3503" s="6">
        <f t="shared" si="324"/>
        <v>7.3333333333333334E-4</v>
      </c>
      <c r="P3503" s="8">
        <f t="shared" si="325"/>
        <v>5.5</v>
      </c>
      <c r="Q3503" s="9" t="str">
        <f t="shared" si="326"/>
        <v>theater</v>
      </c>
      <c r="R3503" s="9" t="str">
        <f t="shared" si="327"/>
        <v>plays</v>
      </c>
      <c r="S3503" s="14">
        <f t="shared" si="328"/>
        <v>42447.863553240735</v>
      </c>
      <c r="T3503" s="14">
        <f t="shared" si="329"/>
        <v>42477.863553240735</v>
      </c>
    </row>
    <row r="3504" spans="1:20" ht="45" x14ac:dyDescent="0.25">
      <c r="A3504">
        <v>120</v>
      </c>
      <c r="B3504" s="3" t="s">
        <v>122</v>
      </c>
      <c r="C3504" s="3" t="s">
        <v>4231</v>
      </c>
      <c r="D3504">
        <v>70000</v>
      </c>
      <c r="E3504">
        <v>10</v>
      </c>
      <c r="F3504" t="s">
        <v>8220</v>
      </c>
      <c r="G3504" t="s">
        <v>8231</v>
      </c>
      <c r="H3504" t="s">
        <v>8252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8267</v>
      </c>
      <c r="O3504" s="6">
        <f t="shared" si="324"/>
        <v>1.4285714285714287E-4</v>
      </c>
      <c r="P3504" s="8">
        <f t="shared" si="325"/>
        <v>10</v>
      </c>
      <c r="Q3504" s="9" t="str">
        <f t="shared" si="326"/>
        <v>film &amp; video</v>
      </c>
      <c r="R3504" s="9" t="str">
        <f t="shared" si="327"/>
        <v>science fiction</v>
      </c>
      <c r="S3504" s="14">
        <f t="shared" si="328"/>
        <v>42616.049849537041</v>
      </c>
      <c r="T3504" s="14">
        <f t="shared" si="329"/>
        <v>42646.049849537041</v>
      </c>
    </row>
    <row r="3505" spans="1:20" ht="45" x14ac:dyDescent="0.25">
      <c r="A3505">
        <v>142</v>
      </c>
      <c r="B3505" s="3" t="s">
        <v>144</v>
      </c>
      <c r="C3505" s="3" t="s">
        <v>4252</v>
      </c>
      <c r="D3505">
        <v>3000</v>
      </c>
      <c r="E3505">
        <v>10</v>
      </c>
      <c r="F3505" t="s">
        <v>8220</v>
      </c>
      <c r="G3505" t="s">
        <v>8224</v>
      </c>
      <c r="H3505" t="s">
        <v>8246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8267</v>
      </c>
      <c r="O3505" s="6">
        <f t="shared" si="324"/>
        <v>3.3333333333333335E-3</v>
      </c>
      <c r="P3505" s="8">
        <f t="shared" si="325"/>
        <v>10</v>
      </c>
      <c r="Q3505" s="9" t="str">
        <f t="shared" si="326"/>
        <v>film &amp; video</v>
      </c>
      <c r="R3505" s="9" t="str">
        <f t="shared" si="327"/>
        <v>science fiction</v>
      </c>
      <c r="S3505" s="14">
        <f t="shared" si="328"/>
        <v>41938.893263888887</v>
      </c>
      <c r="T3505" s="14">
        <f t="shared" si="329"/>
        <v>41959.934930555552</v>
      </c>
    </row>
    <row r="3506" spans="1:20" ht="45" x14ac:dyDescent="0.25">
      <c r="A3506">
        <v>159</v>
      </c>
      <c r="B3506" s="3" t="s">
        <v>161</v>
      </c>
      <c r="C3506" s="3" t="s">
        <v>4269</v>
      </c>
      <c r="D3506">
        <v>500000</v>
      </c>
      <c r="E3506">
        <v>10</v>
      </c>
      <c r="F3506" t="s">
        <v>8220</v>
      </c>
      <c r="G3506" t="s">
        <v>8224</v>
      </c>
      <c r="H3506" t="s">
        <v>8246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8267</v>
      </c>
      <c r="O3506" s="6">
        <f t="shared" si="324"/>
        <v>2.0000000000000002E-5</v>
      </c>
      <c r="P3506" s="8">
        <f t="shared" si="325"/>
        <v>10</v>
      </c>
      <c r="Q3506" s="9" t="str">
        <f t="shared" si="326"/>
        <v>film &amp; video</v>
      </c>
      <c r="R3506" s="9" t="str">
        <f t="shared" si="327"/>
        <v>science fiction</v>
      </c>
      <c r="S3506" s="14">
        <f t="shared" si="328"/>
        <v>42514.434548611112</v>
      </c>
      <c r="T3506" s="14">
        <f t="shared" si="329"/>
        <v>42554.434548611112</v>
      </c>
    </row>
    <row r="3507" spans="1:20" ht="45" x14ac:dyDescent="0.25">
      <c r="A3507">
        <v>215</v>
      </c>
      <c r="B3507" s="3" t="s">
        <v>217</v>
      </c>
      <c r="C3507" s="3" t="s">
        <v>4325</v>
      </c>
      <c r="D3507">
        <v>4400</v>
      </c>
      <c r="E3507">
        <v>10</v>
      </c>
      <c r="F3507" t="s">
        <v>8221</v>
      </c>
      <c r="G3507" t="s">
        <v>8225</v>
      </c>
      <c r="H3507" t="s">
        <v>8247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8268</v>
      </c>
      <c r="O3507" s="6">
        <f t="shared" si="324"/>
        <v>2.2727272727272726E-3</v>
      </c>
      <c r="P3507" s="8">
        <f t="shared" si="325"/>
        <v>10</v>
      </c>
      <c r="Q3507" s="9" t="str">
        <f t="shared" si="326"/>
        <v>film &amp; video</v>
      </c>
      <c r="R3507" s="9" t="str">
        <f t="shared" si="327"/>
        <v>drama</v>
      </c>
      <c r="S3507" s="14">
        <f t="shared" si="328"/>
        <v>42375.230115740742</v>
      </c>
      <c r="T3507" s="14">
        <f t="shared" si="329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>
        <v>10000</v>
      </c>
      <c r="E3508">
        <v>10</v>
      </c>
      <c r="F3508" t="s">
        <v>8221</v>
      </c>
      <c r="G3508" t="s">
        <v>8229</v>
      </c>
      <c r="H3508" t="s">
        <v>8251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8270</v>
      </c>
      <c r="O3508" s="6">
        <f t="shared" si="324"/>
        <v>1E-3</v>
      </c>
      <c r="P3508" s="8">
        <f t="shared" si="325"/>
        <v>5</v>
      </c>
      <c r="Q3508" s="9" t="str">
        <f t="shared" si="326"/>
        <v>film &amp; video</v>
      </c>
      <c r="R3508" s="9" t="str">
        <f t="shared" si="327"/>
        <v>animation</v>
      </c>
      <c r="S3508" s="14">
        <f t="shared" si="328"/>
        <v>41650.015057870369</v>
      </c>
      <c r="T3508" s="14">
        <f t="shared" si="329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>
        <v>10000</v>
      </c>
      <c r="E3509">
        <v>10</v>
      </c>
      <c r="F3509" t="s">
        <v>8221</v>
      </c>
      <c r="G3509" t="s">
        <v>8224</v>
      </c>
      <c r="H3509" t="s">
        <v>8246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8270</v>
      </c>
      <c r="O3509" s="6">
        <f t="shared" si="324"/>
        <v>1E-3</v>
      </c>
      <c r="P3509" s="8">
        <f t="shared" si="325"/>
        <v>10</v>
      </c>
      <c r="Q3509" s="9" t="str">
        <f t="shared" si="326"/>
        <v>film &amp; video</v>
      </c>
      <c r="R3509" s="9" t="str">
        <f t="shared" si="327"/>
        <v>animation</v>
      </c>
      <c r="S3509" s="14">
        <f t="shared" si="328"/>
        <v>42447.896875000006</v>
      </c>
      <c r="T3509" s="14">
        <f t="shared" si="329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>
        <v>5000</v>
      </c>
      <c r="E3510">
        <v>10</v>
      </c>
      <c r="F3510" t="s">
        <v>8221</v>
      </c>
      <c r="G3510" t="s">
        <v>8225</v>
      </c>
      <c r="H3510" t="s">
        <v>8247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8270</v>
      </c>
      <c r="O3510" s="6">
        <f t="shared" si="324"/>
        <v>2E-3</v>
      </c>
      <c r="P3510" s="8">
        <f t="shared" si="325"/>
        <v>10</v>
      </c>
      <c r="Q3510" s="9" t="str">
        <f t="shared" si="326"/>
        <v>film &amp; video</v>
      </c>
      <c r="R3510" s="9" t="str">
        <f t="shared" si="327"/>
        <v>animation</v>
      </c>
      <c r="S3510" s="14">
        <f t="shared" si="328"/>
        <v>42153.631597222222</v>
      </c>
      <c r="T3510" s="14">
        <f t="shared" si="329"/>
        <v>42183.631597222222</v>
      </c>
    </row>
    <row r="3511" spans="1:20" ht="45" x14ac:dyDescent="0.25">
      <c r="A3511">
        <v>577</v>
      </c>
      <c r="B3511" s="3" t="s">
        <v>578</v>
      </c>
      <c r="C3511" s="3" t="s">
        <v>4687</v>
      </c>
      <c r="D3511">
        <v>5000</v>
      </c>
      <c r="E3511">
        <v>10</v>
      </c>
      <c r="F3511" t="s">
        <v>8221</v>
      </c>
      <c r="G3511" t="s">
        <v>8224</v>
      </c>
      <c r="H3511" t="s">
        <v>8246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8272</v>
      </c>
      <c r="O3511" s="6">
        <f t="shared" si="324"/>
        <v>2E-3</v>
      </c>
      <c r="P3511" s="8">
        <f t="shared" si="325"/>
        <v>10</v>
      </c>
      <c r="Q3511" s="9" t="str">
        <f t="shared" si="326"/>
        <v>technology</v>
      </c>
      <c r="R3511" s="9" t="str">
        <f t="shared" si="327"/>
        <v>web</v>
      </c>
      <c r="S3511" s="14">
        <f t="shared" si="328"/>
        <v>42450.589143518519</v>
      </c>
      <c r="T3511" s="14">
        <f t="shared" si="329"/>
        <v>42510.589143518519</v>
      </c>
    </row>
    <row r="3512" spans="1:20" ht="30" x14ac:dyDescent="0.25">
      <c r="A3512">
        <v>584</v>
      </c>
      <c r="B3512" s="3" t="s">
        <v>585</v>
      </c>
      <c r="C3512" s="3" t="s">
        <v>4694</v>
      </c>
      <c r="D3512">
        <v>1000</v>
      </c>
      <c r="E3512">
        <v>10</v>
      </c>
      <c r="F3512" t="s">
        <v>8221</v>
      </c>
      <c r="G3512" t="s">
        <v>8224</v>
      </c>
      <c r="H3512" t="s">
        <v>8246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8272</v>
      </c>
      <c r="O3512" s="6">
        <f t="shared" si="324"/>
        <v>0.01</v>
      </c>
      <c r="P3512" s="8">
        <f t="shared" si="325"/>
        <v>5</v>
      </c>
      <c r="Q3512" s="9" t="str">
        <f t="shared" si="326"/>
        <v>technology</v>
      </c>
      <c r="R3512" s="9" t="str">
        <f t="shared" si="327"/>
        <v>web</v>
      </c>
      <c r="S3512" s="14">
        <f t="shared" si="328"/>
        <v>42049.716620370367</v>
      </c>
      <c r="T3512" s="14">
        <f t="shared" si="329"/>
        <v>42079.674953703703</v>
      </c>
    </row>
    <row r="3513" spans="1:20" ht="45" x14ac:dyDescent="0.25">
      <c r="A3513">
        <v>606</v>
      </c>
      <c r="B3513" s="3" t="s">
        <v>607</v>
      </c>
      <c r="C3513" s="3" t="s">
        <v>4716</v>
      </c>
      <c r="D3513">
        <v>5000</v>
      </c>
      <c r="E3513">
        <v>10</v>
      </c>
      <c r="F3513" t="s">
        <v>8220</v>
      </c>
      <c r="G3513" t="s">
        <v>8233</v>
      </c>
      <c r="H3513" t="s">
        <v>8249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8272</v>
      </c>
      <c r="O3513" s="6">
        <f t="shared" si="324"/>
        <v>2E-3</v>
      </c>
      <c r="P3513" s="8">
        <f t="shared" si="325"/>
        <v>10</v>
      </c>
      <c r="Q3513" s="9" t="str">
        <f t="shared" si="326"/>
        <v>technology</v>
      </c>
      <c r="R3513" s="9" t="str">
        <f t="shared" si="327"/>
        <v>web</v>
      </c>
      <c r="S3513" s="14">
        <f t="shared" si="328"/>
        <v>42102.650567129633</v>
      </c>
      <c r="T3513" s="14">
        <f t="shared" si="329"/>
        <v>42148.625</v>
      </c>
    </row>
    <row r="3514" spans="1:20" ht="45" x14ac:dyDescent="0.25">
      <c r="A3514">
        <v>630</v>
      </c>
      <c r="B3514" s="3" t="s">
        <v>631</v>
      </c>
      <c r="C3514" s="3" t="s">
        <v>4740</v>
      </c>
      <c r="D3514">
        <v>11999</v>
      </c>
      <c r="E3514">
        <v>10</v>
      </c>
      <c r="F3514" t="s">
        <v>8220</v>
      </c>
      <c r="G3514" t="s">
        <v>8224</v>
      </c>
      <c r="H3514" t="s">
        <v>8246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8272</v>
      </c>
      <c r="O3514" s="6">
        <f t="shared" si="324"/>
        <v>8.3340278356529708E-4</v>
      </c>
      <c r="P3514" s="8">
        <f t="shared" si="325"/>
        <v>10</v>
      </c>
      <c r="Q3514" s="9" t="str">
        <f t="shared" si="326"/>
        <v>technology</v>
      </c>
      <c r="R3514" s="9" t="str">
        <f t="shared" si="327"/>
        <v>web</v>
      </c>
      <c r="S3514" s="14">
        <f t="shared" si="328"/>
        <v>42223.619456018518</v>
      </c>
      <c r="T3514" s="14">
        <f t="shared" si="329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>
        <v>38000</v>
      </c>
      <c r="E3515">
        <v>10</v>
      </c>
      <c r="F3515" t="s">
        <v>8221</v>
      </c>
      <c r="G3515" t="s">
        <v>8224</v>
      </c>
      <c r="H3515" t="s">
        <v>8246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8275</v>
      </c>
      <c r="O3515" s="6">
        <f t="shared" si="324"/>
        <v>2.631578947368421E-4</v>
      </c>
      <c r="P3515" s="8">
        <f t="shared" si="325"/>
        <v>10</v>
      </c>
      <c r="Q3515" s="9" t="str">
        <f t="shared" si="326"/>
        <v>publishing</v>
      </c>
      <c r="R3515" s="9" t="str">
        <f t="shared" si="327"/>
        <v>fiction</v>
      </c>
      <c r="S3515" s="14">
        <f t="shared" si="328"/>
        <v>42349.824097222227</v>
      </c>
      <c r="T3515" s="14">
        <f t="shared" si="329"/>
        <v>42399.824097222227</v>
      </c>
    </row>
    <row r="3516" spans="1:20" ht="15.75" x14ac:dyDescent="0.25">
      <c r="A3516">
        <v>847</v>
      </c>
      <c r="B3516" s="3" t="s">
        <v>848</v>
      </c>
      <c r="C3516" s="3" t="s">
        <v>4957</v>
      </c>
      <c r="D3516">
        <v>10</v>
      </c>
      <c r="E3516">
        <v>10</v>
      </c>
      <c r="F3516" t="s">
        <v>8219</v>
      </c>
      <c r="G3516" t="s">
        <v>8224</v>
      </c>
      <c r="H3516" t="s">
        <v>8246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8277</v>
      </c>
      <c r="O3516" s="6">
        <f t="shared" si="324"/>
        <v>1</v>
      </c>
      <c r="P3516" s="8">
        <f t="shared" si="325"/>
        <v>10</v>
      </c>
      <c r="Q3516" s="9" t="str">
        <f t="shared" si="326"/>
        <v>music</v>
      </c>
      <c r="R3516" s="9" t="str">
        <f t="shared" si="327"/>
        <v>metal</v>
      </c>
      <c r="S3516" s="14">
        <f t="shared" si="328"/>
        <v>42165.79833333334</v>
      </c>
      <c r="T3516" s="14">
        <f t="shared" si="329"/>
        <v>42195.79833333334</v>
      </c>
    </row>
    <row r="3517" spans="1:20" ht="45" x14ac:dyDescent="0.25">
      <c r="A3517">
        <v>1042</v>
      </c>
      <c r="B3517" s="3" t="s">
        <v>1043</v>
      </c>
      <c r="C3517" s="3" t="s">
        <v>5152</v>
      </c>
      <c r="D3517">
        <v>650</v>
      </c>
      <c r="E3517">
        <v>10</v>
      </c>
      <c r="F3517" t="s">
        <v>8220</v>
      </c>
      <c r="G3517" t="s">
        <v>8224</v>
      </c>
      <c r="H3517" t="s">
        <v>8246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8281</v>
      </c>
      <c r="O3517" s="6">
        <f t="shared" si="324"/>
        <v>1.5384615384615385E-2</v>
      </c>
      <c r="P3517" s="8">
        <f t="shared" si="325"/>
        <v>10</v>
      </c>
      <c r="Q3517" s="9" t="str">
        <f t="shared" si="326"/>
        <v>journalism</v>
      </c>
      <c r="R3517" s="9" t="str">
        <f t="shared" si="327"/>
        <v>audio</v>
      </c>
      <c r="S3517" s="14">
        <f t="shared" si="328"/>
        <v>41851.696157407408</v>
      </c>
      <c r="T3517" s="14">
        <f t="shared" si="329"/>
        <v>41894.416666666664</v>
      </c>
    </row>
    <row r="3518" spans="1:20" ht="30" x14ac:dyDescent="0.25">
      <c r="A3518">
        <v>1073</v>
      </c>
      <c r="B3518" s="3" t="s">
        <v>1074</v>
      </c>
      <c r="C3518" s="3" t="s">
        <v>5183</v>
      </c>
      <c r="D3518">
        <v>750</v>
      </c>
      <c r="E3518">
        <v>10</v>
      </c>
      <c r="F3518" t="s">
        <v>8221</v>
      </c>
      <c r="G3518" t="s">
        <v>8224</v>
      </c>
      <c r="H3518" t="s">
        <v>8246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8282</v>
      </c>
      <c r="O3518" s="6">
        <f t="shared" si="324"/>
        <v>1.3333333333333334E-2</v>
      </c>
      <c r="P3518" s="8">
        <f t="shared" si="325"/>
        <v>10</v>
      </c>
      <c r="Q3518" s="9" t="str">
        <f t="shared" si="326"/>
        <v>games</v>
      </c>
      <c r="R3518" s="9" t="str">
        <f t="shared" si="327"/>
        <v>video games</v>
      </c>
      <c r="S3518" s="14">
        <f t="shared" si="328"/>
        <v>40802.964594907404</v>
      </c>
      <c r="T3518" s="14">
        <f t="shared" si="329"/>
        <v>40832.964594907404</v>
      </c>
    </row>
    <row r="3519" spans="1:20" ht="45" x14ac:dyDescent="0.25">
      <c r="A3519">
        <v>1114</v>
      </c>
      <c r="B3519" s="3" t="s">
        <v>1115</v>
      </c>
      <c r="C3519" s="3" t="s">
        <v>5224</v>
      </c>
      <c r="D3519">
        <v>6000</v>
      </c>
      <c r="E3519">
        <v>10</v>
      </c>
      <c r="F3519" t="s">
        <v>8221</v>
      </c>
      <c r="G3519" t="s">
        <v>8225</v>
      </c>
      <c r="H3519" t="s">
        <v>8247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8282</v>
      </c>
      <c r="O3519" s="6">
        <f t="shared" si="324"/>
        <v>1.6666666666666668E-3</v>
      </c>
      <c r="P3519" s="8">
        <f t="shared" si="325"/>
        <v>3.3333333333333335</v>
      </c>
      <c r="Q3519" s="9" t="str">
        <f t="shared" si="326"/>
        <v>games</v>
      </c>
      <c r="R3519" s="9" t="str">
        <f t="shared" si="327"/>
        <v>video games</v>
      </c>
      <c r="S3519" s="14">
        <f t="shared" si="328"/>
        <v>41526.345914351856</v>
      </c>
      <c r="T3519" s="14">
        <f t="shared" si="329"/>
        <v>41556.345914351856</v>
      </c>
    </row>
    <row r="3520" spans="1:20" ht="30" x14ac:dyDescent="0.25">
      <c r="A3520">
        <v>1126</v>
      </c>
      <c r="B3520" s="3" t="s">
        <v>1127</v>
      </c>
      <c r="C3520" s="3" t="s">
        <v>5236</v>
      </c>
      <c r="D3520">
        <v>2000</v>
      </c>
      <c r="E3520">
        <v>10</v>
      </c>
      <c r="F3520" t="s">
        <v>8221</v>
      </c>
      <c r="G3520" t="s">
        <v>8224</v>
      </c>
      <c r="H3520" t="s">
        <v>8246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8283</v>
      </c>
      <c r="O3520" s="6">
        <f t="shared" si="324"/>
        <v>5.0000000000000001E-3</v>
      </c>
      <c r="P3520" s="8">
        <f t="shared" si="325"/>
        <v>5</v>
      </c>
      <c r="Q3520" s="9" t="str">
        <f t="shared" si="326"/>
        <v>games</v>
      </c>
      <c r="R3520" s="9" t="str">
        <f t="shared" si="327"/>
        <v>mobile games</v>
      </c>
      <c r="S3520" s="14">
        <f t="shared" si="328"/>
        <v>42535.327476851846</v>
      </c>
      <c r="T3520" s="14">
        <f t="shared" si="329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>
        <v>175000</v>
      </c>
      <c r="E3521">
        <v>10</v>
      </c>
      <c r="F3521" t="s">
        <v>8221</v>
      </c>
      <c r="G3521" t="s">
        <v>8226</v>
      </c>
      <c r="H3521" t="s">
        <v>8248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8284</v>
      </c>
      <c r="O3521" s="6">
        <f t="shared" si="324"/>
        <v>5.7142857142857142E-5</v>
      </c>
      <c r="P3521" s="8">
        <f t="shared" si="325"/>
        <v>10</v>
      </c>
      <c r="Q3521" s="9" t="str">
        <f t="shared" si="326"/>
        <v>food</v>
      </c>
      <c r="R3521" s="9" t="str">
        <f t="shared" si="327"/>
        <v>food trucks</v>
      </c>
      <c r="S3521" s="14">
        <f t="shared" si="328"/>
        <v>42746.019652777773</v>
      </c>
      <c r="T3521" s="14">
        <f t="shared" si="329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>
        <v>2250</v>
      </c>
      <c r="E3522">
        <v>10</v>
      </c>
      <c r="F3522" t="s">
        <v>8221</v>
      </c>
      <c r="G3522" t="s">
        <v>8224</v>
      </c>
      <c r="H3522" t="s">
        <v>8246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8289</v>
      </c>
      <c r="O3522" s="6">
        <f t="shared" ref="O3522:O3585" si="330">E3522/D3522</f>
        <v>4.4444444444444444E-3</v>
      </c>
      <c r="P3522" s="8">
        <f t="shared" ref="P3522:P3585" si="331">E3522/L3522</f>
        <v>10</v>
      </c>
      <c r="Q3522" s="9" t="str">
        <f t="shared" si="326"/>
        <v>photography</v>
      </c>
      <c r="R3522" s="9" t="str">
        <f t="shared" si="327"/>
        <v>nature</v>
      </c>
      <c r="S3522" s="14">
        <f t="shared" si="328"/>
        <v>41935.509652777779</v>
      </c>
      <c r="T3522" s="14">
        <f t="shared" si="329"/>
        <v>41965.551319444443</v>
      </c>
    </row>
    <row r="3523" spans="1:20" ht="45" x14ac:dyDescent="0.25">
      <c r="A3523">
        <v>1564</v>
      </c>
      <c r="B3523" s="3" t="s">
        <v>1565</v>
      </c>
      <c r="C3523" s="3" t="s">
        <v>5674</v>
      </c>
      <c r="D3523">
        <v>10000</v>
      </c>
      <c r="E3523">
        <v>10</v>
      </c>
      <c r="F3523" t="s">
        <v>8220</v>
      </c>
      <c r="G3523" t="s">
        <v>8224</v>
      </c>
      <c r="H3523" t="s">
        <v>8246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8290</v>
      </c>
      <c r="O3523" s="6">
        <f t="shared" si="330"/>
        <v>1E-3</v>
      </c>
      <c r="P3523" s="8">
        <f t="shared" si="331"/>
        <v>10</v>
      </c>
      <c r="Q3523" s="9" t="str">
        <f t="shared" ref="Q3523:Q3586" si="332">LEFT(N3523, SEARCH("/",N3523,1)-1)</f>
        <v>publishing</v>
      </c>
      <c r="R3523" s="9" t="str">
        <f t="shared" ref="R3523:R3586" si="333">RIGHT(N3523,LEN(N3523) - SEARCH("/", N3523))</f>
        <v>art books</v>
      </c>
      <c r="S3523" s="14">
        <f t="shared" ref="S3523:S3586" si="334">(((J3523/60)/60)/24)+DATE(1970,1,1)</f>
        <v>42121.367002314815</v>
      </c>
      <c r="T3523" s="14">
        <f t="shared" ref="T3523:T3586" si="335">(((I3523/60)/60)/24)+DATE(1970,1,1)</f>
        <v>42152.836805555555</v>
      </c>
    </row>
    <row r="3524" spans="1:20" ht="45" x14ac:dyDescent="0.25">
      <c r="A3524">
        <v>1701</v>
      </c>
      <c r="B3524" s="3" t="s">
        <v>1702</v>
      </c>
      <c r="C3524" s="3" t="s">
        <v>5811</v>
      </c>
      <c r="D3524">
        <v>5050</v>
      </c>
      <c r="E3524">
        <v>10</v>
      </c>
      <c r="F3524" t="s">
        <v>8221</v>
      </c>
      <c r="G3524" t="s">
        <v>8224</v>
      </c>
      <c r="H3524" t="s">
        <v>8246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8293</v>
      </c>
      <c r="O3524" s="6">
        <f t="shared" si="330"/>
        <v>1.9801980198019802E-3</v>
      </c>
      <c r="P3524" s="8">
        <f t="shared" si="331"/>
        <v>5</v>
      </c>
      <c r="Q3524" s="9" t="str">
        <f t="shared" si="332"/>
        <v>music</v>
      </c>
      <c r="R3524" s="9" t="str">
        <f t="shared" si="333"/>
        <v>faith</v>
      </c>
      <c r="S3524" s="14">
        <f t="shared" si="334"/>
        <v>41989.664409722223</v>
      </c>
      <c r="T3524" s="14">
        <f t="shared" si="335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>
        <v>2500</v>
      </c>
      <c r="E3525">
        <v>10</v>
      </c>
      <c r="F3525" t="s">
        <v>8221</v>
      </c>
      <c r="G3525" t="s">
        <v>8224</v>
      </c>
      <c r="H3525" t="s">
        <v>8246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8283</v>
      </c>
      <c r="O3525" s="6">
        <f t="shared" si="330"/>
        <v>4.0000000000000001E-3</v>
      </c>
      <c r="P3525" s="8">
        <f t="shared" si="331"/>
        <v>5</v>
      </c>
      <c r="Q3525" s="9" t="str">
        <f t="shared" si="332"/>
        <v>games</v>
      </c>
      <c r="R3525" s="9" t="str">
        <f t="shared" si="333"/>
        <v>mobile games</v>
      </c>
      <c r="S3525" s="14">
        <f t="shared" si="334"/>
        <v>41772.797280092593</v>
      </c>
      <c r="T3525" s="14">
        <f t="shared" si="335"/>
        <v>41802.797280092593</v>
      </c>
    </row>
    <row r="3526" spans="1:20" ht="45" x14ac:dyDescent="0.25">
      <c r="A3526">
        <v>1867</v>
      </c>
      <c r="B3526" s="3" t="s">
        <v>1868</v>
      </c>
      <c r="C3526" s="3" t="s">
        <v>5977</v>
      </c>
      <c r="D3526">
        <v>20000</v>
      </c>
      <c r="E3526">
        <v>10</v>
      </c>
      <c r="F3526" t="s">
        <v>8221</v>
      </c>
      <c r="G3526" t="s">
        <v>8224</v>
      </c>
      <c r="H3526" t="s">
        <v>8246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8283</v>
      </c>
      <c r="O3526" s="6">
        <f t="shared" si="330"/>
        <v>5.0000000000000001E-4</v>
      </c>
      <c r="P3526" s="8">
        <f t="shared" si="331"/>
        <v>10</v>
      </c>
      <c r="Q3526" s="9" t="str">
        <f t="shared" si="332"/>
        <v>games</v>
      </c>
      <c r="R3526" s="9" t="str">
        <f t="shared" si="333"/>
        <v>mobile games</v>
      </c>
      <c r="S3526" s="14">
        <f t="shared" si="334"/>
        <v>42649.924907407403</v>
      </c>
      <c r="T3526" s="14">
        <f t="shared" si="335"/>
        <v>42679.924907407403</v>
      </c>
    </row>
    <row r="3527" spans="1:20" ht="45" x14ac:dyDescent="0.25">
      <c r="A3527">
        <v>1911</v>
      </c>
      <c r="B3527" s="3" t="s">
        <v>1912</v>
      </c>
      <c r="C3527" s="3" t="s">
        <v>6021</v>
      </c>
      <c r="D3527">
        <v>42500</v>
      </c>
      <c r="E3527">
        <v>10</v>
      </c>
      <c r="F3527" t="s">
        <v>8221</v>
      </c>
      <c r="G3527" t="s">
        <v>8228</v>
      </c>
      <c r="H3527" t="s">
        <v>8250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8294</v>
      </c>
      <c r="O3527" s="6">
        <f t="shared" si="330"/>
        <v>2.3529411764705883E-4</v>
      </c>
      <c r="P3527" s="8">
        <f t="shared" si="331"/>
        <v>10</v>
      </c>
      <c r="Q3527" s="9" t="str">
        <f t="shared" si="332"/>
        <v>technology</v>
      </c>
      <c r="R3527" s="9" t="str">
        <f t="shared" si="333"/>
        <v>gadgets</v>
      </c>
      <c r="S3527" s="14">
        <f t="shared" si="334"/>
        <v>41830.033958333333</v>
      </c>
      <c r="T3527" s="14">
        <f t="shared" si="335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>
        <v>20000</v>
      </c>
      <c r="E3528">
        <v>10</v>
      </c>
      <c r="F3528" t="s">
        <v>8221</v>
      </c>
      <c r="G3528" t="s">
        <v>8224</v>
      </c>
      <c r="H3528" t="s">
        <v>8246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8282</v>
      </c>
      <c r="O3528" s="6">
        <f t="shared" si="330"/>
        <v>5.0000000000000001E-4</v>
      </c>
      <c r="P3528" s="8">
        <f t="shared" si="331"/>
        <v>5</v>
      </c>
      <c r="Q3528" s="9" t="str">
        <f t="shared" si="332"/>
        <v>games</v>
      </c>
      <c r="R3528" s="9" t="str">
        <f t="shared" si="333"/>
        <v>video games</v>
      </c>
      <c r="S3528" s="14">
        <f t="shared" si="334"/>
        <v>41951.973229166666</v>
      </c>
      <c r="T3528" s="14">
        <f t="shared" si="335"/>
        <v>41981.973229166666</v>
      </c>
    </row>
    <row r="3529" spans="1:20" ht="45" x14ac:dyDescent="0.25">
      <c r="A3529">
        <v>2213</v>
      </c>
      <c r="B3529" s="3" t="s">
        <v>2214</v>
      </c>
      <c r="C3529" s="3" t="s">
        <v>6323</v>
      </c>
      <c r="D3529">
        <v>5</v>
      </c>
      <c r="E3529">
        <v>10</v>
      </c>
      <c r="F3529" t="s">
        <v>8219</v>
      </c>
      <c r="G3529" t="s">
        <v>8224</v>
      </c>
      <c r="H3529" t="s">
        <v>8246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8280</v>
      </c>
      <c r="O3529" s="6">
        <f t="shared" si="330"/>
        <v>2</v>
      </c>
      <c r="P3529" s="8">
        <f t="shared" si="331"/>
        <v>10</v>
      </c>
      <c r="Q3529" s="9" t="str">
        <f t="shared" si="332"/>
        <v>music</v>
      </c>
      <c r="R3529" s="9" t="str">
        <f t="shared" si="333"/>
        <v>electronic music</v>
      </c>
      <c r="S3529" s="14">
        <f t="shared" si="334"/>
        <v>42109.826145833329</v>
      </c>
      <c r="T3529" s="14">
        <f t="shared" si="335"/>
        <v>42139.826145833329</v>
      </c>
    </row>
    <row r="3530" spans="1:20" ht="45" x14ac:dyDescent="0.25">
      <c r="A3530">
        <v>2374</v>
      </c>
      <c r="B3530" s="3" t="s">
        <v>2375</v>
      </c>
      <c r="C3530" s="3" t="s">
        <v>6484</v>
      </c>
      <c r="D3530">
        <v>22000</v>
      </c>
      <c r="E3530">
        <v>10</v>
      </c>
      <c r="F3530" t="s">
        <v>8220</v>
      </c>
      <c r="G3530" t="s">
        <v>8224</v>
      </c>
      <c r="H3530" t="s">
        <v>8246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330"/>
        <v>4.5454545454545455E-4</v>
      </c>
      <c r="P3530" s="8">
        <f t="shared" si="331"/>
        <v>10</v>
      </c>
      <c r="Q3530" s="9" t="str">
        <f t="shared" si="332"/>
        <v>technology</v>
      </c>
      <c r="R3530" s="9" t="str">
        <f t="shared" si="333"/>
        <v>web</v>
      </c>
      <c r="S3530" s="14">
        <f t="shared" si="334"/>
        <v>42017.843287037031</v>
      </c>
      <c r="T3530" s="14">
        <f t="shared" si="335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>
        <v>5000</v>
      </c>
      <c r="E3531">
        <v>10</v>
      </c>
      <c r="F3531" t="s">
        <v>8220</v>
      </c>
      <c r="G3531" t="s">
        <v>8240</v>
      </c>
      <c r="H3531" t="s">
        <v>8257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8272</v>
      </c>
      <c r="O3531" s="6">
        <f t="shared" si="330"/>
        <v>2E-3</v>
      </c>
      <c r="P3531" s="8">
        <f t="shared" si="331"/>
        <v>10</v>
      </c>
      <c r="Q3531" s="9" t="str">
        <f t="shared" si="332"/>
        <v>technology</v>
      </c>
      <c r="R3531" s="9" t="str">
        <f t="shared" si="333"/>
        <v>web</v>
      </c>
      <c r="S3531" s="14">
        <f t="shared" si="334"/>
        <v>42262.849050925928</v>
      </c>
      <c r="T3531" s="14">
        <f t="shared" si="335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>
        <v>5000</v>
      </c>
      <c r="E3532">
        <v>10</v>
      </c>
      <c r="F3532" t="s">
        <v>8221</v>
      </c>
      <c r="G3532" t="s">
        <v>8242</v>
      </c>
      <c r="H3532" t="s">
        <v>8249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8284</v>
      </c>
      <c r="O3532" s="6">
        <f t="shared" si="330"/>
        <v>2E-3</v>
      </c>
      <c r="P3532" s="8">
        <f t="shared" si="331"/>
        <v>5</v>
      </c>
      <c r="Q3532" s="9" t="str">
        <f t="shared" si="332"/>
        <v>food</v>
      </c>
      <c r="R3532" s="9" t="str">
        <f t="shared" si="333"/>
        <v>food trucks</v>
      </c>
      <c r="S3532" s="14">
        <f t="shared" si="334"/>
        <v>42383.899456018517</v>
      </c>
      <c r="T3532" s="14">
        <f t="shared" si="335"/>
        <v>42413.899456018517</v>
      </c>
    </row>
    <row r="3533" spans="1:20" ht="45" x14ac:dyDescent="0.25">
      <c r="A3533">
        <v>2685</v>
      </c>
      <c r="B3533" s="3" t="s">
        <v>2685</v>
      </c>
      <c r="C3533" s="3" t="s">
        <v>6795</v>
      </c>
      <c r="D3533">
        <v>50000</v>
      </c>
      <c r="E3533">
        <v>10</v>
      </c>
      <c r="F3533" t="s">
        <v>8221</v>
      </c>
      <c r="G3533" t="s">
        <v>8224</v>
      </c>
      <c r="H3533" t="s">
        <v>8246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8284</v>
      </c>
      <c r="O3533" s="6">
        <f t="shared" si="330"/>
        <v>2.0000000000000001E-4</v>
      </c>
      <c r="P3533" s="8">
        <f t="shared" si="331"/>
        <v>10</v>
      </c>
      <c r="Q3533" s="9" t="str">
        <f t="shared" si="332"/>
        <v>food</v>
      </c>
      <c r="R3533" s="9" t="str">
        <f t="shared" si="333"/>
        <v>food trucks</v>
      </c>
      <c r="S3533" s="14">
        <f t="shared" si="334"/>
        <v>42061.69594907407</v>
      </c>
      <c r="T3533" s="14">
        <f t="shared" si="335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>
        <v>1500</v>
      </c>
      <c r="E3534">
        <v>10</v>
      </c>
      <c r="F3534" t="s">
        <v>8221</v>
      </c>
      <c r="G3534" t="s">
        <v>8224</v>
      </c>
      <c r="H3534" t="s">
        <v>8246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8304</v>
      </c>
      <c r="O3534" s="6">
        <f t="shared" si="330"/>
        <v>6.6666666666666671E-3</v>
      </c>
      <c r="P3534" s="8">
        <f t="shared" si="331"/>
        <v>5</v>
      </c>
      <c r="Q3534" s="9" t="str">
        <f t="shared" si="332"/>
        <v>publishing</v>
      </c>
      <c r="R3534" s="9" t="str">
        <f t="shared" si="333"/>
        <v>children's books</v>
      </c>
      <c r="S3534" s="14">
        <f t="shared" si="334"/>
        <v>42573.65662037037</v>
      </c>
      <c r="T3534" s="14">
        <f t="shared" si="335"/>
        <v>42588.65662037037</v>
      </c>
    </row>
    <row r="3535" spans="1:20" ht="45" x14ac:dyDescent="0.25">
      <c r="A3535">
        <v>2777</v>
      </c>
      <c r="B3535" s="3" t="s">
        <v>2777</v>
      </c>
      <c r="C3535" s="3" t="s">
        <v>6887</v>
      </c>
      <c r="D3535">
        <v>3000</v>
      </c>
      <c r="E3535">
        <v>10</v>
      </c>
      <c r="F3535" t="s">
        <v>8221</v>
      </c>
      <c r="G3535" t="s">
        <v>8224</v>
      </c>
      <c r="H3535" t="s">
        <v>8246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8304</v>
      </c>
      <c r="O3535" s="6">
        <f t="shared" si="330"/>
        <v>3.3333333333333335E-3</v>
      </c>
      <c r="P3535" s="8">
        <f t="shared" si="331"/>
        <v>10</v>
      </c>
      <c r="Q3535" s="9" t="str">
        <f t="shared" si="332"/>
        <v>publishing</v>
      </c>
      <c r="R3535" s="9" t="str">
        <f t="shared" si="333"/>
        <v>children's books</v>
      </c>
      <c r="S3535" s="14">
        <f t="shared" si="334"/>
        <v>42172.669027777782</v>
      </c>
      <c r="T3535" s="14">
        <f t="shared" si="335"/>
        <v>42202.669027777782</v>
      </c>
    </row>
    <row r="3536" spans="1:20" ht="45" x14ac:dyDescent="0.25">
      <c r="A3536">
        <v>2841</v>
      </c>
      <c r="B3536" s="3" t="s">
        <v>2841</v>
      </c>
      <c r="C3536" s="3" t="s">
        <v>6951</v>
      </c>
      <c r="D3536">
        <v>1000</v>
      </c>
      <c r="E3536">
        <v>10</v>
      </c>
      <c r="F3536" t="s">
        <v>8221</v>
      </c>
      <c r="G3536" t="s">
        <v>8225</v>
      </c>
      <c r="H3536" t="s">
        <v>8247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8271</v>
      </c>
      <c r="O3536" s="6">
        <f t="shared" si="330"/>
        <v>0.01</v>
      </c>
      <c r="P3536" s="8">
        <f t="shared" si="331"/>
        <v>10</v>
      </c>
      <c r="Q3536" s="9" t="str">
        <f t="shared" si="332"/>
        <v>theater</v>
      </c>
      <c r="R3536" s="9" t="str">
        <f t="shared" si="333"/>
        <v>plays</v>
      </c>
      <c r="S3536" s="14">
        <f t="shared" si="334"/>
        <v>42291.739548611105</v>
      </c>
      <c r="T3536" s="14">
        <f t="shared" si="335"/>
        <v>42351.781215277777</v>
      </c>
    </row>
    <row r="3537" spans="1:20" ht="45" x14ac:dyDescent="0.25">
      <c r="A3537">
        <v>2886</v>
      </c>
      <c r="B3537" s="3" t="s">
        <v>2886</v>
      </c>
      <c r="C3537" s="3" t="s">
        <v>6996</v>
      </c>
      <c r="D3537">
        <v>200</v>
      </c>
      <c r="E3537">
        <v>10</v>
      </c>
      <c r="F3537" t="s">
        <v>8221</v>
      </c>
      <c r="G3537" t="s">
        <v>8224</v>
      </c>
      <c r="H3537" t="s">
        <v>8246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8271</v>
      </c>
      <c r="O3537" s="6">
        <f t="shared" si="330"/>
        <v>0.05</v>
      </c>
      <c r="P3537" s="8">
        <f t="shared" si="331"/>
        <v>10</v>
      </c>
      <c r="Q3537" s="9" t="str">
        <f t="shared" si="332"/>
        <v>theater</v>
      </c>
      <c r="R3537" s="9" t="str">
        <f t="shared" si="333"/>
        <v>plays</v>
      </c>
      <c r="S3537" s="14">
        <f t="shared" si="334"/>
        <v>42261.632916666669</v>
      </c>
      <c r="T3537" s="14">
        <f t="shared" si="335"/>
        <v>42266.165972222225</v>
      </c>
    </row>
    <row r="3538" spans="1:20" ht="45" x14ac:dyDescent="0.25">
      <c r="A3538">
        <v>3065</v>
      </c>
      <c r="B3538" s="3" t="s">
        <v>3065</v>
      </c>
      <c r="C3538" s="3" t="s">
        <v>7175</v>
      </c>
      <c r="D3538">
        <v>25000</v>
      </c>
      <c r="E3538">
        <v>10</v>
      </c>
      <c r="F3538" t="s">
        <v>8221</v>
      </c>
      <c r="G3538" t="s">
        <v>8224</v>
      </c>
      <c r="H3538" t="s">
        <v>8246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8303</v>
      </c>
      <c r="O3538" s="6">
        <f t="shared" si="330"/>
        <v>4.0000000000000002E-4</v>
      </c>
      <c r="P3538" s="8">
        <f t="shared" si="331"/>
        <v>5</v>
      </c>
      <c r="Q3538" s="9" t="str">
        <f t="shared" si="332"/>
        <v>theater</v>
      </c>
      <c r="R3538" s="9" t="str">
        <f t="shared" si="333"/>
        <v>spaces</v>
      </c>
      <c r="S3538" s="14">
        <f t="shared" si="334"/>
        <v>41825.055231481485</v>
      </c>
      <c r="T3538" s="14">
        <f t="shared" si="335"/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>
        <v>25000</v>
      </c>
      <c r="E3539">
        <v>10</v>
      </c>
      <c r="F3539" t="s">
        <v>8221</v>
      </c>
      <c r="G3539" t="s">
        <v>8224</v>
      </c>
      <c r="H3539" t="s">
        <v>8246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8303</v>
      </c>
      <c r="O3539" s="6">
        <f t="shared" si="330"/>
        <v>4.0000000000000002E-4</v>
      </c>
      <c r="P3539" s="8">
        <f t="shared" si="331"/>
        <v>10</v>
      </c>
      <c r="Q3539" s="9" t="str">
        <f t="shared" si="332"/>
        <v>theater</v>
      </c>
      <c r="R3539" s="9" t="str">
        <f t="shared" si="333"/>
        <v>spaces</v>
      </c>
      <c r="S3539" s="14">
        <f t="shared" si="334"/>
        <v>42745.031469907408</v>
      </c>
      <c r="T3539" s="14">
        <f t="shared" si="335"/>
        <v>42785.031469907408</v>
      </c>
    </row>
    <row r="3540" spans="1:20" ht="30" x14ac:dyDescent="0.25">
      <c r="A3540">
        <v>3121</v>
      </c>
      <c r="B3540" s="3" t="s">
        <v>3121</v>
      </c>
      <c r="C3540" s="3" t="s">
        <v>7231</v>
      </c>
      <c r="D3540">
        <v>1500</v>
      </c>
      <c r="E3540">
        <v>10</v>
      </c>
      <c r="F3540" t="s">
        <v>8220</v>
      </c>
      <c r="G3540" t="s">
        <v>8229</v>
      </c>
      <c r="H3540" t="s">
        <v>8251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8303</v>
      </c>
      <c r="O3540" s="6">
        <f t="shared" si="330"/>
        <v>6.6666666666666671E-3</v>
      </c>
      <c r="P3540" s="8">
        <f t="shared" si="331"/>
        <v>10</v>
      </c>
      <c r="Q3540" s="9" t="str">
        <f t="shared" si="332"/>
        <v>theater</v>
      </c>
      <c r="R3540" s="9" t="str">
        <f t="shared" si="333"/>
        <v>spaces</v>
      </c>
      <c r="S3540" s="14">
        <f t="shared" si="334"/>
        <v>41848.679803240739</v>
      </c>
      <c r="T3540" s="14">
        <f t="shared" si="335"/>
        <v>41908.679803240739</v>
      </c>
    </row>
    <row r="3541" spans="1:20" ht="45" x14ac:dyDescent="0.25">
      <c r="A3541">
        <v>3129</v>
      </c>
      <c r="B3541" s="3" t="s">
        <v>3129</v>
      </c>
      <c r="C3541" s="3" t="s">
        <v>7239</v>
      </c>
      <c r="D3541">
        <v>1250</v>
      </c>
      <c r="E3541">
        <v>10</v>
      </c>
      <c r="F3541" t="s">
        <v>8222</v>
      </c>
      <c r="G3541" t="s">
        <v>8224</v>
      </c>
      <c r="H3541" t="s">
        <v>8246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8271</v>
      </c>
      <c r="O3541" s="6">
        <f t="shared" si="330"/>
        <v>8.0000000000000002E-3</v>
      </c>
      <c r="P3541" s="8">
        <f t="shared" si="331"/>
        <v>10</v>
      </c>
      <c r="Q3541" s="9" t="str">
        <f t="shared" si="332"/>
        <v>theater</v>
      </c>
      <c r="R3541" s="9" t="str">
        <f t="shared" si="333"/>
        <v>plays</v>
      </c>
      <c r="S3541" s="14">
        <f t="shared" si="334"/>
        <v>42803.842812499999</v>
      </c>
      <c r="T3541" s="14">
        <f t="shared" si="335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>
        <v>30000</v>
      </c>
      <c r="E3542">
        <v>10</v>
      </c>
      <c r="F3542" t="s">
        <v>8222</v>
      </c>
      <c r="G3542" t="s">
        <v>8224</v>
      </c>
      <c r="H3542" t="s">
        <v>8246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8271</v>
      </c>
      <c r="O3542" s="6">
        <f t="shared" si="330"/>
        <v>3.3333333333333332E-4</v>
      </c>
      <c r="P3542" s="8">
        <f t="shared" si="331"/>
        <v>10</v>
      </c>
      <c r="Q3542" s="9" t="str">
        <f t="shared" si="332"/>
        <v>theater</v>
      </c>
      <c r="R3542" s="9" t="str">
        <f t="shared" si="333"/>
        <v>plays</v>
      </c>
      <c r="S3542" s="14">
        <f t="shared" si="334"/>
        <v>42786.350231481483</v>
      </c>
      <c r="T3542" s="14">
        <f t="shared" si="335"/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>
        <v>1500</v>
      </c>
      <c r="E3543">
        <v>10</v>
      </c>
      <c r="F3543" t="s">
        <v>8221</v>
      </c>
      <c r="G3543" t="s">
        <v>8225</v>
      </c>
      <c r="H3543" t="s">
        <v>8247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8271</v>
      </c>
      <c r="O3543" s="6">
        <f t="shared" si="330"/>
        <v>6.6666666666666671E-3</v>
      </c>
      <c r="P3543" s="8">
        <f t="shared" si="331"/>
        <v>10</v>
      </c>
      <c r="Q3543" s="9" t="str">
        <f t="shared" si="332"/>
        <v>theater</v>
      </c>
      <c r="R3543" s="9" t="str">
        <f t="shared" si="333"/>
        <v>plays</v>
      </c>
      <c r="S3543" s="14">
        <f t="shared" si="334"/>
        <v>42048.711724537032</v>
      </c>
      <c r="T3543" s="14">
        <f t="shared" si="335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>
        <v>100</v>
      </c>
      <c r="E3544">
        <v>10</v>
      </c>
      <c r="F3544" t="s">
        <v>8221</v>
      </c>
      <c r="G3544" t="s">
        <v>8224</v>
      </c>
      <c r="H3544" t="s">
        <v>8246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8271</v>
      </c>
      <c r="O3544" s="6">
        <f t="shared" si="330"/>
        <v>0.1</v>
      </c>
      <c r="P3544" s="8">
        <f t="shared" si="331"/>
        <v>10</v>
      </c>
      <c r="Q3544" s="9" t="str">
        <f t="shared" si="332"/>
        <v>theater</v>
      </c>
      <c r="R3544" s="9" t="str">
        <f t="shared" si="333"/>
        <v>plays</v>
      </c>
      <c r="S3544" s="14">
        <f t="shared" si="334"/>
        <v>41831.697939814818</v>
      </c>
      <c r="T3544" s="14">
        <f t="shared" si="335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>
        <v>600</v>
      </c>
      <c r="E3545">
        <v>10</v>
      </c>
      <c r="F3545" t="s">
        <v>8221</v>
      </c>
      <c r="G3545" t="s">
        <v>8225</v>
      </c>
      <c r="H3545" t="s">
        <v>8247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8305</v>
      </c>
      <c r="O3545" s="6">
        <f t="shared" si="330"/>
        <v>1.6666666666666666E-2</v>
      </c>
      <c r="P3545" s="8">
        <f t="shared" si="331"/>
        <v>5</v>
      </c>
      <c r="Q3545" s="9" t="str">
        <f t="shared" si="332"/>
        <v>theater</v>
      </c>
      <c r="R3545" s="9" t="str">
        <f t="shared" si="333"/>
        <v>musical</v>
      </c>
      <c r="S3545" s="14">
        <f t="shared" si="334"/>
        <v>42201.436226851853</v>
      </c>
      <c r="T3545" s="14">
        <f t="shared" si="335"/>
        <v>42244.9375</v>
      </c>
    </row>
    <row r="3546" spans="1:20" ht="45" x14ac:dyDescent="0.25">
      <c r="A3546">
        <v>3858</v>
      </c>
      <c r="B3546" s="3" t="s">
        <v>3855</v>
      </c>
      <c r="C3546" s="3" t="s">
        <v>7967</v>
      </c>
      <c r="D3546">
        <v>500</v>
      </c>
      <c r="E3546">
        <v>10</v>
      </c>
      <c r="F3546" t="s">
        <v>8221</v>
      </c>
      <c r="G3546" t="s">
        <v>8225</v>
      </c>
      <c r="H3546" t="s">
        <v>8247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8271</v>
      </c>
      <c r="O3546" s="6">
        <f t="shared" si="330"/>
        <v>0.02</v>
      </c>
      <c r="P3546" s="8">
        <f t="shared" si="331"/>
        <v>10</v>
      </c>
      <c r="Q3546" s="9" t="str">
        <f t="shared" si="332"/>
        <v>theater</v>
      </c>
      <c r="R3546" s="9" t="str">
        <f t="shared" si="333"/>
        <v>plays</v>
      </c>
      <c r="S3546" s="14">
        <f t="shared" si="334"/>
        <v>42128.431064814817</v>
      </c>
      <c r="T3546" s="14">
        <f t="shared" si="335"/>
        <v>42146.875</v>
      </c>
    </row>
    <row r="3547" spans="1:20" ht="15.75" x14ac:dyDescent="0.25">
      <c r="A3547">
        <v>3868</v>
      </c>
      <c r="B3547" s="3" t="s">
        <v>3865</v>
      </c>
      <c r="C3547" s="3" t="s">
        <v>7977</v>
      </c>
      <c r="D3547">
        <v>5000</v>
      </c>
      <c r="E3547">
        <v>10</v>
      </c>
      <c r="F3547" t="s">
        <v>8220</v>
      </c>
      <c r="G3547" t="s">
        <v>8225</v>
      </c>
      <c r="H3547" t="s">
        <v>8247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8305</v>
      </c>
      <c r="O3547" s="6">
        <f t="shared" si="330"/>
        <v>2E-3</v>
      </c>
      <c r="P3547" s="8">
        <f t="shared" si="331"/>
        <v>10</v>
      </c>
      <c r="Q3547" s="9" t="str">
        <f t="shared" si="332"/>
        <v>theater</v>
      </c>
      <c r="R3547" s="9" t="str">
        <f t="shared" si="333"/>
        <v>musical</v>
      </c>
      <c r="S3547" s="14">
        <f t="shared" si="334"/>
        <v>41865.659780092588</v>
      </c>
      <c r="T3547" s="14">
        <f t="shared" si="335"/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>
        <v>18000</v>
      </c>
      <c r="E3548">
        <v>10</v>
      </c>
      <c r="F3548" t="s">
        <v>8220</v>
      </c>
      <c r="G3548" t="s">
        <v>8224</v>
      </c>
      <c r="H3548" t="s">
        <v>8246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8305</v>
      </c>
      <c r="O3548" s="6">
        <f t="shared" si="330"/>
        <v>5.5555555555555556E-4</v>
      </c>
      <c r="P3548" s="8">
        <f t="shared" si="331"/>
        <v>10</v>
      </c>
      <c r="Q3548" s="9" t="str">
        <f t="shared" si="332"/>
        <v>theater</v>
      </c>
      <c r="R3548" s="9" t="str">
        <f t="shared" si="333"/>
        <v>musical</v>
      </c>
      <c r="S3548" s="14">
        <f t="shared" si="334"/>
        <v>42154.818819444445</v>
      </c>
      <c r="T3548" s="14">
        <f t="shared" si="335"/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>
        <v>3500</v>
      </c>
      <c r="E3549">
        <v>10</v>
      </c>
      <c r="F3549" t="s">
        <v>8221</v>
      </c>
      <c r="G3549" t="s">
        <v>8225</v>
      </c>
      <c r="H3549" t="s">
        <v>8247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8271</v>
      </c>
      <c r="O3549" s="6">
        <f t="shared" si="330"/>
        <v>2.8571428571428571E-3</v>
      </c>
      <c r="P3549" s="8">
        <f t="shared" si="331"/>
        <v>10</v>
      </c>
      <c r="Q3549" s="9" t="str">
        <f t="shared" si="332"/>
        <v>theater</v>
      </c>
      <c r="R3549" s="9" t="str">
        <f t="shared" si="333"/>
        <v>plays</v>
      </c>
      <c r="S3549" s="14">
        <f t="shared" si="334"/>
        <v>41863.527326388888</v>
      </c>
      <c r="T3549" s="14">
        <f t="shared" si="335"/>
        <v>41893.527326388888</v>
      </c>
    </row>
    <row r="3550" spans="1:20" ht="15.75" x14ac:dyDescent="0.25">
      <c r="A3550">
        <v>4000</v>
      </c>
      <c r="B3550" s="3" t="s">
        <v>3996</v>
      </c>
      <c r="C3550" s="3" t="s">
        <v>8106</v>
      </c>
      <c r="D3550">
        <v>8000</v>
      </c>
      <c r="E3550">
        <v>10</v>
      </c>
      <c r="F3550" t="s">
        <v>8221</v>
      </c>
      <c r="G3550" t="s">
        <v>8224</v>
      </c>
      <c r="H3550" t="s">
        <v>8246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8271</v>
      </c>
      <c r="O3550" s="6">
        <f t="shared" si="330"/>
        <v>1.25E-3</v>
      </c>
      <c r="P3550" s="8">
        <f t="shared" si="331"/>
        <v>10</v>
      </c>
      <c r="Q3550" s="9" t="str">
        <f t="shared" si="332"/>
        <v>theater</v>
      </c>
      <c r="R3550" s="9" t="str">
        <f t="shared" si="333"/>
        <v>plays</v>
      </c>
      <c r="S3550" s="14">
        <f t="shared" si="334"/>
        <v>42437.64534722222</v>
      </c>
      <c r="T3550" s="14">
        <f t="shared" si="335"/>
        <v>42497.603680555556</v>
      </c>
    </row>
    <row r="3551" spans="1:20" ht="45" x14ac:dyDescent="0.25">
      <c r="A3551">
        <v>4024</v>
      </c>
      <c r="B3551" s="3" t="s">
        <v>4020</v>
      </c>
      <c r="C3551" s="3" t="s">
        <v>8129</v>
      </c>
      <c r="D3551">
        <v>800</v>
      </c>
      <c r="E3551">
        <v>10</v>
      </c>
      <c r="F3551" t="s">
        <v>8221</v>
      </c>
      <c r="G3551" t="s">
        <v>8224</v>
      </c>
      <c r="H3551" t="s">
        <v>8246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8271</v>
      </c>
      <c r="O3551" s="6">
        <f t="shared" si="330"/>
        <v>1.2500000000000001E-2</v>
      </c>
      <c r="P3551" s="8">
        <f t="shared" si="331"/>
        <v>10</v>
      </c>
      <c r="Q3551" s="9" t="str">
        <f t="shared" si="332"/>
        <v>theater</v>
      </c>
      <c r="R3551" s="9" t="str">
        <f t="shared" si="333"/>
        <v>plays</v>
      </c>
      <c r="S3551" s="14">
        <f t="shared" si="334"/>
        <v>42217.670104166667</v>
      </c>
      <c r="T3551" s="14">
        <f t="shared" si="335"/>
        <v>42247.670104166667</v>
      </c>
    </row>
    <row r="3552" spans="1:20" ht="45" x14ac:dyDescent="0.25">
      <c r="A3552">
        <v>4084</v>
      </c>
      <c r="B3552" s="3" t="s">
        <v>4080</v>
      </c>
      <c r="C3552" s="3" t="s">
        <v>8187</v>
      </c>
      <c r="D3552">
        <v>3000</v>
      </c>
      <c r="E3552">
        <v>10</v>
      </c>
      <c r="F3552" t="s">
        <v>8221</v>
      </c>
      <c r="G3552" t="s">
        <v>8237</v>
      </c>
      <c r="H3552" t="s">
        <v>8249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8271</v>
      </c>
      <c r="O3552" s="6">
        <f t="shared" si="330"/>
        <v>3.3333333333333335E-3</v>
      </c>
      <c r="P3552" s="8">
        <f t="shared" si="331"/>
        <v>10</v>
      </c>
      <c r="Q3552" s="9" t="str">
        <f t="shared" si="332"/>
        <v>theater</v>
      </c>
      <c r="R3552" s="9" t="str">
        <f t="shared" si="333"/>
        <v>plays</v>
      </c>
      <c r="S3552" s="14">
        <f t="shared" si="334"/>
        <v>42622.436412037037</v>
      </c>
      <c r="T3552" s="14">
        <f t="shared" si="335"/>
        <v>42652.436412037037</v>
      </c>
    </row>
    <row r="3553" spans="1:20" ht="45" x14ac:dyDescent="0.25">
      <c r="A3553">
        <v>4085</v>
      </c>
      <c r="B3553" s="3" t="s">
        <v>4081</v>
      </c>
      <c r="C3553" s="3" t="s">
        <v>8188</v>
      </c>
      <c r="D3553">
        <v>3500</v>
      </c>
      <c r="E3553">
        <v>10</v>
      </c>
      <c r="F3553" t="s">
        <v>8221</v>
      </c>
      <c r="G3553" t="s">
        <v>8224</v>
      </c>
      <c r="H3553" t="s">
        <v>8246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8271</v>
      </c>
      <c r="O3553" s="6">
        <f t="shared" si="330"/>
        <v>2.8571428571428571E-3</v>
      </c>
      <c r="P3553" s="8">
        <f t="shared" si="331"/>
        <v>10</v>
      </c>
      <c r="Q3553" s="9" t="str">
        <f t="shared" si="332"/>
        <v>theater</v>
      </c>
      <c r="R3553" s="9" t="str">
        <f t="shared" si="333"/>
        <v>plays</v>
      </c>
      <c r="S3553" s="14">
        <f t="shared" si="334"/>
        <v>42058.603877314818</v>
      </c>
      <c r="T3553" s="14">
        <f t="shared" si="335"/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>
        <v>10000</v>
      </c>
      <c r="E3554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s="6">
        <f t="shared" si="330"/>
        <v>8.9999999999999998E-4</v>
      </c>
      <c r="P3554" s="8">
        <f t="shared" si="331"/>
        <v>9</v>
      </c>
      <c r="Q3554" s="9" t="str">
        <f t="shared" si="332"/>
        <v>technology</v>
      </c>
      <c r="R3554" s="9" t="str">
        <f t="shared" si="333"/>
        <v>web</v>
      </c>
      <c r="S3554" s="14">
        <f t="shared" si="334"/>
        <v>42276.903333333335</v>
      </c>
      <c r="T3554" s="14">
        <f t="shared" si="335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>
        <v>2995</v>
      </c>
      <c r="E3555">
        <v>8</v>
      </c>
      <c r="F3555" t="s">
        <v>8220</v>
      </c>
      <c r="G3555" t="s">
        <v>8224</v>
      </c>
      <c r="H3555" t="s">
        <v>8246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8267</v>
      </c>
      <c r="O3555" s="6">
        <f t="shared" si="330"/>
        <v>2.671118530884808E-3</v>
      </c>
      <c r="P3555" s="8">
        <f t="shared" si="331"/>
        <v>4</v>
      </c>
      <c r="Q3555" s="9" t="str">
        <f t="shared" si="332"/>
        <v>film &amp; video</v>
      </c>
      <c r="R3555" s="9" t="str">
        <f t="shared" si="333"/>
        <v>science fiction</v>
      </c>
      <c r="S3555" s="14">
        <f t="shared" si="334"/>
        <v>42396.911712962959</v>
      </c>
      <c r="T3555" s="14">
        <f t="shared" si="335"/>
        <v>42426.911712962959</v>
      </c>
    </row>
    <row r="3556" spans="1:20" ht="45" x14ac:dyDescent="0.25">
      <c r="A3556">
        <v>666</v>
      </c>
      <c r="B3556" s="3" t="s">
        <v>667</v>
      </c>
      <c r="C3556" s="3" t="s">
        <v>4776</v>
      </c>
      <c r="D3556">
        <v>200000</v>
      </c>
      <c r="E3556">
        <v>8</v>
      </c>
      <c r="F3556" t="s">
        <v>8221</v>
      </c>
      <c r="G3556" t="s">
        <v>8224</v>
      </c>
      <c r="H3556" t="s">
        <v>8246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8273</v>
      </c>
      <c r="O3556" s="6">
        <f t="shared" si="330"/>
        <v>4.0000000000000003E-5</v>
      </c>
      <c r="P3556" s="8">
        <f t="shared" si="331"/>
        <v>2</v>
      </c>
      <c r="Q3556" s="9" t="str">
        <f t="shared" si="332"/>
        <v>technology</v>
      </c>
      <c r="R3556" s="9" t="str">
        <f t="shared" si="333"/>
        <v>wearables</v>
      </c>
      <c r="S3556" s="14">
        <f t="shared" si="334"/>
        <v>41838.832152777781</v>
      </c>
      <c r="T3556" s="14">
        <f t="shared" si="335"/>
        <v>41868.832152777781</v>
      </c>
    </row>
    <row r="3557" spans="1:20" ht="45" x14ac:dyDescent="0.25">
      <c r="A3557">
        <v>1915</v>
      </c>
      <c r="B3557" s="3" t="s">
        <v>1916</v>
      </c>
      <c r="C3557" s="3" t="s">
        <v>6025</v>
      </c>
      <c r="D3557">
        <v>500</v>
      </c>
      <c r="E3557">
        <v>8</v>
      </c>
      <c r="F3557" t="s">
        <v>8221</v>
      </c>
      <c r="G3557" t="s">
        <v>8224</v>
      </c>
      <c r="H3557" t="s">
        <v>8246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8294</v>
      </c>
      <c r="O3557" s="6">
        <f t="shared" si="330"/>
        <v>1.6E-2</v>
      </c>
      <c r="P3557" s="8">
        <f t="shared" si="331"/>
        <v>2</v>
      </c>
      <c r="Q3557" s="9" t="str">
        <f t="shared" si="332"/>
        <v>technology</v>
      </c>
      <c r="R3557" s="9" t="str">
        <f t="shared" si="333"/>
        <v>gadgets</v>
      </c>
      <c r="S3557" s="14">
        <f t="shared" si="334"/>
        <v>41864.04886574074</v>
      </c>
      <c r="T3557" s="14">
        <f t="shared" si="335"/>
        <v>41884.04886574074</v>
      </c>
    </row>
    <row r="3558" spans="1:20" ht="45" x14ac:dyDescent="0.25">
      <c r="A3558">
        <v>2384</v>
      </c>
      <c r="B3558" s="3" t="s">
        <v>2385</v>
      </c>
      <c r="C3558" s="3" t="s">
        <v>6494</v>
      </c>
      <c r="D3558">
        <v>1000</v>
      </c>
      <c r="E3558">
        <v>8</v>
      </c>
      <c r="F3558" t="s">
        <v>8220</v>
      </c>
      <c r="G3558" t="s">
        <v>8224</v>
      </c>
      <c r="H3558" t="s">
        <v>8246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8272</v>
      </c>
      <c r="O3558" s="6">
        <f t="shared" si="330"/>
        <v>8.0000000000000002E-3</v>
      </c>
      <c r="P3558" s="8">
        <f t="shared" si="331"/>
        <v>1</v>
      </c>
      <c r="Q3558" s="9" t="str">
        <f t="shared" si="332"/>
        <v>technology</v>
      </c>
      <c r="R3558" s="9" t="str">
        <f t="shared" si="333"/>
        <v>web</v>
      </c>
      <c r="S3558" s="14">
        <f t="shared" si="334"/>
        <v>41927.067627314813</v>
      </c>
      <c r="T3558" s="14">
        <f t="shared" si="335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>
        <v>60000</v>
      </c>
      <c r="E3559">
        <v>8</v>
      </c>
      <c r="F3559" t="s">
        <v>8221</v>
      </c>
      <c r="G3559" t="s">
        <v>8224</v>
      </c>
      <c r="H3559" t="s">
        <v>8246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8284</v>
      </c>
      <c r="O3559" s="6">
        <f t="shared" si="330"/>
        <v>1.3333333333333334E-4</v>
      </c>
      <c r="P3559" s="8">
        <f t="shared" si="331"/>
        <v>8</v>
      </c>
      <c r="Q3559" s="9" t="str">
        <f t="shared" si="332"/>
        <v>food</v>
      </c>
      <c r="R3559" s="9" t="str">
        <f t="shared" si="333"/>
        <v>food trucks</v>
      </c>
      <c r="S3559" s="14">
        <f t="shared" si="334"/>
        <v>41974.704745370371</v>
      </c>
      <c r="T3559" s="14">
        <f t="shared" si="335"/>
        <v>42004.704745370371</v>
      </c>
    </row>
    <row r="3560" spans="1:20" ht="45" x14ac:dyDescent="0.25">
      <c r="A3560">
        <v>1411</v>
      </c>
      <c r="B3560" s="3" t="s">
        <v>1412</v>
      </c>
      <c r="C3560" s="3" t="s">
        <v>5521</v>
      </c>
      <c r="D3560">
        <v>3000</v>
      </c>
      <c r="E3560">
        <v>7</v>
      </c>
      <c r="F3560" t="s">
        <v>8221</v>
      </c>
      <c r="G3560" t="s">
        <v>8225</v>
      </c>
      <c r="H3560" t="s">
        <v>8247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8287</v>
      </c>
      <c r="O3560" s="6">
        <f t="shared" si="330"/>
        <v>2.3333333333333335E-3</v>
      </c>
      <c r="P3560" s="8">
        <f t="shared" si="331"/>
        <v>2.3333333333333335</v>
      </c>
      <c r="Q3560" s="9" t="str">
        <f t="shared" si="332"/>
        <v>publishing</v>
      </c>
      <c r="R3560" s="9" t="str">
        <f t="shared" si="333"/>
        <v>translations</v>
      </c>
      <c r="S3560" s="14">
        <f t="shared" si="334"/>
        <v>42013.059027777781</v>
      </c>
      <c r="T3560" s="14">
        <f t="shared" si="335"/>
        <v>42041.059027777781</v>
      </c>
    </row>
    <row r="3561" spans="1:20" ht="45" x14ac:dyDescent="0.25">
      <c r="A3561">
        <v>2875</v>
      </c>
      <c r="B3561" s="3" t="s">
        <v>2875</v>
      </c>
      <c r="C3561" s="3" t="s">
        <v>6985</v>
      </c>
      <c r="D3561">
        <v>20000</v>
      </c>
      <c r="E3561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8271</v>
      </c>
      <c r="O3561" s="6">
        <f t="shared" si="330"/>
        <v>3.5E-4</v>
      </c>
      <c r="P3561" s="8">
        <f t="shared" si="331"/>
        <v>2.3333333333333335</v>
      </c>
      <c r="Q3561" s="9" t="str">
        <f t="shared" si="332"/>
        <v>theater</v>
      </c>
      <c r="R3561" s="9" t="str">
        <f t="shared" si="333"/>
        <v>plays</v>
      </c>
      <c r="S3561" s="14">
        <f t="shared" si="334"/>
        <v>42465.128391203703</v>
      </c>
      <c r="T3561" s="14">
        <f t="shared" si="335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>
        <v>28000</v>
      </c>
      <c r="E3562">
        <v>7</v>
      </c>
      <c r="F3562" t="s">
        <v>8221</v>
      </c>
      <c r="G3562" t="s">
        <v>8224</v>
      </c>
      <c r="H3562" t="s">
        <v>8246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8271</v>
      </c>
      <c r="O3562" s="6">
        <f t="shared" si="330"/>
        <v>2.5000000000000001E-4</v>
      </c>
      <c r="P3562" s="8">
        <f t="shared" si="331"/>
        <v>7</v>
      </c>
      <c r="Q3562" s="9" t="str">
        <f t="shared" si="332"/>
        <v>theater</v>
      </c>
      <c r="R3562" s="9" t="str">
        <f t="shared" si="333"/>
        <v>plays</v>
      </c>
      <c r="S3562" s="14">
        <f t="shared" si="334"/>
        <v>42513.976319444439</v>
      </c>
      <c r="T3562" s="14">
        <f t="shared" si="335"/>
        <v>42559.976319444439</v>
      </c>
    </row>
    <row r="3563" spans="1:20" ht="45" x14ac:dyDescent="0.25">
      <c r="A3563">
        <v>425</v>
      </c>
      <c r="B3563" s="3" t="s">
        <v>426</v>
      </c>
      <c r="C3563" s="3" t="s">
        <v>4535</v>
      </c>
      <c r="D3563">
        <v>50000</v>
      </c>
      <c r="E3563">
        <v>6</v>
      </c>
      <c r="F3563" t="s">
        <v>8221</v>
      </c>
      <c r="G3563" t="s">
        <v>8224</v>
      </c>
      <c r="H3563" t="s">
        <v>8246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8270</v>
      </c>
      <c r="O3563" s="6">
        <f t="shared" si="330"/>
        <v>1.2E-4</v>
      </c>
      <c r="P3563" s="8">
        <f t="shared" si="331"/>
        <v>3</v>
      </c>
      <c r="Q3563" s="9" t="str">
        <f t="shared" si="332"/>
        <v>film &amp; video</v>
      </c>
      <c r="R3563" s="9" t="str">
        <f t="shared" si="333"/>
        <v>animation</v>
      </c>
      <c r="S3563" s="14">
        <f t="shared" si="334"/>
        <v>42275.861157407402</v>
      </c>
      <c r="T3563" s="14">
        <f t="shared" si="335"/>
        <v>42335.902824074074</v>
      </c>
    </row>
    <row r="3564" spans="1:20" ht="45" x14ac:dyDescent="0.25">
      <c r="A3564">
        <v>544</v>
      </c>
      <c r="B3564" s="3" t="s">
        <v>545</v>
      </c>
      <c r="C3564" s="3" t="s">
        <v>4654</v>
      </c>
      <c r="D3564">
        <v>500</v>
      </c>
      <c r="E3564">
        <v>6</v>
      </c>
      <c r="F3564" t="s">
        <v>8221</v>
      </c>
      <c r="G3564" t="s">
        <v>8224</v>
      </c>
      <c r="H3564" t="s">
        <v>8246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8272</v>
      </c>
      <c r="O3564" s="6">
        <f t="shared" si="330"/>
        <v>1.2E-2</v>
      </c>
      <c r="P3564" s="8">
        <f t="shared" si="331"/>
        <v>3</v>
      </c>
      <c r="Q3564" s="9" t="str">
        <f t="shared" si="332"/>
        <v>technology</v>
      </c>
      <c r="R3564" s="9" t="str">
        <f t="shared" si="333"/>
        <v>web</v>
      </c>
      <c r="S3564" s="14">
        <f t="shared" si="334"/>
        <v>42525.656944444447</v>
      </c>
      <c r="T3564" s="14">
        <f t="shared" si="335"/>
        <v>42555.656944444447</v>
      </c>
    </row>
    <row r="3565" spans="1:20" ht="30" x14ac:dyDescent="0.25">
      <c r="A3565">
        <v>596</v>
      </c>
      <c r="B3565" s="3" t="s">
        <v>597</v>
      </c>
      <c r="C3565" s="3" t="s">
        <v>4706</v>
      </c>
      <c r="D3565">
        <v>20000</v>
      </c>
      <c r="E3565">
        <v>6</v>
      </c>
      <c r="F3565" t="s">
        <v>8221</v>
      </c>
      <c r="G3565" t="s">
        <v>8224</v>
      </c>
      <c r="H3565" t="s">
        <v>8246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8272</v>
      </c>
      <c r="O3565" s="6">
        <f t="shared" si="330"/>
        <v>2.9999999999999997E-4</v>
      </c>
      <c r="P3565" s="8">
        <f t="shared" si="331"/>
        <v>3</v>
      </c>
      <c r="Q3565" s="9" t="str">
        <f t="shared" si="332"/>
        <v>technology</v>
      </c>
      <c r="R3565" s="9" t="str">
        <f t="shared" si="333"/>
        <v>web</v>
      </c>
      <c r="S3565" s="14">
        <f t="shared" si="334"/>
        <v>42646.896898148145</v>
      </c>
      <c r="T3565" s="14">
        <f t="shared" si="335"/>
        <v>42676.896898148145</v>
      </c>
    </row>
    <row r="3566" spans="1:20" ht="45" x14ac:dyDescent="0.25">
      <c r="A3566">
        <v>1044</v>
      </c>
      <c r="B3566" s="3" t="s">
        <v>1045</v>
      </c>
      <c r="C3566" s="3" t="s">
        <v>5154</v>
      </c>
      <c r="D3566">
        <v>7000</v>
      </c>
      <c r="E3566">
        <v>6</v>
      </c>
      <c r="F3566" t="s">
        <v>8220</v>
      </c>
      <c r="G3566" t="s">
        <v>8224</v>
      </c>
      <c r="H3566" t="s">
        <v>8246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8281</v>
      </c>
      <c r="O3566" s="6">
        <f t="shared" si="330"/>
        <v>8.571428571428571E-4</v>
      </c>
      <c r="P3566" s="8">
        <f t="shared" si="331"/>
        <v>3</v>
      </c>
      <c r="Q3566" s="9" t="str">
        <f t="shared" si="332"/>
        <v>journalism</v>
      </c>
      <c r="R3566" s="9" t="str">
        <f t="shared" si="333"/>
        <v>audio</v>
      </c>
      <c r="S3566" s="14">
        <f t="shared" si="334"/>
        <v>42011.925937499997</v>
      </c>
      <c r="T3566" s="14">
        <f t="shared" si="335"/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>
        <v>3000</v>
      </c>
      <c r="E3567">
        <v>6</v>
      </c>
      <c r="F3567" t="s">
        <v>8221</v>
      </c>
      <c r="G3567" t="s">
        <v>8227</v>
      </c>
      <c r="H3567" t="s">
        <v>8249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8287</v>
      </c>
      <c r="O3567" s="6">
        <f t="shared" si="330"/>
        <v>2E-3</v>
      </c>
      <c r="P3567" s="8">
        <f t="shared" si="331"/>
        <v>6</v>
      </c>
      <c r="Q3567" s="9" t="str">
        <f t="shared" si="332"/>
        <v>publishing</v>
      </c>
      <c r="R3567" s="9" t="str">
        <f t="shared" si="333"/>
        <v>translations</v>
      </c>
      <c r="S3567" s="14">
        <f t="shared" si="334"/>
        <v>42395.456412037034</v>
      </c>
      <c r="T3567" s="14">
        <f t="shared" si="335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>
        <v>18000</v>
      </c>
      <c r="E3568">
        <v>6</v>
      </c>
      <c r="F3568" t="s">
        <v>8221</v>
      </c>
      <c r="G3568" t="s">
        <v>8224</v>
      </c>
      <c r="H3568" t="s">
        <v>8246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8289</v>
      </c>
      <c r="O3568" s="6">
        <f t="shared" si="330"/>
        <v>3.3333333333333332E-4</v>
      </c>
      <c r="P3568" s="8">
        <f t="shared" si="331"/>
        <v>3</v>
      </c>
      <c r="Q3568" s="9" t="str">
        <f t="shared" si="332"/>
        <v>photography</v>
      </c>
      <c r="R3568" s="9" t="str">
        <f t="shared" si="333"/>
        <v>nature</v>
      </c>
      <c r="S3568" s="14">
        <f t="shared" si="334"/>
        <v>41974.712245370371</v>
      </c>
      <c r="T3568" s="14">
        <f t="shared" si="335"/>
        <v>42004.712245370371</v>
      </c>
    </row>
    <row r="3569" spans="1:20" ht="45" x14ac:dyDescent="0.25">
      <c r="A3569">
        <v>1879</v>
      </c>
      <c r="B3569" s="3" t="s">
        <v>1880</v>
      </c>
      <c r="C3569" s="3" t="s">
        <v>5989</v>
      </c>
      <c r="D3569">
        <v>5000</v>
      </c>
      <c r="E3569">
        <v>6</v>
      </c>
      <c r="F3569" t="s">
        <v>8221</v>
      </c>
      <c r="G3569" t="s">
        <v>8227</v>
      </c>
      <c r="H3569" t="s">
        <v>8249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8283</v>
      </c>
      <c r="O3569" s="6">
        <f t="shared" si="330"/>
        <v>1.1999999999999999E-3</v>
      </c>
      <c r="P3569" s="8">
        <f t="shared" si="331"/>
        <v>3</v>
      </c>
      <c r="Q3569" s="9" t="str">
        <f t="shared" si="332"/>
        <v>games</v>
      </c>
      <c r="R3569" s="9" t="str">
        <f t="shared" si="333"/>
        <v>mobile games</v>
      </c>
      <c r="S3569" s="14">
        <f t="shared" si="334"/>
        <v>42413.649641203709</v>
      </c>
      <c r="T3569" s="14">
        <f t="shared" si="335"/>
        <v>42443.607974537037</v>
      </c>
    </row>
    <row r="3570" spans="1:20" ht="45" x14ac:dyDescent="0.25">
      <c r="A3570">
        <v>2901</v>
      </c>
      <c r="B3570" s="3" t="s">
        <v>2901</v>
      </c>
      <c r="C3570" s="3" t="s">
        <v>7011</v>
      </c>
      <c r="D3570">
        <v>750</v>
      </c>
      <c r="E3570">
        <v>6</v>
      </c>
      <c r="F3570" t="s">
        <v>8221</v>
      </c>
      <c r="G3570" t="s">
        <v>8224</v>
      </c>
      <c r="H3570" t="s">
        <v>8246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8271</v>
      </c>
      <c r="O3570" s="6">
        <f t="shared" si="330"/>
        <v>8.0000000000000002E-3</v>
      </c>
      <c r="P3570" s="8">
        <f t="shared" si="331"/>
        <v>3</v>
      </c>
      <c r="Q3570" s="9" t="str">
        <f t="shared" si="332"/>
        <v>theater</v>
      </c>
      <c r="R3570" s="9" t="str">
        <f t="shared" si="333"/>
        <v>plays</v>
      </c>
      <c r="S3570" s="14">
        <f t="shared" si="334"/>
        <v>41982.904386574075</v>
      </c>
      <c r="T3570" s="14">
        <f t="shared" si="335"/>
        <v>42042.904386574075</v>
      </c>
    </row>
    <row r="3571" spans="1:20" ht="45" x14ac:dyDescent="0.25">
      <c r="A3571">
        <v>161</v>
      </c>
      <c r="B3571" s="3" t="s">
        <v>163</v>
      </c>
      <c r="C3571" s="3" t="s">
        <v>4271</v>
      </c>
      <c r="D3571">
        <v>50000</v>
      </c>
      <c r="E3571">
        <v>5</v>
      </c>
      <c r="F3571" t="s">
        <v>8221</v>
      </c>
      <c r="G3571" t="s">
        <v>8224</v>
      </c>
      <c r="H3571" t="s">
        <v>8246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330"/>
        <v>1E-4</v>
      </c>
      <c r="P3571" s="8">
        <f t="shared" si="331"/>
        <v>5</v>
      </c>
      <c r="Q3571" s="9" t="str">
        <f t="shared" si="332"/>
        <v>film &amp; video</v>
      </c>
      <c r="R3571" s="9" t="str">
        <f t="shared" si="333"/>
        <v>drama</v>
      </c>
      <c r="S3571" s="14">
        <f t="shared" si="334"/>
        <v>41792.687442129631</v>
      </c>
      <c r="T3571" s="14">
        <f t="shared" si="335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>
        <v>5000</v>
      </c>
      <c r="E3572">
        <v>5</v>
      </c>
      <c r="F3572" t="s">
        <v>8221</v>
      </c>
      <c r="G3572" t="s">
        <v>8224</v>
      </c>
      <c r="H3572" t="s">
        <v>8246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8270</v>
      </c>
      <c r="O3572" s="6">
        <f t="shared" si="330"/>
        <v>1E-3</v>
      </c>
      <c r="P3572" s="8">
        <f t="shared" si="331"/>
        <v>5</v>
      </c>
      <c r="Q3572" s="9" t="str">
        <f t="shared" si="332"/>
        <v>film &amp; video</v>
      </c>
      <c r="R3572" s="9" t="str">
        <f t="shared" si="333"/>
        <v>animation</v>
      </c>
      <c r="S3572" s="14">
        <f t="shared" si="334"/>
        <v>42423.985567129625</v>
      </c>
      <c r="T3572" s="14">
        <f t="shared" si="335"/>
        <v>42453.943900462968</v>
      </c>
    </row>
    <row r="3573" spans="1:20" ht="45" x14ac:dyDescent="0.25">
      <c r="A3573">
        <v>447</v>
      </c>
      <c r="B3573" s="3" t="s">
        <v>448</v>
      </c>
      <c r="C3573" s="3" t="s">
        <v>4557</v>
      </c>
      <c r="D3573">
        <v>30000</v>
      </c>
      <c r="E3573">
        <v>5</v>
      </c>
      <c r="F3573" t="s">
        <v>8221</v>
      </c>
      <c r="G3573" t="s">
        <v>8225</v>
      </c>
      <c r="H3573" t="s">
        <v>8247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8270</v>
      </c>
      <c r="O3573" s="6">
        <f t="shared" si="330"/>
        <v>1.6666666666666666E-4</v>
      </c>
      <c r="P3573" s="8">
        <f t="shared" si="331"/>
        <v>5</v>
      </c>
      <c r="Q3573" s="9" t="str">
        <f t="shared" si="332"/>
        <v>film &amp; video</v>
      </c>
      <c r="R3573" s="9" t="str">
        <f t="shared" si="333"/>
        <v>animation</v>
      </c>
      <c r="S3573" s="14">
        <f t="shared" si="334"/>
        <v>41331.555127314816</v>
      </c>
      <c r="T3573" s="14">
        <f t="shared" si="335"/>
        <v>41356.513460648144</v>
      </c>
    </row>
    <row r="3574" spans="1:20" ht="45" x14ac:dyDescent="0.25">
      <c r="A3574">
        <v>609</v>
      </c>
      <c r="B3574" s="3" t="s">
        <v>610</v>
      </c>
      <c r="C3574" s="3" t="s">
        <v>4719</v>
      </c>
      <c r="D3574">
        <v>780</v>
      </c>
      <c r="E3574">
        <v>5</v>
      </c>
      <c r="F3574" t="s">
        <v>8220</v>
      </c>
      <c r="G3574" t="s">
        <v>8225</v>
      </c>
      <c r="H3574" t="s">
        <v>8247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8272</v>
      </c>
      <c r="O3574" s="6">
        <f t="shared" si="330"/>
        <v>6.41025641025641E-3</v>
      </c>
      <c r="P3574" s="8">
        <f t="shared" si="331"/>
        <v>5</v>
      </c>
      <c r="Q3574" s="9" t="str">
        <f t="shared" si="332"/>
        <v>technology</v>
      </c>
      <c r="R3574" s="9" t="str">
        <f t="shared" si="333"/>
        <v>web</v>
      </c>
      <c r="S3574" s="14">
        <f t="shared" si="334"/>
        <v>42307.034074074079</v>
      </c>
      <c r="T3574" s="14">
        <f t="shared" si="335"/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>
        <v>4290</v>
      </c>
      <c r="E3575">
        <v>5</v>
      </c>
      <c r="F3575" t="s">
        <v>8221</v>
      </c>
      <c r="G3575" t="s">
        <v>8225</v>
      </c>
      <c r="H3575" t="s">
        <v>8247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8275</v>
      </c>
      <c r="O3575" s="6">
        <f t="shared" si="330"/>
        <v>1.1655011655011655E-3</v>
      </c>
      <c r="P3575" s="8">
        <f t="shared" si="331"/>
        <v>5</v>
      </c>
      <c r="Q3575" s="9" t="str">
        <f t="shared" si="332"/>
        <v>publishing</v>
      </c>
      <c r="R3575" s="9" t="str">
        <f t="shared" si="333"/>
        <v>fiction</v>
      </c>
      <c r="S3575" s="14">
        <f t="shared" si="334"/>
        <v>41471.446851851848</v>
      </c>
      <c r="T3575" s="14">
        <f t="shared" si="335"/>
        <v>41501.446851851848</v>
      </c>
    </row>
    <row r="3576" spans="1:20" ht="45" x14ac:dyDescent="0.25">
      <c r="A3576">
        <v>1090</v>
      </c>
      <c r="B3576" s="3" t="s">
        <v>1091</v>
      </c>
      <c r="C3576" s="3" t="s">
        <v>5200</v>
      </c>
      <c r="D3576">
        <v>12999</v>
      </c>
      <c r="E3576">
        <v>5</v>
      </c>
      <c r="F3576" t="s">
        <v>8221</v>
      </c>
      <c r="G3576" t="s">
        <v>8226</v>
      </c>
      <c r="H3576" t="s">
        <v>8248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8282</v>
      </c>
      <c r="O3576" s="6">
        <f t="shared" si="330"/>
        <v>3.8464497269020693E-4</v>
      </c>
      <c r="P3576" s="8">
        <f t="shared" si="331"/>
        <v>5</v>
      </c>
      <c r="Q3576" s="9" t="str">
        <f t="shared" si="332"/>
        <v>games</v>
      </c>
      <c r="R3576" s="9" t="str">
        <f t="shared" si="333"/>
        <v>video games</v>
      </c>
      <c r="S3576" s="14">
        <f t="shared" si="334"/>
        <v>42123.185798611114</v>
      </c>
      <c r="T3576" s="14">
        <f t="shared" si="335"/>
        <v>42153.185798611114</v>
      </c>
    </row>
    <row r="3577" spans="1:20" ht="45" x14ac:dyDescent="0.25">
      <c r="A3577">
        <v>1113</v>
      </c>
      <c r="B3577" s="3" t="s">
        <v>1114</v>
      </c>
      <c r="C3577" s="3" t="s">
        <v>5223</v>
      </c>
      <c r="D3577">
        <v>1000</v>
      </c>
      <c r="E3577">
        <v>5</v>
      </c>
      <c r="F3577" t="s">
        <v>8221</v>
      </c>
      <c r="G3577" t="s">
        <v>8225</v>
      </c>
      <c r="H3577" t="s">
        <v>8247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8282</v>
      </c>
      <c r="O3577" s="6">
        <f t="shared" si="330"/>
        <v>5.0000000000000001E-3</v>
      </c>
      <c r="P3577" s="8">
        <f t="shared" si="331"/>
        <v>5</v>
      </c>
      <c r="Q3577" s="9" t="str">
        <f t="shared" si="332"/>
        <v>games</v>
      </c>
      <c r="R3577" s="9" t="str">
        <f t="shared" si="333"/>
        <v>video games</v>
      </c>
      <c r="S3577" s="14">
        <f t="shared" si="334"/>
        <v>41835.977083333331</v>
      </c>
      <c r="T3577" s="14">
        <f t="shared" si="335"/>
        <v>41865.977083333331</v>
      </c>
    </row>
    <row r="3578" spans="1:20" ht="45" x14ac:dyDescent="0.25">
      <c r="A3578">
        <v>1119</v>
      </c>
      <c r="B3578" s="3" t="s">
        <v>1120</v>
      </c>
      <c r="C3578" s="3" t="s">
        <v>5229</v>
      </c>
      <c r="D3578">
        <v>2100</v>
      </c>
      <c r="E3578">
        <v>5</v>
      </c>
      <c r="F3578" t="s">
        <v>8221</v>
      </c>
      <c r="G3578" t="s">
        <v>8224</v>
      </c>
      <c r="H3578" t="s">
        <v>8246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8282</v>
      </c>
      <c r="O3578" s="6">
        <f t="shared" si="330"/>
        <v>2.3809523809523812E-3</v>
      </c>
      <c r="P3578" s="8">
        <f t="shared" si="331"/>
        <v>5</v>
      </c>
      <c r="Q3578" s="9" t="str">
        <f t="shared" si="332"/>
        <v>games</v>
      </c>
      <c r="R3578" s="9" t="str">
        <f t="shared" si="333"/>
        <v>video games</v>
      </c>
      <c r="S3578" s="14">
        <f t="shared" si="334"/>
        <v>41722.792407407411</v>
      </c>
      <c r="T3578" s="14">
        <f t="shared" si="335"/>
        <v>41735.792407407411</v>
      </c>
    </row>
    <row r="3579" spans="1:20" ht="45" x14ac:dyDescent="0.25">
      <c r="A3579">
        <v>1139</v>
      </c>
      <c r="B3579" s="3" t="s">
        <v>1140</v>
      </c>
      <c r="C3579" s="3" t="s">
        <v>5249</v>
      </c>
      <c r="D3579">
        <v>8000</v>
      </c>
      <c r="E3579">
        <v>5</v>
      </c>
      <c r="F3579" t="s">
        <v>8221</v>
      </c>
      <c r="G3579" t="s">
        <v>8224</v>
      </c>
      <c r="H3579" t="s">
        <v>8246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8283</v>
      </c>
      <c r="O3579" s="6">
        <f t="shared" si="330"/>
        <v>6.2500000000000001E-4</v>
      </c>
      <c r="P3579" s="8">
        <f t="shared" si="331"/>
        <v>5</v>
      </c>
      <c r="Q3579" s="9" t="str">
        <f t="shared" si="332"/>
        <v>games</v>
      </c>
      <c r="R3579" s="9" t="str">
        <f t="shared" si="333"/>
        <v>mobile games</v>
      </c>
      <c r="S3579" s="14">
        <f t="shared" si="334"/>
        <v>41975.347523148142</v>
      </c>
      <c r="T3579" s="14">
        <f t="shared" si="335"/>
        <v>42005.347523148142</v>
      </c>
    </row>
    <row r="3580" spans="1:20" ht="45" x14ac:dyDescent="0.25">
      <c r="A3580">
        <v>1178</v>
      </c>
      <c r="B3580" s="3" t="s">
        <v>1179</v>
      </c>
      <c r="C3580" s="3" t="s">
        <v>5288</v>
      </c>
      <c r="D3580">
        <v>75000</v>
      </c>
      <c r="E3580">
        <v>5</v>
      </c>
      <c r="F3580" t="s">
        <v>8221</v>
      </c>
      <c r="G3580" t="s">
        <v>8224</v>
      </c>
      <c r="H3580" t="s">
        <v>8246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8284</v>
      </c>
      <c r="O3580" s="6">
        <f t="shared" si="330"/>
        <v>6.666666666666667E-5</v>
      </c>
      <c r="P3580" s="8">
        <f t="shared" si="331"/>
        <v>5</v>
      </c>
      <c r="Q3580" s="9" t="str">
        <f t="shared" si="332"/>
        <v>food</v>
      </c>
      <c r="R3580" s="9" t="str">
        <f t="shared" si="333"/>
        <v>food trucks</v>
      </c>
      <c r="S3580" s="14">
        <f t="shared" si="334"/>
        <v>41837.905694444446</v>
      </c>
      <c r="T3580" s="14">
        <f t="shared" si="335"/>
        <v>41867.905694444446</v>
      </c>
    </row>
    <row r="3581" spans="1:20" ht="45" x14ac:dyDescent="0.25">
      <c r="A3581">
        <v>1242</v>
      </c>
      <c r="B3581" s="3" t="s">
        <v>1243</v>
      </c>
      <c r="C3581" s="3" t="s">
        <v>5352</v>
      </c>
      <c r="D3581">
        <v>911</v>
      </c>
      <c r="E3581">
        <v>5</v>
      </c>
      <c r="F3581" t="s">
        <v>8220</v>
      </c>
      <c r="G3581" t="s">
        <v>8224</v>
      </c>
      <c r="H3581" t="s">
        <v>8246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8286</v>
      </c>
      <c r="O3581" s="6">
        <f t="shared" si="330"/>
        <v>5.4884742041712408E-3</v>
      </c>
      <c r="P3581" s="8">
        <f t="shared" si="331"/>
        <v>5</v>
      </c>
      <c r="Q3581" s="9" t="str">
        <f t="shared" si="332"/>
        <v>music</v>
      </c>
      <c r="R3581" s="9" t="str">
        <f t="shared" si="333"/>
        <v>world music</v>
      </c>
      <c r="S3581" s="14">
        <f t="shared" si="334"/>
        <v>40782.165532407409</v>
      </c>
      <c r="T3581" s="14">
        <f t="shared" si="335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>
        <v>5000</v>
      </c>
      <c r="E3582">
        <v>5</v>
      </c>
      <c r="F3582" t="s">
        <v>8221</v>
      </c>
      <c r="G3582" t="s">
        <v>8224</v>
      </c>
      <c r="H3582" t="s">
        <v>8246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8275</v>
      </c>
      <c r="O3582" s="6">
        <f t="shared" si="330"/>
        <v>1E-3</v>
      </c>
      <c r="P3582" s="8">
        <f t="shared" si="331"/>
        <v>5</v>
      </c>
      <c r="Q3582" s="9" t="str">
        <f t="shared" si="332"/>
        <v>publishing</v>
      </c>
      <c r="R3582" s="9" t="str">
        <f t="shared" si="333"/>
        <v>fiction</v>
      </c>
      <c r="S3582" s="14">
        <f t="shared" si="334"/>
        <v>41136.85805555556</v>
      </c>
      <c r="T3582" s="14">
        <f t="shared" si="335"/>
        <v>41159.32708333333</v>
      </c>
    </row>
    <row r="3583" spans="1:20" ht="45" x14ac:dyDescent="0.25">
      <c r="A3583">
        <v>1499</v>
      </c>
      <c r="B3583" s="3" t="s">
        <v>1500</v>
      </c>
      <c r="C3583" s="3" t="s">
        <v>5609</v>
      </c>
      <c r="D3583">
        <v>2000</v>
      </c>
      <c r="E3583">
        <v>5</v>
      </c>
      <c r="F3583" t="s">
        <v>8221</v>
      </c>
      <c r="G3583" t="s">
        <v>8224</v>
      </c>
      <c r="H3583" t="s">
        <v>8246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8275</v>
      </c>
      <c r="O3583" s="6">
        <f t="shared" si="330"/>
        <v>2.5000000000000001E-3</v>
      </c>
      <c r="P3583" s="8">
        <f t="shared" si="331"/>
        <v>5</v>
      </c>
      <c r="Q3583" s="9" t="str">
        <f t="shared" si="332"/>
        <v>publishing</v>
      </c>
      <c r="R3583" s="9" t="str">
        <f t="shared" si="333"/>
        <v>fiction</v>
      </c>
      <c r="S3583" s="14">
        <f t="shared" si="334"/>
        <v>42527.007326388892</v>
      </c>
      <c r="T3583" s="14">
        <f t="shared" si="335"/>
        <v>42587.007326388892</v>
      </c>
    </row>
    <row r="3584" spans="1:20" ht="45" x14ac:dyDescent="0.25">
      <c r="A3584">
        <v>1581</v>
      </c>
      <c r="B3584" s="3" t="s">
        <v>1582</v>
      </c>
      <c r="C3584" s="3" t="s">
        <v>5691</v>
      </c>
      <c r="D3584">
        <v>1000</v>
      </c>
      <c r="E3584">
        <v>5</v>
      </c>
      <c r="F3584" t="s">
        <v>8221</v>
      </c>
      <c r="G3584" t="s">
        <v>8225</v>
      </c>
      <c r="H3584" t="s">
        <v>8247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8291</v>
      </c>
      <c r="O3584" s="6">
        <f t="shared" si="330"/>
        <v>5.0000000000000001E-3</v>
      </c>
      <c r="P3584" s="8">
        <f t="shared" si="331"/>
        <v>5</v>
      </c>
      <c r="Q3584" s="9" t="str">
        <f t="shared" si="332"/>
        <v>photography</v>
      </c>
      <c r="R3584" s="9" t="str">
        <f t="shared" si="333"/>
        <v>places</v>
      </c>
      <c r="S3584" s="14">
        <f t="shared" si="334"/>
        <v>42325.448958333334</v>
      </c>
      <c r="T3584" s="14">
        <f t="shared" si="335"/>
        <v>42357.448958333334</v>
      </c>
    </row>
    <row r="3585" spans="1:20" ht="45" x14ac:dyDescent="0.25">
      <c r="A3585">
        <v>1694</v>
      </c>
      <c r="B3585" s="3" t="s">
        <v>1695</v>
      </c>
      <c r="C3585" s="3" t="s">
        <v>5804</v>
      </c>
      <c r="D3585">
        <v>10000</v>
      </c>
      <c r="E3585">
        <v>5</v>
      </c>
      <c r="F3585" t="s">
        <v>8222</v>
      </c>
      <c r="G3585" t="s">
        <v>8224</v>
      </c>
      <c r="H3585" t="s">
        <v>8246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8293</v>
      </c>
      <c r="O3585" s="6">
        <f t="shared" si="330"/>
        <v>5.0000000000000001E-4</v>
      </c>
      <c r="P3585" s="8">
        <f t="shared" si="331"/>
        <v>5</v>
      </c>
      <c r="Q3585" s="9" t="str">
        <f t="shared" si="332"/>
        <v>music</v>
      </c>
      <c r="R3585" s="9" t="str">
        <f t="shared" si="333"/>
        <v>faith</v>
      </c>
      <c r="S3585" s="14">
        <f t="shared" si="334"/>
        <v>42791.669837962967</v>
      </c>
      <c r="T3585" s="14">
        <f t="shared" si="335"/>
        <v>42821.191666666666</v>
      </c>
    </row>
    <row r="3586" spans="1:20" ht="45" x14ac:dyDescent="0.25">
      <c r="A3586">
        <v>2416</v>
      </c>
      <c r="B3586" s="3" t="s">
        <v>2417</v>
      </c>
      <c r="C3586" s="3" t="s">
        <v>6526</v>
      </c>
      <c r="D3586">
        <v>20000</v>
      </c>
      <c r="E3586">
        <v>5</v>
      </c>
      <c r="F3586" t="s">
        <v>8221</v>
      </c>
      <c r="G3586" t="s">
        <v>8224</v>
      </c>
      <c r="H3586" t="s">
        <v>8246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8284</v>
      </c>
      <c r="O3586" s="6">
        <f t="shared" ref="O3586:O3649" si="336">E3586/D3586</f>
        <v>2.5000000000000001E-4</v>
      </c>
      <c r="P3586" s="8">
        <f t="shared" ref="P3586:P3649" si="337">E3586/L3586</f>
        <v>5</v>
      </c>
      <c r="Q3586" s="9" t="str">
        <f t="shared" si="332"/>
        <v>food</v>
      </c>
      <c r="R3586" s="9" t="str">
        <f t="shared" si="333"/>
        <v>food trucks</v>
      </c>
      <c r="S3586" s="14">
        <f t="shared" si="334"/>
        <v>42019.737766203703</v>
      </c>
      <c r="T3586" s="14">
        <f t="shared" si="335"/>
        <v>42077.625</v>
      </c>
    </row>
    <row r="3587" spans="1:20" ht="15.75" x14ac:dyDescent="0.25">
      <c r="A3587">
        <v>2418</v>
      </c>
      <c r="B3587" s="3" t="s">
        <v>2419</v>
      </c>
      <c r="C3587" s="3" t="s">
        <v>6528</v>
      </c>
      <c r="D3587">
        <v>25000</v>
      </c>
      <c r="E3587">
        <v>5</v>
      </c>
      <c r="F3587" t="s">
        <v>8221</v>
      </c>
      <c r="G3587" t="s">
        <v>8224</v>
      </c>
      <c r="H3587" t="s">
        <v>8246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8284</v>
      </c>
      <c r="O3587" s="6">
        <f t="shared" si="336"/>
        <v>2.0000000000000001E-4</v>
      </c>
      <c r="P3587" s="8">
        <f t="shared" si="337"/>
        <v>1</v>
      </c>
      <c r="Q3587" s="9" t="str">
        <f t="shared" ref="Q3587:Q3650" si="338">LEFT(N3587, SEARCH("/",N3587,1)-1)</f>
        <v>food</v>
      </c>
      <c r="R3587" s="9" t="str">
        <f t="shared" ref="R3587:R3650" si="339">RIGHT(N3587,LEN(N3587) - SEARCH("/", N3587))</f>
        <v>food trucks</v>
      </c>
      <c r="S3587" s="14">
        <f t="shared" ref="S3587:S3650" si="340">(((J3587/60)/60)/24)+DATE(1970,1,1)</f>
        <v>42027.856990740736</v>
      </c>
      <c r="T3587" s="14">
        <f t="shared" ref="T3587:T3650" si="341">(((I3587/60)/60)/24)+DATE(1970,1,1)</f>
        <v>42087.815324074079</v>
      </c>
    </row>
    <row r="3588" spans="1:20" ht="30" x14ac:dyDescent="0.25">
      <c r="A3588">
        <v>2583</v>
      </c>
      <c r="B3588" s="3" t="s">
        <v>2583</v>
      </c>
      <c r="C3588" s="3" t="s">
        <v>6693</v>
      </c>
      <c r="D3588">
        <v>1000</v>
      </c>
      <c r="E3588">
        <v>5</v>
      </c>
      <c r="F3588" t="s">
        <v>8221</v>
      </c>
      <c r="G3588" t="s">
        <v>8224</v>
      </c>
      <c r="H3588" t="s">
        <v>8246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8284</v>
      </c>
      <c r="O3588" s="6">
        <f t="shared" si="336"/>
        <v>5.0000000000000001E-3</v>
      </c>
      <c r="P3588" s="8">
        <f t="shared" si="337"/>
        <v>1</v>
      </c>
      <c r="Q3588" s="9" t="str">
        <f t="shared" si="338"/>
        <v>food</v>
      </c>
      <c r="R3588" s="9" t="str">
        <f t="shared" si="339"/>
        <v>food trucks</v>
      </c>
      <c r="S3588" s="14">
        <f t="shared" si="340"/>
        <v>42019.76944444445</v>
      </c>
      <c r="T3588" s="14">
        <f t="shared" si="341"/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>
        <v>3000</v>
      </c>
      <c r="E3589">
        <v>5</v>
      </c>
      <c r="F3589" t="s">
        <v>8221</v>
      </c>
      <c r="G3589" t="s">
        <v>8225</v>
      </c>
      <c r="H3589" t="s">
        <v>8247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8284</v>
      </c>
      <c r="O3589" s="6">
        <f t="shared" si="336"/>
        <v>1.6666666666666668E-3</v>
      </c>
      <c r="P3589" s="8">
        <f t="shared" si="337"/>
        <v>5</v>
      </c>
      <c r="Q3589" s="9" t="str">
        <f t="shared" si="338"/>
        <v>food</v>
      </c>
      <c r="R3589" s="9" t="str">
        <f t="shared" si="339"/>
        <v>food trucks</v>
      </c>
      <c r="S3589" s="14">
        <f t="shared" si="340"/>
        <v>42333.330277777779</v>
      </c>
      <c r="T3589" s="14">
        <f t="shared" si="341"/>
        <v>42363.330277777779</v>
      </c>
    </row>
    <row r="3590" spans="1:20" ht="45" x14ac:dyDescent="0.25">
      <c r="A3590">
        <v>2589</v>
      </c>
      <c r="B3590" s="3" t="s">
        <v>2589</v>
      </c>
      <c r="C3590" s="3" t="s">
        <v>6699</v>
      </c>
      <c r="D3590">
        <v>50000</v>
      </c>
      <c r="E3590">
        <v>5</v>
      </c>
      <c r="F3590" t="s">
        <v>8221</v>
      </c>
      <c r="G3590" t="s">
        <v>8232</v>
      </c>
      <c r="H3590" t="s">
        <v>8253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8284</v>
      </c>
      <c r="O3590" s="6">
        <f t="shared" si="336"/>
        <v>1E-4</v>
      </c>
      <c r="P3590" s="8">
        <f t="shared" si="337"/>
        <v>5</v>
      </c>
      <c r="Q3590" s="9" t="str">
        <f t="shared" si="338"/>
        <v>food</v>
      </c>
      <c r="R3590" s="9" t="str">
        <f t="shared" si="339"/>
        <v>food trucks</v>
      </c>
      <c r="S3590" s="14">
        <f t="shared" si="340"/>
        <v>42422.536192129628</v>
      </c>
      <c r="T3590" s="14">
        <f t="shared" si="341"/>
        <v>42452.494525462964</v>
      </c>
    </row>
    <row r="3591" spans="1:20" ht="45" x14ac:dyDescent="0.25">
      <c r="A3591">
        <v>2849</v>
      </c>
      <c r="B3591" s="3" t="s">
        <v>2849</v>
      </c>
      <c r="C3591" s="3" t="s">
        <v>6959</v>
      </c>
      <c r="D3591">
        <v>500</v>
      </c>
      <c r="E3591">
        <v>5</v>
      </c>
      <c r="F3591" t="s">
        <v>8221</v>
      </c>
      <c r="G3591" t="s">
        <v>8225</v>
      </c>
      <c r="H3591" t="s">
        <v>8247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8271</v>
      </c>
      <c r="O3591" s="6">
        <f t="shared" si="336"/>
        <v>0.01</v>
      </c>
      <c r="P3591" s="8">
        <f t="shared" si="337"/>
        <v>5</v>
      </c>
      <c r="Q3591" s="9" t="str">
        <f t="shared" si="338"/>
        <v>theater</v>
      </c>
      <c r="R3591" s="9" t="str">
        <f t="shared" si="339"/>
        <v>plays</v>
      </c>
      <c r="S3591" s="14">
        <f t="shared" si="340"/>
        <v>42453.428240740745</v>
      </c>
      <c r="T3591" s="14">
        <f t="shared" si="341"/>
        <v>42483.428240740745</v>
      </c>
    </row>
    <row r="3592" spans="1:20" ht="45" x14ac:dyDescent="0.25">
      <c r="A3592">
        <v>2887</v>
      </c>
      <c r="B3592" s="3" t="s">
        <v>2887</v>
      </c>
      <c r="C3592" s="3" t="s">
        <v>6997</v>
      </c>
      <c r="D3592">
        <v>3000</v>
      </c>
      <c r="E3592">
        <v>5</v>
      </c>
      <c r="F3592" t="s">
        <v>8221</v>
      </c>
      <c r="G3592" t="s">
        <v>8224</v>
      </c>
      <c r="H3592" t="s">
        <v>8246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8271</v>
      </c>
      <c r="O3592" s="6">
        <f t="shared" si="336"/>
        <v>1.6666666666666668E-3</v>
      </c>
      <c r="P3592" s="8">
        <f t="shared" si="337"/>
        <v>5</v>
      </c>
      <c r="Q3592" s="9" t="str">
        <f t="shared" si="338"/>
        <v>theater</v>
      </c>
      <c r="R3592" s="9" t="str">
        <f t="shared" si="339"/>
        <v>plays</v>
      </c>
      <c r="S3592" s="14">
        <f t="shared" si="340"/>
        <v>41985.427361111113</v>
      </c>
      <c r="T3592" s="14">
        <f t="shared" si="341"/>
        <v>42015.427361111113</v>
      </c>
    </row>
    <row r="3593" spans="1:20" ht="45" x14ac:dyDescent="0.25">
      <c r="A3593">
        <v>3119</v>
      </c>
      <c r="B3593" s="3" t="s">
        <v>3119</v>
      </c>
      <c r="C3593" s="3" t="s">
        <v>7229</v>
      </c>
      <c r="D3593">
        <v>10000</v>
      </c>
      <c r="E3593">
        <v>5</v>
      </c>
      <c r="F3593" t="s">
        <v>8221</v>
      </c>
      <c r="G3593" t="s">
        <v>8224</v>
      </c>
      <c r="H3593" t="s">
        <v>8246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8303</v>
      </c>
      <c r="O3593" s="6">
        <f t="shared" si="336"/>
        <v>5.0000000000000001E-4</v>
      </c>
      <c r="P3593" s="8">
        <f t="shared" si="337"/>
        <v>5</v>
      </c>
      <c r="Q3593" s="9" t="str">
        <f t="shared" si="338"/>
        <v>theater</v>
      </c>
      <c r="R3593" s="9" t="str">
        <f t="shared" si="339"/>
        <v>spaces</v>
      </c>
      <c r="S3593" s="14">
        <f t="shared" si="340"/>
        <v>42060.04550925926</v>
      </c>
      <c r="T3593" s="14">
        <f t="shared" si="341"/>
        <v>42090.003842592589</v>
      </c>
    </row>
    <row r="3594" spans="1:20" ht="45" x14ac:dyDescent="0.25">
      <c r="A3594">
        <v>3806</v>
      </c>
      <c r="B3594" s="3" t="s">
        <v>3803</v>
      </c>
      <c r="C3594" s="3" t="s">
        <v>7916</v>
      </c>
      <c r="D3594">
        <v>7500</v>
      </c>
      <c r="E3594">
        <v>5</v>
      </c>
      <c r="F3594" t="s">
        <v>8221</v>
      </c>
      <c r="G3594" t="s">
        <v>8226</v>
      </c>
      <c r="H3594" t="s">
        <v>8248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8305</v>
      </c>
      <c r="O3594" s="6">
        <f t="shared" si="336"/>
        <v>6.6666666666666664E-4</v>
      </c>
      <c r="P3594" s="8">
        <f t="shared" si="337"/>
        <v>5</v>
      </c>
      <c r="Q3594" s="9" t="str">
        <f t="shared" si="338"/>
        <v>theater</v>
      </c>
      <c r="R3594" s="9" t="str">
        <f t="shared" si="339"/>
        <v>musical</v>
      </c>
      <c r="S3594" s="14">
        <f t="shared" si="340"/>
        <v>41799.259039351848</v>
      </c>
      <c r="T3594" s="14">
        <f t="shared" si="341"/>
        <v>41819.259039351848</v>
      </c>
    </row>
    <row r="3595" spans="1:20" ht="45" x14ac:dyDescent="0.25">
      <c r="A3595">
        <v>3915</v>
      </c>
      <c r="B3595" s="3" t="s">
        <v>3912</v>
      </c>
      <c r="C3595" s="3" t="s">
        <v>8023</v>
      </c>
      <c r="D3595">
        <v>1500</v>
      </c>
      <c r="E3595">
        <v>5</v>
      </c>
      <c r="F3595" t="s">
        <v>8221</v>
      </c>
      <c r="G3595" t="s">
        <v>8225</v>
      </c>
      <c r="H3595" t="s">
        <v>8247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8271</v>
      </c>
      <c r="O3595" s="6">
        <f t="shared" si="336"/>
        <v>3.3333333333333335E-3</v>
      </c>
      <c r="P3595" s="8">
        <f t="shared" si="337"/>
        <v>5</v>
      </c>
      <c r="Q3595" s="9" t="str">
        <f t="shared" si="338"/>
        <v>theater</v>
      </c>
      <c r="R3595" s="9" t="str">
        <f t="shared" si="339"/>
        <v>plays</v>
      </c>
      <c r="S3595" s="14">
        <f t="shared" si="340"/>
        <v>42492.98505787037</v>
      </c>
      <c r="T3595" s="14">
        <f t="shared" si="341"/>
        <v>42522.98505787037</v>
      </c>
    </row>
    <row r="3596" spans="1:20" ht="45" x14ac:dyDescent="0.25">
      <c r="A3596">
        <v>3939</v>
      </c>
      <c r="B3596" s="3" t="s">
        <v>3936</v>
      </c>
      <c r="C3596" s="3" t="s">
        <v>8047</v>
      </c>
      <c r="D3596">
        <v>5000</v>
      </c>
      <c r="E3596">
        <v>5</v>
      </c>
      <c r="F3596" t="s">
        <v>8221</v>
      </c>
      <c r="G3596" t="s">
        <v>8226</v>
      </c>
      <c r="H3596" t="s">
        <v>8248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8271</v>
      </c>
      <c r="O3596" s="6">
        <f t="shared" si="336"/>
        <v>1E-3</v>
      </c>
      <c r="P3596" s="8">
        <f t="shared" si="337"/>
        <v>5</v>
      </c>
      <c r="Q3596" s="9" t="str">
        <f t="shared" si="338"/>
        <v>theater</v>
      </c>
      <c r="R3596" s="9" t="str">
        <f t="shared" si="339"/>
        <v>plays</v>
      </c>
      <c r="S3596" s="14">
        <f t="shared" si="340"/>
        <v>41915.400219907409</v>
      </c>
      <c r="T3596" s="14">
        <f t="shared" si="341"/>
        <v>41919.1875</v>
      </c>
    </row>
    <row r="3597" spans="1:20" ht="45" x14ac:dyDescent="0.25">
      <c r="A3597">
        <v>3945</v>
      </c>
      <c r="B3597" s="3" t="s">
        <v>3942</v>
      </c>
      <c r="C3597" s="3" t="s">
        <v>8053</v>
      </c>
      <c r="D3597">
        <v>2000</v>
      </c>
      <c r="E3597">
        <v>5</v>
      </c>
      <c r="F3597" t="s">
        <v>8221</v>
      </c>
      <c r="G3597" t="s">
        <v>8224</v>
      </c>
      <c r="H3597" t="s">
        <v>8246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8271</v>
      </c>
      <c r="O3597" s="6">
        <f t="shared" si="336"/>
        <v>2.5000000000000001E-3</v>
      </c>
      <c r="P3597" s="8">
        <f t="shared" si="337"/>
        <v>5</v>
      </c>
      <c r="Q3597" s="9" t="str">
        <f t="shared" si="338"/>
        <v>theater</v>
      </c>
      <c r="R3597" s="9" t="str">
        <f t="shared" si="339"/>
        <v>plays</v>
      </c>
      <c r="S3597" s="14">
        <f t="shared" si="340"/>
        <v>42109.801712962959</v>
      </c>
      <c r="T3597" s="14">
        <f t="shared" si="341"/>
        <v>42139.801712962959</v>
      </c>
    </row>
    <row r="3598" spans="1:20" ht="30" x14ac:dyDescent="0.25">
      <c r="A3598">
        <v>3994</v>
      </c>
      <c r="B3598" s="3" t="s">
        <v>3990</v>
      </c>
      <c r="C3598" s="3" t="s">
        <v>8100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8271</v>
      </c>
      <c r="O3598" s="6">
        <f t="shared" si="336"/>
        <v>2.5000000000000001E-3</v>
      </c>
      <c r="P3598" s="8">
        <f t="shared" si="337"/>
        <v>5</v>
      </c>
      <c r="Q3598" s="9" t="str">
        <f t="shared" si="338"/>
        <v>theater</v>
      </c>
      <c r="R3598" s="9" t="str">
        <f t="shared" si="339"/>
        <v>plays</v>
      </c>
      <c r="S3598" s="14">
        <f t="shared" si="340"/>
        <v>41809.389930555553</v>
      </c>
      <c r="T3598" s="14">
        <f t="shared" si="341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>
        <v>2000</v>
      </c>
      <c r="E3599">
        <v>5</v>
      </c>
      <c r="F3599" t="s">
        <v>8221</v>
      </c>
      <c r="G3599" t="s">
        <v>8224</v>
      </c>
      <c r="H3599" t="s">
        <v>8246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8271</v>
      </c>
      <c r="O3599" s="6">
        <f t="shared" si="336"/>
        <v>2.5000000000000001E-3</v>
      </c>
      <c r="P3599" s="8">
        <f t="shared" si="337"/>
        <v>5</v>
      </c>
      <c r="Q3599" s="9" t="str">
        <f t="shared" si="338"/>
        <v>theater</v>
      </c>
      <c r="R3599" s="9" t="str">
        <f t="shared" si="339"/>
        <v>plays</v>
      </c>
      <c r="S3599" s="14">
        <f t="shared" si="340"/>
        <v>41848.772928240738</v>
      </c>
      <c r="T3599" s="14">
        <f t="shared" si="341"/>
        <v>41877.686111111114</v>
      </c>
    </row>
    <row r="3600" spans="1:20" ht="45" x14ac:dyDescent="0.25">
      <c r="A3600">
        <v>4079</v>
      </c>
      <c r="B3600" s="3" t="s">
        <v>4075</v>
      </c>
      <c r="C3600" s="3" t="s">
        <v>8182</v>
      </c>
      <c r="D3600">
        <v>3000</v>
      </c>
      <c r="E3600">
        <v>5</v>
      </c>
      <c r="F3600" t="s">
        <v>8221</v>
      </c>
      <c r="G3600" t="s">
        <v>8224</v>
      </c>
      <c r="H3600" t="s">
        <v>8246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8271</v>
      </c>
      <c r="O3600" s="6">
        <f t="shared" si="336"/>
        <v>1.6666666666666668E-3</v>
      </c>
      <c r="P3600" s="8">
        <f t="shared" si="337"/>
        <v>5</v>
      </c>
      <c r="Q3600" s="9" t="str">
        <f t="shared" si="338"/>
        <v>theater</v>
      </c>
      <c r="R3600" s="9" t="str">
        <f t="shared" si="339"/>
        <v>plays</v>
      </c>
      <c r="S3600" s="14">
        <f t="shared" si="340"/>
        <v>42510.938900462963</v>
      </c>
      <c r="T3600" s="14">
        <f t="shared" si="341"/>
        <v>42540.938900462963</v>
      </c>
    </row>
    <row r="3601" spans="1:20" ht="30" x14ac:dyDescent="0.25">
      <c r="A3601">
        <v>636</v>
      </c>
      <c r="B3601" s="3" t="s">
        <v>637</v>
      </c>
      <c r="C3601" s="3" t="s">
        <v>4746</v>
      </c>
      <c r="D3601">
        <v>2000</v>
      </c>
      <c r="E3601">
        <v>4</v>
      </c>
      <c r="F3601" t="s">
        <v>8220</v>
      </c>
      <c r="G3601" t="s">
        <v>8225</v>
      </c>
      <c r="H3601" t="s">
        <v>8247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8272</v>
      </c>
      <c r="O3601" s="6">
        <f t="shared" si="336"/>
        <v>2E-3</v>
      </c>
      <c r="P3601" s="8">
        <f t="shared" si="337"/>
        <v>4</v>
      </c>
      <c r="Q3601" s="9" t="str">
        <f t="shared" si="338"/>
        <v>technology</v>
      </c>
      <c r="R3601" s="9" t="str">
        <f t="shared" si="339"/>
        <v>web</v>
      </c>
      <c r="S3601" s="14">
        <f t="shared" si="340"/>
        <v>42131.455439814818</v>
      </c>
      <c r="T3601" s="14">
        <f t="shared" si="341"/>
        <v>42161.44930555555</v>
      </c>
    </row>
    <row r="3602" spans="1:20" ht="15.75" x14ac:dyDescent="0.25">
      <c r="A3602">
        <v>1181</v>
      </c>
      <c r="B3602" s="3" t="s">
        <v>1182</v>
      </c>
      <c r="C3602" s="3" t="s">
        <v>5291</v>
      </c>
      <c r="D3602">
        <v>50000</v>
      </c>
      <c r="E3602">
        <v>4</v>
      </c>
      <c r="F3602" t="s">
        <v>8221</v>
      </c>
      <c r="G3602" t="s">
        <v>8224</v>
      </c>
      <c r="H3602" t="s">
        <v>8246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8284</v>
      </c>
      <c r="O3602" s="6">
        <f t="shared" si="336"/>
        <v>8.0000000000000007E-5</v>
      </c>
      <c r="P3602" s="8">
        <f t="shared" si="337"/>
        <v>1.3333333333333333</v>
      </c>
      <c r="Q3602" s="9" t="str">
        <f t="shared" si="338"/>
        <v>food</v>
      </c>
      <c r="R3602" s="9" t="str">
        <f t="shared" si="339"/>
        <v>food trucks</v>
      </c>
      <c r="S3602" s="14">
        <f t="shared" si="340"/>
        <v>42034.339363425926</v>
      </c>
      <c r="T3602" s="14">
        <f t="shared" si="341"/>
        <v>42064.339363425926</v>
      </c>
    </row>
    <row r="3603" spans="1:20" ht="45" x14ac:dyDescent="0.25">
      <c r="A3603">
        <v>1865</v>
      </c>
      <c r="B3603" s="3" t="s">
        <v>1866</v>
      </c>
      <c r="C3603" s="3" t="s">
        <v>5975</v>
      </c>
      <c r="D3603">
        <v>110000</v>
      </c>
      <c r="E3603">
        <v>4</v>
      </c>
      <c r="F3603" t="s">
        <v>8221</v>
      </c>
      <c r="G3603" t="s">
        <v>8225</v>
      </c>
      <c r="H3603" t="s">
        <v>8247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8283</v>
      </c>
      <c r="O3603" s="6">
        <f t="shared" si="336"/>
        <v>3.6363636363636364E-5</v>
      </c>
      <c r="P3603" s="8">
        <f t="shared" si="337"/>
        <v>2</v>
      </c>
      <c r="Q3603" s="9" t="str">
        <f t="shared" si="338"/>
        <v>games</v>
      </c>
      <c r="R3603" s="9" t="str">
        <f t="shared" si="339"/>
        <v>mobile games</v>
      </c>
      <c r="S3603" s="14">
        <f t="shared" si="340"/>
        <v>42645.367442129631</v>
      </c>
      <c r="T3603" s="14">
        <f t="shared" si="341"/>
        <v>42680.409108796302</v>
      </c>
    </row>
    <row r="3604" spans="1:20" ht="45" x14ac:dyDescent="0.25">
      <c r="A3604">
        <v>4072</v>
      </c>
      <c r="B3604" s="3" t="s">
        <v>4068</v>
      </c>
      <c r="C3604" s="3" t="s">
        <v>8175</v>
      </c>
      <c r="D3604">
        <v>1000</v>
      </c>
      <c r="E3604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8271</v>
      </c>
      <c r="O3604" s="6">
        <f t="shared" si="336"/>
        <v>4.0000000000000001E-3</v>
      </c>
      <c r="P3604" s="8">
        <f t="shared" si="337"/>
        <v>2</v>
      </c>
      <c r="Q3604" s="9" t="str">
        <f t="shared" si="338"/>
        <v>theater</v>
      </c>
      <c r="R3604" s="9" t="str">
        <f t="shared" si="339"/>
        <v>plays</v>
      </c>
      <c r="S3604" s="14">
        <f t="shared" si="340"/>
        <v>41812.77443287037</v>
      </c>
      <c r="T3604" s="14">
        <f t="shared" si="341"/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>
        <v>2500</v>
      </c>
      <c r="E3605">
        <v>3</v>
      </c>
      <c r="F3605" t="s">
        <v>8221</v>
      </c>
      <c r="G3605" t="s">
        <v>8225</v>
      </c>
      <c r="H3605" t="s">
        <v>8247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8268</v>
      </c>
      <c r="O3605" s="6">
        <f t="shared" si="336"/>
        <v>1.1999999999999999E-3</v>
      </c>
      <c r="P3605" s="8">
        <f t="shared" si="337"/>
        <v>1</v>
      </c>
      <c r="Q3605" s="9" t="str">
        <f t="shared" si="338"/>
        <v>film &amp; video</v>
      </c>
      <c r="R3605" s="9" t="str">
        <f t="shared" si="339"/>
        <v>drama</v>
      </c>
      <c r="S3605" s="14">
        <f t="shared" si="340"/>
        <v>42375.996886574074</v>
      </c>
      <c r="T3605" s="14">
        <f t="shared" si="341"/>
        <v>42435.996886574074</v>
      </c>
    </row>
    <row r="3606" spans="1:20" ht="45" x14ac:dyDescent="0.25">
      <c r="A3606">
        <v>435</v>
      </c>
      <c r="B3606" s="3" t="s">
        <v>436</v>
      </c>
      <c r="C3606" s="3" t="s">
        <v>4545</v>
      </c>
      <c r="D3606">
        <v>110000</v>
      </c>
      <c r="E3606">
        <v>3</v>
      </c>
      <c r="F3606" t="s">
        <v>8221</v>
      </c>
      <c r="G3606" t="s">
        <v>8224</v>
      </c>
      <c r="H3606" t="s">
        <v>8246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8270</v>
      </c>
      <c r="O3606" s="6">
        <f t="shared" si="336"/>
        <v>2.7272727272727273E-5</v>
      </c>
      <c r="P3606" s="8">
        <f t="shared" si="337"/>
        <v>1</v>
      </c>
      <c r="Q3606" s="9" t="str">
        <f t="shared" si="338"/>
        <v>film &amp; video</v>
      </c>
      <c r="R3606" s="9" t="str">
        <f t="shared" si="339"/>
        <v>animation</v>
      </c>
      <c r="S3606" s="14">
        <f t="shared" si="340"/>
        <v>41500.747453703705</v>
      </c>
      <c r="T3606" s="14">
        <f t="shared" si="341"/>
        <v>41530.747453703705</v>
      </c>
    </row>
    <row r="3607" spans="1:20" ht="30" x14ac:dyDescent="0.25">
      <c r="A3607">
        <v>982</v>
      </c>
      <c r="B3607" s="3" t="s">
        <v>983</v>
      </c>
      <c r="C3607" s="3" t="s">
        <v>5092</v>
      </c>
      <c r="D3607">
        <v>17500</v>
      </c>
      <c r="E3607">
        <v>3</v>
      </c>
      <c r="F3607" t="s">
        <v>8221</v>
      </c>
      <c r="G3607" t="s">
        <v>8224</v>
      </c>
      <c r="H3607" t="s">
        <v>8246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8273</v>
      </c>
      <c r="O3607" s="6">
        <f t="shared" si="336"/>
        <v>1.7142857142857143E-4</v>
      </c>
      <c r="P3607" s="8">
        <f t="shared" si="337"/>
        <v>1</v>
      </c>
      <c r="Q3607" s="9" t="str">
        <f t="shared" si="338"/>
        <v>technology</v>
      </c>
      <c r="R3607" s="9" t="str">
        <f t="shared" si="339"/>
        <v>wearables</v>
      </c>
      <c r="S3607" s="14">
        <f t="shared" si="340"/>
        <v>42615.753310185188</v>
      </c>
      <c r="T3607" s="14">
        <f t="shared" si="341"/>
        <v>42645.753310185188</v>
      </c>
    </row>
    <row r="3608" spans="1:20" ht="15.75" x14ac:dyDescent="0.25">
      <c r="A3608">
        <v>1420</v>
      </c>
      <c r="B3608" s="3" t="s">
        <v>1421</v>
      </c>
      <c r="C3608" s="3" t="s">
        <v>5530</v>
      </c>
      <c r="D3608">
        <v>110</v>
      </c>
      <c r="E3608">
        <v>3</v>
      </c>
      <c r="F3608" t="s">
        <v>8221</v>
      </c>
      <c r="G3608" t="s">
        <v>8224</v>
      </c>
      <c r="H3608" t="s">
        <v>8246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8287</v>
      </c>
      <c r="O3608" s="6">
        <f t="shared" si="336"/>
        <v>2.7272727272727271E-2</v>
      </c>
      <c r="P3608" s="8">
        <f t="shared" si="337"/>
        <v>1</v>
      </c>
      <c r="Q3608" s="9" t="str">
        <f t="shared" si="338"/>
        <v>publishing</v>
      </c>
      <c r="R3608" s="9" t="str">
        <f t="shared" si="339"/>
        <v>translations</v>
      </c>
      <c r="S3608" s="14">
        <f t="shared" si="340"/>
        <v>42524.667662037042</v>
      </c>
      <c r="T3608" s="14">
        <f t="shared" si="341"/>
        <v>42549.667662037042</v>
      </c>
    </row>
    <row r="3609" spans="1:20" ht="30" x14ac:dyDescent="0.25">
      <c r="A3609">
        <v>1593</v>
      </c>
      <c r="B3609" s="3" t="s">
        <v>1594</v>
      </c>
      <c r="C3609" s="3" t="s">
        <v>5703</v>
      </c>
      <c r="D3609">
        <v>22000</v>
      </c>
      <c r="E3609">
        <v>3</v>
      </c>
      <c r="F3609" t="s">
        <v>8221</v>
      </c>
      <c r="G3609" t="s">
        <v>8224</v>
      </c>
      <c r="H3609" t="s">
        <v>8246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8291</v>
      </c>
      <c r="O3609" s="6">
        <f t="shared" si="336"/>
        <v>1.3636363636363637E-4</v>
      </c>
      <c r="P3609" s="8">
        <f t="shared" si="337"/>
        <v>1</v>
      </c>
      <c r="Q3609" s="9" t="str">
        <f t="shared" si="338"/>
        <v>photography</v>
      </c>
      <c r="R3609" s="9" t="str">
        <f t="shared" si="339"/>
        <v>places</v>
      </c>
      <c r="S3609" s="14">
        <f t="shared" si="340"/>
        <v>42033.845543981486</v>
      </c>
      <c r="T3609" s="14">
        <f t="shared" si="341"/>
        <v>42063.845543981486</v>
      </c>
    </row>
    <row r="3610" spans="1:20" ht="45" x14ac:dyDescent="0.25">
      <c r="A3610">
        <v>2394</v>
      </c>
      <c r="B3610" s="3" t="s">
        <v>2395</v>
      </c>
      <c r="C3610" s="3" t="s">
        <v>6504</v>
      </c>
      <c r="D3610">
        <v>5000</v>
      </c>
      <c r="E3610">
        <v>3</v>
      </c>
      <c r="F3610" t="s">
        <v>8220</v>
      </c>
      <c r="G3610" t="s">
        <v>8241</v>
      </c>
      <c r="H3610" t="s">
        <v>8249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8272</v>
      </c>
      <c r="O3610" s="6">
        <f t="shared" si="336"/>
        <v>5.9999999999999995E-4</v>
      </c>
      <c r="P3610" s="8">
        <f t="shared" si="337"/>
        <v>1.5</v>
      </c>
      <c r="Q3610" s="9" t="str">
        <f t="shared" si="338"/>
        <v>technology</v>
      </c>
      <c r="R3610" s="9" t="str">
        <f t="shared" si="339"/>
        <v>web</v>
      </c>
      <c r="S3610" s="14">
        <f t="shared" si="340"/>
        <v>42031.362187499995</v>
      </c>
      <c r="T3610" s="14">
        <f t="shared" si="341"/>
        <v>42061.362187499995</v>
      </c>
    </row>
    <row r="3611" spans="1:20" ht="45" x14ac:dyDescent="0.25">
      <c r="A3611">
        <v>3058</v>
      </c>
      <c r="B3611" s="3" t="s">
        <v>3058</v>
      </c>
      <c r="C3611" s="3" t="s">
        <v>7168</v>
      </c>
      <c r="D3611">
        <v>18000</v>
      </c>
      <c r="E3611">
        <v>3</v>
      </c>
      <c r="F3611" t="s">
        <v>8221</v>
      </c>
      <c r="G3611" t="s">
        <v>8237</v>
      </c>
      <c r="H3611" t="s">
        <v>8249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8303</v>
      </c>
      <c r="O3611" s="6">
        <f t="shared" si="336"/>
        <v>1.6666666666666666E-4</v>
      </c>
      <c r="P3611" s="8">
        <f t="shared" si="337"/>
        <v>1</v>
      </c>
      <c r="Q3611" s="9" t="str">
        <f t="shared" si="338"/>
        <v>theater</v>
      </c>
      <c r="R3611" s="9" t="str">
        <f t="shared" si="339"/>
        <v>spaces</v>
      </c>
      <c r="S3611" s="14">
        <f t="shared" si="340"/>
        <v>42460.374305555553</v>
      </c>
      <c r="T3611" s="14">
        <f t="shared" si="341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>
        <v>150000</v>
      </c>
      <c r="E3612">
        <v>3</v>
      </c>
      <c r="F3612" t="s">
        <v>8221</v>
      </c>
      <c r="G3612" t="s">
        <v>8224</v>
      </c>
      <c r="H3612" t="s">
        <v>8246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8305</v>
      </c>
      <c r="O3612" s="6">
        <f t="shared" si="336"/>
        <v>2.0000000000000002E-5</v>
      </c>
      <c r="P3612" s="8">
        <f t="shared" si="337"/>
        <v>1.5</v>
      </c>
      <c r="Q3612" s="9" t="str">
        <f t="shared" si="338"/>
        <v>theater</v>
      </c>
      <c r="R3612" s="9" t="str">
        <f t="shared" si="339"/>
        <v>musical</v>
      </c>
      <c r="S3612" s="14">
        <f t="shared" si="340"/>
        <v>41849.887037037035</v>
      </c>
      <c r="T3612" s="14">
        <f t="shared" si="341"/>
        <v>41909.887037037035</v>
      </c>
    </row>
    <row r="3613" spans="1:20" ht="15.75" x14ac:dyDescent="0.25">
      <c r="A3613">
        <v>3904</v>
      </c>
      <c r="B3613" s="3" t="s">
        <v>3901</v>
      </c>
      <c r="C3613" s="3" t="s">
        <v>8012</v>
      </c>
      <c r="D3613">
        <v>10000</v>
      </c>
      <c r="E3613">
        <v>3</v>
      </c>
      <c r="F3613" t="s">
        <v>8221</v>
      </c>
      <c r="G3613" t="s">
        <v>8224</v>
      </c>
      <c r="H3613" t="s">
        <v>8246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8271</v>
      </c>
      <c r="O3613" s="6">
        <f t="shared" si="336"/>
        <v>2.9999999999999997E-4</v>
      </c>
      <c r="P3613" s="8">
        <f t="shared" si="337"/>
        <v>1.5</v>
      </c>
      <c r="Q3613" s="9" t="str">
        <f t="shared" si="338"/>
        <v>theater</v>
      </c>
      <c r="R3613" s="9" t="str">
        <f t="shared" si="339"/>
        <v>plays</v>
      </c>
      <c r="S3613" s="14">
        <f t="shared" si="340"/>
        <v>42095.229166666672</v>
      </c>
      <c r="T3613" s="14">
        <f t="shared" si="341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>
        <v>50000</v>
      </c>
      <c r="E3614">
        <v>3</v>
      </c>
      <c r="F3614" t="s">
        <v>8221</v>
      </c>
      <c r="G3614" t="s">
        <v>8224</v>
      </c>
      <c r="H3614" t="s">
        <v>8246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8271</v>
      </c>
      <c r="O3614" s="6">
        <f t="shared" si="336"/>
        <v>6.0000000000000002E-5</v>
      </c>
      <c r="P3614" s="8">
        <f t="shared" si="337"/>
        <v>3</v>
      </c>
      <c r="Q3614" s="9" t="str">
        <f t="shared" si="338"/>
        <v>theater</v>
      </c>
      <c r="R3614" s="9" t="str">
        <f t="shared" si="339"/>
        <v>plays</v>
      </c>
      <c r="S3614" s="14">
        <f t="shared" si="340"/>
        <v>42107.864722222221</v>
      </c>
      <c r="T3614" s="14">
        <f t="shared" si="341"/>
        <v>42137.864722222221</v>
      </c>
    </row>
    <row r="3615" spans="1:20" ht="45" x14ac:dyDescent="0.25">
      <c r="A3615">
        <v>4082</v>
      </c>
      <c r="B3615" s="3" t="s">
        <v>4078</v>
      </c>
      <c r="C3615" s="3" t="s">
        <v>8185</v>
      </c>
      <c r="D3615">
        <v>150</v>
      </c>
      <c r="E3615">
        <v>3</v>
      </c>
      <c r="F3615" t="s">
        <v>8221</v>
      </c>
      <c r="G3615" t="s">
        <v>8224</v>
      </c>
      <c r="H3615" t="s">
        <v>8246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8271</v>
      </c>
      <c r="O3615" s="6">
        <f t="shared" si="336"/>
        <v>0.02</v>
      </c>
      <c r="P3615" s="8">
        <f t="shared" si="337"/>
        <v>1.5</v>
      </c>
      <c r="Q3615" s="9" t="str">
        <f t="shared" si="338"/>
        <v>theater</v>
      </c>
      <c r="R3615" s="9" t="str">
        <f t="shared" si="339"/>
        <v>plays</v>
      </c>
      <c r="S3615" s="14">
        <f t="shared" si="340"/>
        <v>42307.189270833333</v>
      </c>
      <c r="T3615" s="14">
        <f t="shared" si="341"/>
        <v>42322.958333333328</v>
      </c>
    </row>
    <row r="3616" spans="1:20" ht="45" x14ac:dyDescent="0.25">
      <c r="A3616">
        <v>4113</v>
      </c>
      <c r="B3616" s="3" t="s">
        <v>4109</v>
      </c>
      <c r="C3616" s="3" t="s">
        <v>8215</v>
      </c>
      <c r="D3616">
        <v>1500</v>
      </c>
      <c r="E3616">
        <v>3</v>
      </c>
      <c r="F3616" t="s">
        <v>8221</v>
      </c>
      <c r="G3616" t="s">
        <v>8224</v>
      </c>
      <c r="H3616" t="s">
        <v>8246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8271</v>
      </c>
      <c r="O3616" s="6">
        <f t="shared" si="336"/>
        <v>2E-3</v>
      </c>
      <c r="P3616" s="8">
        <f t="shared" si="337"/>
        <v>1</v>
      </c>
      <c r="Q3616" s="9" t="str">
        <f t="shared" si="338"/>
        <v>theater</v>
      </c>
      <c r="R3616" s="9" t="str">
        <f t="shared" si="339"/>
        <v>plays</v>
      </c>
      <c r="S3616" s="14">
        <f t="shared" si="340"/>
        <v>42358.573182870372</v>
      </c>
      <c r="T3616" s="14">
        <f t="shared" si="341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>
        <v>60000</v>
      </c>
      <c r="E3617">
        <v>2</v>
      </c>
      <c r="F3617" t="s">
        <v>8221</v>
      </c>
      <c r="G3617" t="s">
        <v>8224</v>
      </c>
      <c r="H3617" t="s">
        <v>8246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8270</v>
      </c>
      <c r="O3617" s="6">
        <f t="shared" si="336"/>
        <v>3.3333333333333335E-5</v>
      </c>
      <c r="P3617" s="8">
        <f t="shared" si="337"/>
        <v>1</v>
      </c>
      <c r="Q3617" s="9" t="str">
        <f t="shared" si="338"/>
        <v>film &amp; video</v>
      </c>
      <c r="R3617" s="9" t="str">
        <f t="shared" si="339"/>
        <v>animation</v>
      </c>
      <c r="S3617" s="14">
        <f t="shared" si="340"/>
        <v>42130.335358796292</v>
      </c>
      <c r="T3617" s="14">
        <f t="shared" si="341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>
        <v>25000</v>
      </c>
      <c r="E3618">
        <v>2</v>
      </c>
      <c r="F3618" t="s">
        <v>8220</v>
      </c>
      <c r="G3618" t="s">
        <v>8224</v>
      </c>
      <c r="H3618" t="s">
        <v>8246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8272</v>
      </c>
      <c r="O3618" s="6">
        <f t="shared" si="336"/>
        <v>8.0000000000000007E-5</v>
      </c>
      <c r="P3618" s="8">
        <f t="shared" si="337"/>
        <v>2</v>
      </c>
      <c r="Q3618" s="9" t="str">
        <f t="shared" si="338"/>
        <v>technology</v>
      </c>
      <c r="R3618" s="9" t="str">
        <f t="shared" si="339"/>
        <v>web</v>
      </c>
      <c r="S3618" s="14">
        <f t="shared" si="340"/>
        <v>42076.092152777783</v>
      </c>
      <c r="T3618" s="14">
        <f t="shared" si="341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>
        <v>500</v>
      </c>
      <c r="E3619">
        <v>2</v>
      </c>
      <c r="F3619" t="s">
        <v>8221</v>
      </c>
      <c r="G3619" t="s">
        <v>8224</v>
      </c>
      <c r="H3619" t="s">
        <v>8246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8275</v>
      </c>
      <c r="O3619" s="6">
        <f t="shared" si="336"/>
        <v>4.0000000000000001E-3</v>
      </c>
      <c r="P3619" s="8">
        <f t="shared" si="337"/>
        <v>2</v>
      </c>
      <c r="Q3619" s="9" t="str">
        <f t="shared" si="338"/>
        <v>publishing</v>
      </c>
      <c r="R3619" s="9" t="str">
        <f t="shared" si="339"/>
        <v>fiction</v>
      </c>
      <c r="S3619" s="14">
        <f t="shared" si="340"/>
        <v>41729.702314814815</v>
      </c>
      <c r="T3619" s="14">
        <f t="shared" si="341"/>
        <v>41759.702314814815</v>
      </c>
    </row>
    <row r="3620" spans="1:20" ht="30" x14ac:dyDescent="0.25">
      <c r="A3620">
        <v>1451</v>
      </c>
      <c r="B3620" s="3" t="s">
        <v>1452</v>
      </c>
      <c r="C3620" s="3" t="s">
        <v>5561</v>
      </c>
      <c r="D3620">
        <v>18950</v>
      </c>
      <c r="E3620">
        <v>2</v>
      </c>
      <c r="F3620" t="s">
        <v>8220</v>
      </c>
      <c r="G3620" t="s">
        <v>8224</v>
      </c>
      <c r="H3620" t="s">
        <v>8246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8287</v>
      </c>
      <c r="O3620" s="6">
        <f t="shared" si="336"/>
        <v>1.0554089709762533E-4</v>
      </c>
      <c r="P3620" s="8">
        <f t="shared" si="337"/>
        <v>1</v>
      </c>
      <c r="Q3620" s="9" t="str">
        <f t="shared" si="338"/>
        <v>publishing</v>
      </c>
      <c r="R3620" s="9" t="str">
        <f t="shared" si="339"/>
        <v>translations</v>
      </c>
      <c r="S3620" s="14">
        <f t="shared" si="340"/>
        <v>41931.959016203706</v>
      </c>
      <c r="T3620" s="14">
        <f t="shared" si="341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>
        <v>1500</v>
      </c>
      <c r="E3621">
        <v>2</v>
      </c>
      <c r="F3621" t="s">
        <v>8221</v>
      </c>
      <c r="G3621" t="s">
        <v>8224</v>
      </c>
      <c r="H3621" t="s">
        <v>8246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8296</v>
      </c>
      <c r="O3621" s="6">
        <f t="shared" si="336"/>
        <v>1.3333333333333333E-3</v>
      </c>
      <c r="P3621" s="8">
        <f t="shared" si="337"/>
        <v>1</v>
      </c>
      <c r="Q3621" s="9" t="str">
        <f t="shared" si="338"/>
        <v>photography</v>
      </c>
      <c r="R3621" s="9" t="str">
        <f t="shared" si="339"/>
        <v>people</v>
      </c>
      <c r="S3621" s="14">
        <f t="shared" si="340"/>
        <v>42023.143414351856</v>
      </c>
      <c r="T3621" s="14">
        <f t="shared" si="341"/>
        <v>42053.143414351856</v>
      </c>
    </row>
    <row r="3622" spans="1:20" ht="45" x14ac:dyDescent="0.25">
      <c r="A3622">
        <v>2148</v>
      </c>
      <c r="B3622" s="3" t="s">
        <v>2149</v>
      </c>
      <c r="C3622" s="3" t="s">
        <v>6258</v>
      </c>
      <c r="D3622">
        <v>100</v>
      </c>
      <c r="E3622">
        <v>2</v>
      </c>
      <c r="F3622" t="s">
        <v>8221</v>
      </c>
      <c r="G3622" t="s">
        <v>8225</v>
      </c>
      <c r="H3622" t="s">
        <v>8247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8282</v>
      </c>
      <c r="O3622" s="6">
        <f t="shared" si="336"/>
        <v>0.02</v>
      </c>
      <c r="P3622" s="8">
        <f t="shared" si="337"/>
        <v>1</v>
      </c>
      <c r="Q3622" s="9" t="str">
        <f t="shared" si="338"/>
        <v>games</v>
      </c>
      <c r="R3622" s="9" t="str">
        <f t="shared" si="339"/>
        <v>video games</v>
      </c>
      <c r="S3622" s="14">
        <f t="shared" si="340"/>
        <v>42066.733587962968</v>
      </c>
      <c r="T3622" s="14">
        <f t="shared" si="341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>
        <v>250</v>
      </c>
      <c r="E3623">
        <v>2</v>
      </c>
      <c r="F3623" t="s">
        <v>8221</v>
      </c>
      <c r="G3623" t="s">
        <v>8224</v>
      </c>
      <c r="H3623" t="s">
        <v>8246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8282</v>
      </c>
      <c r="O3623" s="6">
        <f t="shared" si="336"/>
        <v>8.0000000000000002E-3</v>
      </c>
      <c r="P3623" s="8">
        <f t="shared" si="337"/>
        <v>1</v>
      </c>
      <c r="Q3623" s="9" t="str">
        <f t="shared" si="338"/>
        <v>games</v>
      </c>
      <c r="R3623" s="9" t="str">
        <f t="shared" si="339"/>
        <v>video games</v>
      </c>
      <c r="S3623" s="14">
        <f t="shared" si="340"/>
        <v>41647.632256944446</v>
      </c>
      <c r="T3623" s="14">
        <f t="shared" si="341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>
        <v>5000</v>
      </c>
      <c r="E3624">
        <v>2</v>
      </c>
      <c r="F3624" t="s">
        <v>8220</v>
      </c>
      <c r="G3624" t="s">
        <v>8229</v>
      </c>
      <c r="H3624" t="s">
        <v>8251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8272</v>
      </c>
      <c r="O3624" s="6">
        <f t="shared" si="336"/>
        <v>4.0000000000000002E-4</v>
      </c>
      <c r="P3624" s="8">
        <f t="shared" si="337"/>
        <v>2</v>
      </c>
      <c r="Q3624" s="9" t="str">
        <f t="shared" si="338"/>
        <v>technology</v>
      </c>
      <c r="R3624" s="9" t="str">
        <f t="shared" si="339"/>
        <v>web</v>
      </c>
      <c r="S3624" s="14">
        <f t="shared" si="340"/>
        <v>42377.70694444445</v>
      </c>
      <c r="T3624" s="14">
        <f t="shared" si="341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>
        <v>100000</v>
      </c>
      <c r="E3625">
        <v>2</v>
      </c>
      <c r="F3625" t="s">
        <v>8221</v>
      </c>
      <c r="G3625" t="s">
        <v>8224</v>
      </c>
      <c r="H3625" t="s">
        <v>8246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8284</v>
      </c>
      <c r="O3625" s="6">
        <f t="shared" si="336"/>
        <v>2.0000000000000002E-5</v>
      </c>
      <c r="P3625" s="8">
        <f t="shared" si="337"/>
        <v>1</v>
      </c>
      <c r="Q3625" s="9" t="str">
        <f t="shared" si="338"/>
        <v>food</v>
      </c>
      <c r="R3625" s="9" t="str">
        <f t="shared" si="339"/>
        <v>food trucks</v>
      </c>
      <c r="S3625" s="14">
        <f t="shared" si="340"/>
        <v>42489.099687499998</v>
      </c>
      <c r="T3625" s="14">
        <f t="shared" si="341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>
        <v>14000</v>
      </c>
      <c r="E3626">
        <v>2</v>
      </c>
      <c r="F3626" t="s">
        <v>8221</v>
      </c>
      <c r="G3626" t="s">
        <v>8224</v>
      </c>
      <c r="H3626" t="s">
        <v>8246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8284</v>
      </c>
      <c r="O3626" s="6">
        <f t="shared" si="336"/>
        <v>1.4285714285714287E-4</v>
      </c>
      <c r="P3626" s="8">
        <f t="shared" si="337"/>
        <v>1</v>
      </c>
      <c r="Q3626" s="9" t="str">
        <f t="shared" si="338"/>
        <v>food</v>
      </c>
      <c r="R3626" s="9" t="str">
        <f t="shared" si="339"/>
        <v>food trucks</v>
      </c>
      <c r="S3626" s="14">
        <f t="shared" si="340"/>
        <v>42041.218715277777</v>
      </c>
      <c r="T3626" s="14">
        <f t="shared" si="341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>
        <v>800</v>
      </c>
      <c r="E3627">
        <v>2</v>
      </c>
      <c r="F3627" t="s">
        <v>8221</v>
      </c>
      <c r="G3627" t="s">
        <v>8225</v>
      </c>
      <c r="H3627" t="s">
        <v>8247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8304</v>
      </c>
      <c r="O3627" s="6">
        <f t="shared" si="336"/>
        <v>2.5000000000000001E-3</v>
      </c>
      <c r="P3627" s="8">
        <f t="shared" si="337"/>
        <v>1</v>
      </c>
      <c r="Q3627" s="9" t="str">
        <f t="shared" si="338"/>
        <v>publishing</v>
      </c>
      <c r="R3627" s="9" t="str">
        <f t="shared" si="339"/>
        <v>children's books</v>
      </c>
      <c r="S3627" s="14">
        <f t="shared" si="340"/>
        <v>41745.826273148145</v>
      </c>
      <c r="T3627" s="14">
        <f t="shared" si="341"/>
        <v>41795.826273148145</v>
      </c>
    </row>
    <row r="3628" spans="1:20" ht="45" x14ac:dyDescent="0.25">
      <c r="A3628">
        <v>2907</v>
      </c>
      <c r="B3628" s="3" t="s">
        <v>2907</v>
      </c>
      <c r="C3628" s="3" t="s">
        <v>7017</v>
      </c>
      <c r="D3628">
        <v>2500</v>
      </c>
      <c r="E3628">
        <v>2</v>
      </c>
      <c r="F3628" t="s">
        <v>8221</v>
      </c>
      <c r="G3628" t="s">
        <v>8224</v>
      </c>
      <c r="H3628" t="s">
        <v>8246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8271</v>
      </c>
      <c r="O3628" s="6">
        <f t="shared" si="336"/>
        <v>8.0000000000000004E-4</v>
      </c>
      <c r="P3628" s="8">
        <f t="shared" si="337"/>
        <v>1</v>
      </c>
      <c r="Q3628" s="9" t="str">
        <f t="shared" si="338"/>
        <v>theater</v>
      </c>
      <c r="R3628" s="9" t="str">
        <f t="shared" si="339"/>
        <v>plays</v>
      </c>
      <c r="S3628" s="14">
        <f t="shared" si="340"/>
        <v>42444.877743055549</v>
      </c>
      <c r="T3628" s="14">
        <f t="shared" si="341"/>
        <v>42504.877743055549</v>
      </c>
    </row>
    <row r="3629" spans="1:20" ht="45" x14ac:dyDescent="0.25">
      <c r="A3629">
        <v>2913</v>
      </c>
      <c r="B3629" s="3" t="s">
        <v>2913</v>
      </c>
      <c r="C3629" s="3" t="s">
        <v>7023</v>
      </c>
      <c r="D3629">
        <v>10000</v>
      </c>
      <c r="E3629">
        <v>2</v>
      </c>
      <c r="F3629" t="s">
        <v>8221</v>
      </c>
      <c r="G3629" t="s">
        <v>8224</v>
      </c>
      <c r="H3629" t="s">
        <v>8246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8271</v>
      </c>
      <c r="O3629" s="6">
        <f t="shared" si="336"/>
        <v>2.0000000000000001E-4</v>
      </c>
      <c r="P3629" s="8">
        <f t="shared" si="337"/>
        <v>1</v>
      </c>
      <c r="Q3629" s="9" t="str">
        <f t="shared" si="338"/>
        <v>theater</v>
      </c>
      <c r="R3629" s="9" t="str">
        <f t="shared" si="339"/>
        <v>plays</v>
      </c>
      <c r="S3629" s="14">
        <f t="shared" si="340"/>
        <v>41828.922905092593</v>
      </c>
      <c r="T3629" s="14">
        <f t="shared" si="341"/>
        <v>41888.922905092593</v>
      </c>
    </row>
    <row r="3630" spans="1:20" ht="45" x14ac:dyDescent="0.25">
      <c r="A3630">
        <v>2946</v>
      </c>
      <c r="B3630" s="3" t="s">
        <v>2946</v>
      </c>
      <c r="C3630" s="3" t="s">
        <v>7056</v>
      </c>
      <c r="D3630">
        <v>2000</v>
      </c>
      <c r="E3630">
        <v>2</v>
      </c>
      <c r="F3630" t="s">
        <v>8221</v>
      </c>
      <c r="G3630" t="s">
        <v>8225</v>
      </c>
      <c r="H3630" t="s">
        <v>8247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8303</v>
      </c>
      <c r="O3630" s="6">
        <f t="shared" si="336"/>
        <v>1E-3</v>
      </c>
      <c r="P3630" s="8">
        <f t="shared" si="337"/>
        <v>1</v>
      </c>
      <c r="Q3630" s="9" t="str">
        <f t="shared" si="338"/>
        <v>theater</v>
      </c>
      <c r="R3630" s="9" t="str">
        <f t="shared" si="339"/>
        <v>spaces</v>
      </c>
      <c r="S3630" s="14">
        <f t="shared" si="340"/>
        <v>42567.531157407408</v>
      </c>
      <c r="T3630" s="14">
        <f t="shared" si="341"/>
        <v>42597.531157407408</v>
      </c>
    </row>
    <row r="3631" spans="1:20" ht="45" x14ac:dyDescent="0.25">
      <c r="A3631">
        <v>3072</v>
      </c>
      <c r="B3631" s="3" t="s">
        <v>3072</v>
      </c>
      <c r="C3631" s="3" t="s">
        <v>7182</v>
      </c>
      <c r="D3631">
        <v>12000</v>
      </c>
      <c r="E3631">
        <v>2</v>
      </c>
      <c r="F3631" t="s">
        <v>8221</v>
      </c>
      <c r="G3631" t="s">
        <v>8224</v>
      </c>
      <c r="H3631" t="s">
        <v>8246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336"/>
        <v>1.6666666666666666E-4</v>
      </c>
      <c r="P3631" s="8">
        <f t="shared" si="337"/>
        <v>1</v>
      </c>
      <c r="Q3631" s="9" t="str">
        <f t="shared" si="338"/>
        <v>theater</v>
      </c>
      <c r="R3631" s="9" t="str">
        <f t="shared" si="339"/>
        <v>spaces</v>
      </c>
      <c r="S3631" s="14">
        <f t="shared" si="340"/>
        <v>42658.690532407403</v>
      </c>
      <c r="T3631" s="14">
        <f t="shared" si="341"/>
        <v>42673.073611111111</v>
      </c>
    </row>
    <row r="3632" spans="1:20" ht="45" x14ac:dyDescent="0.25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6">
        <f t="shared" si="336"/>
        <v>1.9999999999999999E-6</v>
      </c>
      <c r="P3632" s="8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14">
        <f t="shared" si="340"/>
        <v>42437.094490740739</v>
      </c>
      <c r="T3632" s="14">
        <f t="shared" si="341"/>
        <v>42495.708333333328</v>
      </c>
    </row>
    <row r="3633" spans="1:20" ht="45" x14ac:dyDescent="0.25">
      <c r="A3633">
        <v>4006</v>
      </c>
      <c r="B3633" s="3" t="s">
        <v>4002</v>
      </c>
      <c r="C3633" s="3" t="s">
        <v>8111</v>
      </c>
      <c r="D3633">
        <v>30000</v>
      </c>
      <c r="E3633">
        <v>2</v>
      </c>
      <c r="F3633" t="s">
        <v>8221</v>
      </c>
      <c r="G3633" t="s">
        <v>8224</v>
      </c>
      <c r="H3633" t="s">
        <v>8246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8271</v>
      </c>
      <c r="O3633" s="6">
        <f t="shared" si="336"/>
        <v>6.666666666666667E-5</v>
      </c>
      <c r="P3633" s="8">
        <f t="shared" si="337"/>
        <v>2</v>
      </c>
      <c r="Q3633" s="9" t="str">
        <f t="shared" si="338"/>
        <v>theater</v>
      </c>
      <c r="R3633" s="9" t="str">
        <f t="shared" si="339"/>
        <v>plays</v>
      </c>
      <c r="S3633" s="14">
        <f t="shared" si="340"/>
        <v>42391.772997685184</v>
      </c>
      <c r="T3633" s="14">
        <f t="shared" si="341"/>
        <v>42416.772997685184</v>
      </c>
    </row>
    <row r="3634" spans="1:20" ht="45" x14ac:dyDescent="0.25">
      <c r="A3634">
        <v>121</v>
      </c>
      <c r="B3634" s="3" t="s">
        <v>123</v>
      </c>
      <c r="C3634" s="3" t="s">
        <v>4232</v>
      </c>
      <c r="D3634">
        <v>3000</v>
      </c>
      <c r="E3634">
        <v>1</v>
      </c>
      <c r="F3634" t="s">
        <v>8220</v>
      </c>
      <c r="G3634" t="s">
        <v>8224</v>
      </c>
      <c r="H3634" t="s">
        <v>8246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8267</v>
      </c>
      <c r="O3634" s="6">
        <f t="shared" si="336"/>
        <v>3.3333333333333332E-4</v>
      </c>
      <c r="P3634" s="8">
        <f t="shared" si="337"/>
        <v>1</v>
      </c>
      <c r="Q3634" s="9" t="str">
        <f t="shared" si="338"/>
        <v>film &amp; video</v>
      </c>
      <c r="R3634" s="9" t="str">
        <f t="shared" si="339"/>
        <v>science fiction</v>
      </c>
      <c r="S3634" s="14">
        <f t="shared" si="340"/>
        <v>42096.704976851848</v>
      </c>
      <c r="T3634" s="14">
        <f t="shared" si="341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>
        <v>50000</v>
      </c>
      <c r="E3635">
        <v>1</v>
      </c>
      <c r="F3635" t="s">
        <v>8221</v>
      </c>
      <c r="G3635" t="s">
        <v>8224</v>
      </c>
      <c r="H3635" t="s">
        <v>8246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8268</v>
      </c>
      <c r="O3635" s="6">
        <f t="shared" si="336"/>
        <v>2.0000000000000002E-5</v>
      </c>
      <c r="P3635" s="8">
        <f t="shared" si="337"/>
        <v>1</v>
      </c>
      <c r="Q3635" s="9" t="str">
        <f t="shared" si="338"/>
        <v>film &amp; video</v>
      </c>
      <c r="R3635" s="9" t="str">
        <f t="shared" si="339"/>
        <v>drama</v>
      </c>
      <c r="S3635" s="14">
        <f t="shared" si="340"/>
        <v>42534.180717592593</v>
      </c>
      <c r="T3635" s="14">
        <f t="shared" si="341"/>
        <v>42594.180717592593</v>
      </c>
    </row>
    <row r="3636" spans="1:20" ht="30" x14ac:dyDescent="0.25">
      <c r="A3636">
        <v>212</v>
      </c>
      <c r="B3636" s="3" t="s">
        <v>214</v>
      </c>
      <c r="C3636" s="3" t="s">
        <v>4322</v>
      </c>
      <c r="D3636">
        <v>6300</v>
      </c>
      <c r="E3636">
        <v>1</v>
      </c>
      <c r="F3636" t="s">
        <v>8221</v>
      </c>
      <c r="G3636" t="s">
        <v>8224</v>
      </c>
      <c r="H3636" t="s">
        <v>8246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8268</v>
      </c>
      <c r="O3636" s="6">
        <f t="shared" si="336"/>
        <v>1.5873015873015873E-4</v>
      </c>
      <c r="P3636" s="8">
        <f t="shared" si="337"/>
        <v>1</v>
      </c>
      <c r="Q3636" s="9" t="str">
        <f t="shared" si="338"/>
        <v>film &amp; video</v>
      </c>
      <c r="R3636" s="9" t="str">
        <f t="shared" si="339"/>
        <v>drama</v>
      </c>
      <c r="S3636" s="14">
        <f t="shared" si="340"/>
        <v>42416.881018518514</v>
      </c>
      <c r="T3636" s="14">
        <f t="shared" si="341"/>
        <v>42476.839351851857</v>
      </c>
    </row>
    <row r="3637" spans="1:20" ht="45" x14ac:dyDescent="0.25">
      <c r="A3637">
        <v>214</v>
      </c>
      <c r="B3637" s="3" t="s">
        <v>216</v>
      </c>
      <c r="C3637" s="3" t="s">
        <v>4324</v>
      </c>
      <c r="D3637">
        <v>12500</v>
      </c>
      <c r="E3637">
        <v>1</v>
      </c>
      <c r="F3637" t="s">
        <v>8221</v>
      </c>
      <c r="G3637" t="s">
        <v>8224</v>
      </c>
      <c r="H3637" t="s">
        <v>8246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8268</v>
      </c>
      <c r="O3637" s="6">
        <f t="shared" si="336"/>
        <v>8.0000000000000007E-5</v>
      </c>
      <c r="P3637" s="8">
        <f t="shared" si="337"/>
        <v>1</v>
      </c>
      <c r="Q3637" s="9" t="str">
        <f t="shared" si="338"/>
        <v>film &amp; video</v>
      </c>
      <c r="R3637" s="9" t="str">
        <f t="shared" si="339"/>
        <v>drama</v>
      </c>
      <c r="S3637" s="14">
        <f t="shared" si="340"/>
        <v>42009.64061342593</v>
      </c>
      <c r="T3637" s="14">
        <f t="shared" si="341"/>
        <v>42069.64061342593</v>
      </c>
    </row>
    <row r="3638" spans="1:20" ht="30" x14ac:dyDescent="0.25">
      <c r="A3638">
        <v>464</v>
      </c>
      <c r="B3638" s="3" t="s">
        <v>465</v>
      </c>
      <c r="C3638" s="3" t="s">
        <v>4574</v>
      </c>
      <c r="D3638">
        <v>1010</v>
      </c>
      <c r="E3638">
        <v>1</v>
      </c>
      <c r="F3638" t="s">
        <v>8221</v>
      </c>
      <c r="G3638" t="s">
        <v>8236</v>
      </c>
      <c r="H3638" t="s">
        <v>8249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8270</v>
      </c>
      <c r="O3638" s="6">
        <f t="shared" si="336"/>
        <v>9.9009900990099011E-4</v>
      </c>
      <c r="P3638" s="8">
        <f t="shared" si="337"/>
        <v>1</v>
      </c>
      <c r="Q3638" s="9" t="str">
        <f t="shared" si="338"/>
        <v>film &amp; video</v>
      </c>
      <c r="R3638" s="9" t="str">
        <f t="shared" si="339"/>
        <v>animation</v>
      </c>
      <c r="S3638" s="14">
        <f t="shared" si="340"/>
        <v>42488.848784722228</v>
      </c>
      <c r="T3638" s="14">
        <f t="shared" si="341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>
        <v>3300</v>
      </c>
      <c r="E3639">
        <v>1</v>
      </c>
      <c r="F3639" t="s">
        <v>8221</v>
      </c>
      <c r="G3639" t="s">
        <v>8224</v>
      </c>
      <c r="H3639" t="s">
        <v>8246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8270</v>
      </c>
      <c r="O3639" s="6">
        <f t="shared" si="336"/>
        <v>3.0303030303030303E-4</v>
      </c>
      <c r="P3639" s="8">
        <f t="shared" si="337"/>
        <v>1</v>
      </c>
      <c r="Q3639" s="9" t="str">
        <f t="shared" si="338"/>
        <v>film &amp; video</v>
      </c>
      <c r="R3639" s="9" t="str">
        <f t="shared" si="339"/>
        <v>animation</v>
      </c>
      <c r="S3639" s="14">
        <f t="shared" si="340"/>
        <v>42753.329039351855</v>
      </c>
      <c r="T3639" s="14">
        <f t="shared" si="341"/>
        <v>42783.329039351855</v>
      </c>
    </row>
    <row r="3640" spans="1:20" ht="30" x14ac:dyDescent="0.25">
      <c r="A3640">
        <v>496</v>
      </c>
      <c r="B3640" s="3" t="s">
        <v>497</v>
      </c>
      <c r="C3640" s="3" t="s">
        <v>4606</v>
      </c>
      <c r="D3640">
        <v>60000</v>
      </c>
      <c r="E3640">
        <v>1</v>
      </c>
      <c r="F3640" t="s">
        <v>8221</v>
      </c>
      <c r="G3640" t="s">
        <v>8224</v>
      </c>
      <c r="H3640" t="s">
        <v>8246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8270</v>
      </c>
      <c r="O3640" s="6">
        <f t="shared" si="336"/>
        <v>1.6666666666666667E-5</v>
      </c>
      <c r="P3640" s="8">
        <f t="shared" si="337"/>
        <v>1</v>
      </c>
      <c r="Q3640" s="9" t="str">
        <f t="shared" si="338"/>
        <v>film &amp; video</v>
      </c>
      <c r="R3640" s="9" t="str">
        <f t="shared" si="339"/>
        <v>animation</v>
      </c>
      <c r="S3640" s="14">
        <f t="shared" si="340"/>
        <v>41620.93141203704</v>
      </c>
      <c r="T3640" s="14">
        <f t="shared" si="341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>
        <v>15000</v>
      </c>
      <c r="E3641">
        <v>1</v>
      </c>
      <c r="F3641" t="s">
        <v>8221</v>
      </c>
      <c r="G3641" t="s">
        <v>8224</v>
      </c>
      <c r="H3641" t="s">
        <v>8246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8272</v>
      </c>
      <c r="O3641" s="6">
        <f t="shared" si="336"/>
        <v>6.666666666666667E-5</v>
      </c>
      <c r="P3641" s="8">
        <f t="shared" si="337"/>
        <v>1</v>
      </c>
      <c r="Q3641" s="9" t="str">
        <f t="shared" si="338"/>
        <v>technology</v>
      </c>
      <c r="R3641" s="9" t="str">
        <f t="shared" si="339"/>
        <v>web</v>
      </c>
      <c r="S3641" s="14">
        <f t="shared" si="340"/>
        <v>42009.817199074074</v>
      </c>
      <c r="T3641" s="14">
        <f t="shared" si="341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>
        <v>250000</v>
      </c>
      <c r="E3642">
        <v>1</v>
      </c>
      <c r="F3642" t="s">
        <v>8221</v>
      </c>
      <c r="G3642" t="s">
        <v>8224</v>
      </c>
      <c r="H3642" t="s">
        <v>8246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8272</v>
      </c>
      <c r="O3642" s="6">
        <f t="shared" si="336"/>
        <v>3.9999999999999998E-6</v>
      </c>
      <c r="P3642" s="8">
        <f t="shared" si="337"/>
        <v>1</v>
      </c>
      <c r="Q3642" s="9" t="str">
        <f t="shared" si="338"/>
        <v>technology</v>
      </c>
      <c r="R3642" s="9" t="str">
        <f t="shared" si="339"/>
        <v>web</v>
      </c>
      <c r="S3642" s="14">
        <f t="shared" si="340"/>
        <v>42433.737453703703</v>
      </c>
      <c r="T3642" s="14">
        <f t="shared" si="341"/>
        <v>42493.695787037039</v>
      </c>
    </row>
    <row r="3643" spans="1:20" ht="45" x14ac:dyDescent="0.25">
      <c r="A3643">
        <v>564</v>
      </c>
      <c r="B3643" s="3" t="s">
        <v>565</v>
      </c>
      <c r="C3643" s="3" t="s">
        <v>4674</v>
      </c>
      <c r="D3643">
        <v>18000</v>
      </c>
      <c r="E3643">
        <v>1</v>
      </c>
      <c r="F3643" t="s">
        <v>8221</v>
      </c>
      <c r="G3643" t="s">
        <v>8230</v>
      </c>
      <c r="H3643" t="s">
        <v>8249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8272</v>
      </c>
      <c r="O3643" s="6">
        <f t="shared" si="336"/>
        <v>5.5555555555555558E-5</v>
      </c>
      <c r="P3643" s="8">
        <f t="shared" si="337"/>
        <v>1</v>
      </c>
      <c r="Q3643" s="9" t="str">
        <f t="shared" si="338"/>
        <v>technology</v>
      </c>
      <c r="R3643" s="9" t="str">
        <f t="shared" si="339"/>
        <v>web</v>
      </c>
      <c r="S3643" s="14">
        <f t="shared" si="340"/>
        <v>42411.942997685182</v>
      </c>
      <c r="T3643" s="14">
        <f t="shared" si="341"/>
        <v>42441.942997685182</v>
      </c>
    </row>
    <row r="3644" spans="1:20" ht="45" x14ac:dyDescent="0.25">
      <c r="A3644">
        <v>566</v>
      </c>
      <c r="B3644" s="3" t="s">
        <v>567</v>
      </c>
      <c r="C3644" s="3" t="s">
        <v>4676</v>
      </c>
      <c r="D3644">
        <v>5000</v>
      </c>
      <c r="E3644">
        <v>1</v>
      </c>
      <c r="F3644" t="s">
        <v>8221</v>
      </c>
      <c r="G3644" t="s">
        <v>8224</v>
      </c>
      <c r="H3644" t="s">
        <v>8246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336"/>
        <v>2.0000000000000001E-4</v>
      </c>
      <c r="P3644" s="8">
        <f t="shared" si="337"/>
        <v>1</v>
      </c>
      <c r="Q3644" s="9" t="str">
        <f t="shared" si="338"/>
        <v>technology</v>
      </c>
      <c r="R3644" s="9" t="str">
        <f t="shared" si="339"/>
        <v>web</v>
      </c>
      <c r="S3644" s="14">
        <f t="shared" si="340"/>
        <v>42535.68440972222</v>
      </c>
      <c r="T3644" s="14">
        <f t="shared" si="341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>
        <v>80000</v>
      </c>
      <c r="E3645">
        <v>1</v>
      </c>
      <c r="F3645" t="s">
        <v>8221</v>
      </c>
      <c r="G3645" t="s">
        <v>8224</v>
      </c>
      <c r="H3645" t="s">
        <v>8246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8272</v>
      </c>
      <c r="O3645" s="6">
        <f t="shared" si="336"/>
        <v>1.2500000000000001E-5</v>
      </c>
      <c r="P3645" s="8">
        <f t="shared" si="337"/>
        <v>1</v>
      </c>
      <c r="Q3645" s="9" t="str">
        <f t="shared" si="338"/>
        <v>technology</v>
      </c>
      <c r="R3645" s="9" t="str">
        <f t="shared" si="339"/>
        <v>web</v>
      </c>
      <c r="S3645" s="14">
        <f t="shared" si="340"/>
        <v>42031.471666666665</v>
      </c>
      <c r="T3645" s="14">
        <f t="shared" si="341"/>
        <v>42091.43</v>
      </c>
    </row>
    <row r="3646" spans="1:20" ht="45" x14ac:dyDescent="0.25">
      <c r="A3646">
        <v>580</v>
      </c>
      <c r="B3646" s="3" t="s">
        <v>581</v>
      </c>
      <c r="C3646" s="3" t="s">
        <v>4690</v>
      </c>
      <c r="D3646">
        <v>3000</v>
      </c>
      <c r="E3646">
        <v>1</v>
      </c>
      <c r="F3646" t="s">
        <v>8221</v>
      </c>
      <c r="G3646" t="s">
        <v>8224</v>
      </c>
      <c r="H3646" t="s">
        <v>8246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8272</v>
      </c>
      <c r="O3646" s="6">
        <f t="shared" si="336"/>
        <v>3.3333333333333332E-4</v>
      </c>
      <c r="P3646" s="8">
        <f t="shared" si="337"/>
        <v>1</v>
      </c>
      <c r="Q3646" s="9" t="str">
        <f t="shared" si="338"/>
        <v>technology</v>
      </c>
      <c r="R3646" s="9" t="str">
        <f t="shared" si="339"/>
        <v>web</v>
      </c>
      <c r="S3646" s="14">
        <f t="shared" si="340"/>
        <v>42605.908182870371</v>
      </c>
      <c r="T3646" s="14">
        <f t="shared" si="341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>
        <v>9000</v>
      </c>
      <c r="E3647">
        <v>1</v>
      </c>
      <c r="F3647" t="s">
        <v>8221</v>
      </c>
      <c r="G3647" t="s">
        <v>8224</v>
      </c>
      <c r="H3647" t="s">
        <v>8246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8272</v>
      </c>
      <c r="O3647" s="6">
        <f t="shared" si="336"/>
        <v>1.1111111111111112E-4</v>
      </c>
      <c r="P3647" s="8">
        <f t="shared" si="337"/>
        <v>1</v>
      </c>
      <c r="Q3647" s="9" t="str">
        <f t="shared" si="338"/>
        <v>technology</v>
      </c>
      <c r="R3647" s="9" t="str">
        <f t="shared" si="339"/>
        <v>web</v>
      </c>
      <c r="S3647" s="14">
        <f t="shared" si="340"/>
        <v>42052.93850694444</v>
      </c>
      <c r="T3647" s="14">
        <f t="shared" si="341"/>
        <v>42082.896840277783</v>
      </c>
    </row>
    <row r="3648" spans="1:20" ht="15.75" x14ac:dyDescent="0.25">
      <c r="A3648">
        <v>589</v>
      </c>
      <c r="B3648" s="3" t="s">
        <v>590</v>
      </c>
      <c r="C3648" s="3" t="s">
        <v>4699</v>
      </c>
      <c r="D3648">
        <v>7500</v>
      </c>
      <c r="E3648">
        <v>1</v>
      </c>
      <c r="F3648" t="s">
        <v>8221</v>
      </c>
      <c r="G3648" t="s">
        <v>8224</v>
      </c>
      <c r="H3648" t="s">
        <v>8246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8272</v>
      </c>
      <c r="O3648" s="6">
        <f t="shared" si="336"/>
        <v>1.3333333333333334E-4</v>
      </c>
      <c r="P3648" s="8">
        <f t="shared" si="337"/>
        <v>1</v>
      </c>
      <c r="Q3648" s="9" t="str">
        <f t="shared" si="338"/>
        <v>technology</v>
      </c>
      <c r="R3648" s="9" t="str">
        <f t="shared" si="339"/>
        <v>web</v>
      </c>
      <c r="S3648" s="14">
        <f t="shared" si="340"/>
        <v>42178.614571759259</v>
      </c>
      <c r="T3648" s="14">
        <f t="shared" si="341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>
        <v>2500000</v>
      </c>
      <c r="E3649">
        <v>1</v>
      </c>
      <c r="F3649" t="s">
        <v>8220</v>
      </c>
      <c r="G3649" t="s">
        <v>8224</v>
      </c>
      <c r="H3649" t="s">
        <v>8246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8272</v>
      </c>
      <c r="O3649" s="6">
        <f t="shared" si="336"/>
        <v>3.9999999999999998E-7</v>
      </c>
      <c r="P3649" s="8">
        <f t="shared" si="337"/>
        <v>1</v>
      </c>
      <c r="Q3649" s="9" t="str">
        <f t="shared" si="338"/>
        <v>technology</v>
      </c>
      <c r="R3649" s="9" t="str">
        <f t="shared" si="339"/>
        <v>web</v>
      </c>
      <c r="S3649" s="14">
        <f t="shared" si="340"/>
        <v>41908.650347222225</v>
      </c>
      <c r="T3649" s="14">
        <f t="shared" si="341"/>
        <v>41968.692013888889</v>
      </c>
    </row>
    <row r="3650" spans="1:20" ht="30" x14ac:dyDescent="0.25">
      <c r="A3650">
        <v>634</v>
      </c>
      <c r="B3650" s="3" t="s">
        <v>635</v>
      </c>
      <c r="C3650" s="3" t="s">
        <v>4744</v>
      </c>
      <c r="D3650">
        <v>5000</v>
      </c>
      <c r="E3650">
        <v>1</v>
      </c>
      <c r="F3650" t="s">
        <v>8220</v>
      </c>
      <c r="G3650" t="s">
        <v>8224</v>
      </c>
      <c r="H3650" t="s">
        <v>8246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8272</v>
      </c>
      <c r="O3650" s="6">
        <f t="shared" ref="O3650:O3713" si="342">E3650/D3650</f>
        <v>2.0000000000000001E-4</v>
      </c>
      <c r="P3650" s="8">
        <f t="shared" ref="P3650:P3713" si="343">E3650/L3650</f>
        <v>1</v>
      </c>
      <c r="Q3650" s="9" t="str">
        <f t="shared" si="338"/>
        <v>technology</v>
      </c>
      <c r="R3650" s="9" t="str">
        <f t="shared" si="339"/>
        <v>web</v>
      </c>
      <c r="S3650" s="14">
        <f t="shared" si="340"/>
        <v>42031.928576388891</v>
      </c>
      <c r="T3650" s="14">
        <f t="shared" si="341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>
        <v>1000000</v>
      </c>
      <c r="E3651">
        <v>1</v>
      </c>
      <c r="F3651" t="s">
        <v>8220</v>
      </c>
      <c r="G3651" t="s">
        <v>8224</v>
      </c>
      <c r="H3651" t="s">
        <v>8246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8272</v>
      </c>
      <c r="O3651" s="6">
        <f t="shared" si="342"/>
        <v>9.9999999999999995E-7</v>
      </c>
      <c r="P3651" s="8">
        <f t="shared" si="343"/>
        <v>1</v>
      </c>
      <c r="Q3651" s="9" t="str">
        <f t="shared" ref="Q3651:Q3714" si="344">LEFT(N3651, SEARCH("/",N3651,1)-1)</f>
        <v>technology</v>
      </c>
      <c r="R3651" s="9" t="str">
        <f t="shared" ref="R3651:R3714" si="345">RIGHT(N3651,LEN(N3651) - SEARCH("/", N3651))</f>
        <v>web</v>
      </c>
      <c r="S3651" s="14">
        <f t="shared" ref="S3651:S3714" si="346">(((J3651/60)/60)/24)+DATE(1970,1,1)</f>
        <v>41865.583275462966</v>
      </c>
      <c r="T3651" s="14">
        <f t="shared" ref="T3651:T3714" si="347">(((I3651/60)/60)/24)+DATE(1970,1,1)</f>
        <v>41925.583275462966</v>
      </c>
    </row>
    <row r="3652" spans="1:20" ht="45" x14ac:dyDescent="0.25">
      <c r="A3652">
        <v>681</v>
      </c>
      <c r="B3652" s="3" t="s">
        <v>682</v>
      </c>
      <c r="C3652" s="3" t="s">
        <v>4791</v>
      </c>
      <c r="D3652">
        <v>2500</v>
      </c>
      <c r="E3652">
        <v>1</v>
      </c>
      <c r="F3652" t="s">
        <v>8221</v>
      </c>
      <c r="G3652" t="s">
        <v>8224</v>
      </c>
      <c r="H3652" t="s">
        <v>8246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8273</v>
      </c>
      <c r="O3652" s="6">
        <f t="shared" si="342"/>
        <v>4.0000000000000002E-4</v>
      </c>
      <c r="P3652" s="8">
        <f t="shared" si="343"/>
        <v>1</v>
      </c>
      <c r="Q3652" s="9" t="str">
        <f t="shared" si="344"/>
        <v>technology</v>
      </c>
      <c r="R3652" s="9" t="str">
        <f t="shared" si="345"/>
        <v>wearables</v>
      </c>
      <c r="S3652" s="14">
        <f t="shared" si="346"/>
        <v>42639.805601851855</v>
      </c>
      <c r="T3652" s="14">
        <f t="shared" si="347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>
        <v>175000</v>
      </c>
      <c r="E3653">
        <v>1</v>
      </c>
      <c r="F3653" t="s">
        <v>8221</v>
      </c>
      <c r="G3653" t="s">
        <v>8233</v>
      </c>
      <c r="H3653" t="s">
        <v>8249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8273</v>
      </c>
      <c r="O3653" s="6">
        <f t="shared" si="342"/>
        <v>5.7142857142857145E-6</v>
      </c>
      <c r="P3653" s="8">
        <f t="shared" si="343"/>
        <v>1</v>
      </c>
      <c r="Q3653" s="9" t="str">
        <f t="shared" si="344"/>
        <v>technology</v>
      </c>
      <c r="R3653" s="9" t="str">
        <f t="shared" si="345"/>
        <v>wearables</v>
      </c>
      <c r="S3653" s="14">
        <f t="shared" si="346"/>
        <v>41815.927106481482</v>
      </c>
      <c r="T3653" s="14">
        <f t="shared" si="347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>
        <v>2000</v>
      </c>
      <c r="E3654">
        <v>1</v>
      </c>
      <c r="F3654" t="s">
        <v>8220</v>
      </c>
      <c r="G3654" t="s">
        <v>8224</v>
      </c>
      <c r="H3654" t="s">
        <v>8246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8281</v>
      </c>
      <c r="O3654" s="6">
        <f t="shared" si="342"/>
        <v>5.0000000000000001E-4</v>
      </c>
      <c r="P3654" s="8">
        <f t="shared" si="343"/>
        <v>1</v>
      </c>
      <c r="Q3654" s="9" t="str">
        <f t="shared" si="344"/>
        <v>journalism</v>
      </c>
      <c r="R3654" s="9" t="str">
        <f t="shared" si="345"/>
        <v>audio</v>
      </c>
      <c r="S3654" s="14">
        <f t="shared" si="346"/>
        <v>41918.818460648145</v>
      </c>
      <c r="T3654" s="14">
        <f t="shared" si="347"/>
        <v>41948.860127314816</v>
      </c>
    </row>
    <row r="3655" spans="1:20" ht="45" x14ac:dyDescent="0.25">
      <c r="A3655">
        <v>1111</v>
      </c>
      <c r="B3655" s="3" t="s">
        <v>1112</v>
      </c>
      <c r="C3655" s="3" t="s">
        <v>5221</v>
      </c>
      <c r="D3655">
        <v>2500</v>
      </c>
      <c r="E3655">
        <v>1</v>
      </c>
      <c r="F3655" t="s">
        <v>8221</v>
      </c>
      <c r="G3655" t="s">
        <v>8224</v>
      </c>
      <c r="H3655" t="s">
        <v>8246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8282</v>
      </c>
      <c r="O3655" s="6">
        <f t="shared" si="342"/>
        <v>4.0000000000000002E-4</v>
      </c>
      <c r="P3655" s="8">
        <f t="shared" si="343"/>
        <v>1</v>
      </c>
      <c r="Q3655" s="9" t="str">
        <f t="shared" si="344"/>
        <v>games</v>
      </c>
      <c r="R3655" s="9" t="str">
        <f t="shared" si="345"/>
        <v>video games</v>
      </c>
      <c r="S3655" s="14">
        <f t="shared" si="346"/>
        <v>42347.203587962969</v>
      </c>
      <c r="T3655" s="14">
        <f t="shared" si="347"/>
        <v>42377.203587962969</v>
      </c>
    </row>
    <row r="3656" spans="1:20" ht="15.75" x14ac:dyDescent="0.25">
      <c r="A3656">
        <v>1128</v>
      </c>
      <c r="B3656" s="3" t="s">
        <v>1129</v>
      </c>
      <c r="C3656" s="3" t="s">
        <v>5238</v>
      </c>
      <c r="D3656">
        <v>1000</v>
      </c>
      <c r="E3656">
        <v>1</v>
      </c>
      <c r="F3656" t="s">
        <v>8221</v>
      </c>
      <c r="G3656" t="s">
        <v>8225</v>
      </c>
      <c r="H3656" t="s">
        <v>8247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8283</v>
      </c>
      <c r="O3656" s="6">
        <f t="shared" si="342"/>
        <v>1E-3</v>
      </c>
      <c r="P3656" s="8">
        <f t="shared" si="343"/>
        <v>1</v>
      </c>
      <c r="Q3656" s="9" t="str">
        <f t="shared" si="344"/>
        <v>games</v>
      </c>
      <c r="R3656" s="9" t="str">
        <f t="shared" si="345"/>
        <v>mobile games</v>
      </c>
      <c r="S3656" s="14">
        <f t="shared" si="346"/>
        <v>41828.649502314816</v>
      </c>
      <c r="T3656" s="14">
        <f t="shared" si="347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>
        <v>25000</v>
      </c>
      <c r="E3657">
        <v>1</v>
      </c>
      <c r="F3657" t="s">
        <v>8221</v>
      </c>
      <c r="G3657" t="s">
        <v>8226</v>
      </c>
      <c r="H3657" t="s">
        <v>8248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8283</v>
      </c>
      <c r="O3657" s="6">
        <f t="shared" si="342"/>
        <v>4.0000000000000003E-5</v>
      </c>
      <c r="P3657" s="8">
        <f t="shared" si="343"/>
        <v>1</v>
      </c>
      <c r="Q3657" s="9" t="str">
        <f t="shared" si="344"/>
        <v>games</v>
      </c>
      <c r="R3657" s="9" t="str">
        <f t="shared" si="345"/>
        <v>mobile games</v>
      </c>
      <c r="S3657" s="14">
        <f t="shared" si="346"/>
        <v>41958.285046296296</v>
      </c>
      <c r="T3657" s="14">
        <f t="shared" si="347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>
        <v>75000</v>
      </c>
      <c r="E3658">
        <v>1</v>
      </c>
      <c r="F3658" t="s">
        <v>8220</v>
      </c>
      <c r="G3658" t="s">
        <v>8224</v>
      </c>
      <c r="H3658" t="s">
        <v>8246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8273</v>
      </c>
      <c r="O3658" s="6">
        <f t="shared" si="342"/>
        <v>1.3333333333333333E-5</v>
      </c>
      <c r="P3658" s="8">
        <f t="shared" si="343"/>
        <v>1</v>
      </c>
      <c r="Q3658" s="9" t="str">
        <f t="shared" si="344"/>
        <v>technology</v>
      </c>
      <c r="R3658" s="9" t="str">
        <f t="shared" si="345"/>
        <v>wearables</v>
      </c>
      <c r="S3658" s="14">
        <f t="shared" si="346"/>
        <v>42393.961909722217</v>
      </c>
      <c r="T3658" s="14">
        <f t="shared" si="347"/>
        <v>42428.961909722217</v>
      </c>
    </row>
    <row r="3659" spans="1:20" ht="45" x14ac:dyDescent="0.25">
      <c r="A3659">
        <v>1410</v>
      </c>
      <c r="B3659" s="3" t="s">
        <v>1411</v>
      </c>
      <c r="C3659" s="3" t="s">
        <v>5520</v>
      </c>
      <c r="D3659">
        <v>6000</v>
      </c>
      <c r="E3659">
        <v>1</v>
      </c>
      <c r="F3659" t="s">
        <v>8221</v>
      </c>
      <c r="G3659" t="s">
        <v>8237</v>
      </c>
      <c r="H3659" t="s">
        <v>8249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342"/>
        <v>1.6666666666666666E-4</v>
      </c>
      <c r="P3659" s="8">
        <f t="shared" si="343"/>
        <v>1</v>
      </c>
      <c r="Q3659" s="9" t="str">
        <f t="shared" si="344"/>
        <v>publishing</v>
      </c>
      <c r="R3659" s="9" t="str">
        <f t="shared" si="345"/>
        <v>translations</v>
      </c>
      <c r="S3659" s="14">
        <f t="shared" si="346"/>
        <v>42479.318518518514</v>
      </c>
      <c r="T3659" s="14">
        <f t="shared" si="347"/>
        <v>42524.318518518514</v>
      </c>
    </row>
    <row r="3660" spans="1:20" ht="45" x14ac:dyDescent="0.25">
      <c r="A3660">
        <v>1414</v>
      </c>
      <c r="B3660" s="3" t="s">
        <v>1415</v>
      </c>
      <c r="C3660" s="3" t="s">
        <v>5524</v>
      </c>
      <c r="D3660">
        <v>500</v>
      </c>
      <c r="E3660">
        <v>1</v>
      </c>
      <c r="F3660" t="s">
        <v>8221</v>
      </c>
      <c r="G3660" t="s">
        <v>8224</v>
      </c>
      <c r="H3660" t="s">
        <v>8246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8287</v>
      </c>
      <c r="O3660" s="6">
        <f t="shared" si="342"/>
        <v>2E-3</v>
      </c>
      <c r="P3660" s="8">
        <f t="shared" si="343"/>
        <v>1</v>
      </c>
      <c r="Q3660" s="9" t="str">
        <f t="shared" si="344"/>
        <v>publishing</v>
      </c>
      <c r="R3660" s="9" t="str">
        <f t="shared" si="345"/>
        <v>translations</v>
      </c>
      <c r="S3660" s="14">
        <f t="shared" si="346"/>
        <v>42708.25309027778</v>
      </c>
      <c r="T3660" s="14">
        <f t="shared" si="347"/>
        <v>42738.25309027778</v>
      </c>
    </row>
    <row r="3661" spans="1:20" ht="45" x14ac:dyDescent="0.25">
      <c r="A3661">
        <v>1440</v>
      </c>
      <c r="B3661" s="3" t="s">
        <v>1441</v>
      </c>
      <c r="C3661" s="3" t="s">
        <v>5550</v>
      </c>
      <c r="D3661">
        <v>13000</v>
      </c>
      <c r="E3661">
        <v>1</v>
      </c>
      <c r="F3661" t="s">
        <v>8221</v>
      </c>
      <c r="G3661" t="s">
        <v>8237</v>
      </c>
      <c r="H3661" t="s">
        <v>8249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8287</v>
      </c>
      <c r="O3661" s="6">
        <f t="shared" si="342"/>
        <v>7.6923076923076926E-5</v>
      </c>
      <c r="P3661" s="8">
        <f t="shared" si="343"/>
        <v>1</v>
      </c>
      <c r="Q3661" s="9" t="str">
        <f t="shared" si="344"/>
        <v>publishing</v>
      </c>
      <c r="R3661" s="9" t="str">
        <f t="shared" si="345"/>
        <v>translations</v>
      </c>
      <c r="S3661" s="14">
        <f t="shared" si="346"/>
        <v>42486.748414351852</v>
      </c>
      <c r="T3661" s="14">
        <f t="shared" si="347"/>
        <v>42516.748414351852</v>
      </c>
    </row>
    <row r="3662" spans="1:20" ht="45" x14ac:dyDescent="0.25">
      <c r="A3662">
        <v>1450</v>
      </c>
      <c r="B3662" s="3" t="s">
        <v>1451</v>
      </c>
      <c r="C3662" s="3" t="s">
        <v>5560</v>
      </c>
      <c r="D3662">
        <v>100000</v>
      </c>
      <c r="E3662">
        <v>1</v>
      </c>
      <c r="F3662" t="s">
        <v>8221</v>
      </c>
      <c r="G3662" t="s">
        <v>8224</v>
      </c>
      <c r="H3662" t="s">
        <v>8246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8287</v>
      </c>
      <c r="O3662" s="6">
        <f t="shared" si="342"/>
        <v>1.0000000000000001E-5</v>
      </c>
      <c r="P3662" s="8">
        <f t="shared" si="343"/>
        <v>1</v>
      </c>
      <c r="Q3662" s="9" t="str">
        <f t="shared" si="344"/>
        <v>publishing</v>
      </c>
      <c r="R3662" s="9" t="str">
        <f t="shared" si="345"/>
        <v>translations</v>
      </c>
      <c r="S3662" s="14">
        <f t="shared" si="346"/>
        <v>42390.171261574069</v>
      </c>
      <c r="T3662" s="14">
        <f t="shared" si="347"/>
        <v>42420.171261574069</v>
      </c>
    </row>
    <row r="3663" spans="1:20" ht="45" x14ac:dyDescent="0.25">
      <c r="A3663">
        <v>1497</v>
      </c>
      <c r="B3663" s="3" t="s">
        <v>1498</v>
      </c>
      <c r="C3663" s="3" t="s">
        <v>5607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s="6">
        <f t="shared" si="342"/>
        <v>6.666666666666667E-5</v>
      </c>
      <c r="P3663" s="8">
        <f t="shared" si="343"/>
        <v>1</v>
      </c>
      <c r="Q3663" s="9" t="str">
        <f t="shared" si="344"/>
        <v>publishing</v>
      </c>
      <c r="R3663" s="9" t="str">
        <f t="shared" si="345"/>
        <v>fiction</v>
      </c>
      <c r="S3663" s="14">
        <f t="shared" si="346"/>
        <v>41444.64261574074</v>
      </c>
      <c r="T3663" s="14">
        <f t="shared" si="347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8289</v>
      </c>
      <c r="O3664" s="6">
        <f t="shared" si="342"/>
        <v>3.3333333333333332E-4</v>
      </c>
      <c r="P3664" s="8">
        <f t="shared" si="343"/>
        <v>1</v>
      </c>
      <c r="Q3664" s="9" t="str">
        <f t="shared" si="344"/>
        <v>photography</v>
      </c>
      <c r="R3664" s="9" t="str">
        <f t="shared" si="345"/>
        <v>nature</v>
      </c>
      <c r="S3664" s="14">
        <f t="shared" si="346"/>
        <v>42031.884652777779</v>
      </c>
      <c r="T3664" s="14">
        <f t="shared" si="347"/>
        <v>42065.886111111111</v>
      </c>
    </row>
    <row r="3665" spans="1:20" ht="45" x14ac:dyDescent="0.25">
      <c r="A3665">
        <v>1587</v>
      </c>
      <c r="B3665" s="3" t="s">
        <v>1588</v>
      </c>
      <c r="C3665" s="3" t="s">
        <v>5697</v>
      </c>
      <c r="D3665">
        <v>7500</v>
      </c>
      <c r="E3665">
        <v>1</v>
      </c>
      <c r="F3665" t="s">
        <v>8221</v>
      </c>
      <c r="G3665" t="s">
        <v>8224</v>
      </c>
      <c r="H3665" t="s">
        <v>8246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8291</v>
      </c>
      <c r="O3665" s="6">
        <f t="shared" si="342"/>
        <v>1.3333333333333334E-4</v>
      </c>
      <c r="P3665" s="8">
        <f t="shared" si="343"/>
        <v>1</v>
      </c>
      <c r="Q3665" s="9" t="str">
        <f t="shared" si="344"/>
        <v>photography</v>
      </c>
      <c r="R3665" s="9" t="str">
        <f t="shared" si="345"/>
        <v>places</v>
      </c>
      <c r="S3665" s="14">
        <f t="shared" si="346"/>
        <v>41956.950983796298</v>
      </c>
      <c r="T3665" s="14">
        <f t="shared" si="347"/>
        <v>41986.950983796298</v>
      </c>
    </row>
    <row r="3666" spans="1:20" ht="45" x14ac:dyDescent="0.25">
      <c r="A3666">
        <v>1598</v>
      </c>
      <c r="B3666" s="3" t="s">
        <v>1599</v>
      </c>
      <c r="C3666" s="3" t="s">
        <v>5708</v>
      </c>
      <c r="D3666">
        <v>800</v>
      </c>
      <c r="E3666">
        <v>1</v>
      </c>
      <c r="F3666" t="s">
        <v>8221</v>
      </c>
      <c r="G3666" t="s">
        <v>8224</v>
      </c>
      <c r="H3666" t="s">
        <v>8246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8291</v>
      </c>
      <c r="O3666" s="6">
        <f t="shared" si="342"/>
        <v>1.25E-3</v>
      </c>
      <c r="P3666" s="8">
        <f t="shared" si="343"/>
        <v>1</v>
      </c>
      <c r="Q3666" s="9" t="str">
        <f t="shared" si="344"/>
        <v>photography</v>
      </c>
      <c r="R3666" s="9" t="str">
        <f t="shared" si="345"/>
        <v>places</v>
      </c>
      <c r="S3666" s="14">
        <f t="shared" si="346"/>
        <v>42151.667337962965</v>
      </c>
      <c r="T3666" s="14">
        <f t="shared" si="347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>
        <v>16500</v>
      </c>
      <c r="E3667">
        <v>1</v>
      </c>
      <c r="F3667" t="s">
        <v>8221</v>
      </c>
      <c r="G3667" t="s">
        <v>8224</v>
      </c>
      <c r="H3667" t="s">
        <v>8246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8293</v>
      </c>
      <c r="O3667" s="6">
        <f t="shared" si="342"/>
        <v>6.0606060606060605E-5</v>
      </c>
      <c r="P3667" s="8">
        <f t="shared" si="343"/>
        <v>1</v>
      </c>
      <c r="Q3667" s="9" t="str">
        <f t="shared" si="344"/>
        <v>music</v>
      </c>
      <c r="R3667" s="9" t="str">
        <f t="shared" si="345"/>
        <v>faith</v>
      </c>
      <c r="S3667" s="14">
        <f t="shared" si="346"/>
        <v>42063.869791666672</v>
      </c>
      <c r="T3667" s="14">
        <f t="shared" si="347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>
        <v>2880</v>
      </c>
      <c r="E3668">
        <v>1</v>
      </c>
      <c r="F3668" t="s">
        <v>8221</v>
      </c>
      <c r="G3668" t="s">
        <v>8224</v>
      </c>
      <c r="H3668" t="s">
        <v>8246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8293</v>
      </c>
      <c r="O3668" s="6">
        <f t="shared" si="342"/>
        <v>3.4722222222222224E-4</v>
      </c>
      <c r="P3668" s="8">
        <f t="shared" si="343"/>
        <v>1</v>
      </c>
      <c r="Q3668" s="9" t="str">
        <f t="shared" si="344"/>
        <v>music</v>
      </c>
      <c r="R3668" s="9" t="str">
        <f t="shared" si="345"/>
        <v>faith</v>
      </c>
      <c r="S3668" s="14">
        <f t="shared" si="346"/>
        <v>42425.960983796293</v>
      </c>
      <c r="T3668" s="14">
        <f t="shared" si="347"/>
        <v>42463.006944444445</v>
      </c>
    </row>
    <row r="3669" spans="1:20" ht="45" x14ac:dyDescent="0.25">
      <c r="A3669">
        <v>1727</v>
      </c>
      <c r="B3669" s="3" t="s">
        <v>1728</v>
      </c>
      <c r="C3669" s="3" t="s">
        <v>5837</v>
      </c>
      <c r="D3669">
        <v>3000</v>
      </c>
      <c r="E3669">
        <v>1</v>
      </c>
      <c r="F3669" t="s">
        <v>8221</v>
      </c>
      <c r="G3669" t="s">
        <v>8225</v>
      </c>
      <c r="H3669" t="s">
        <v>8247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8293</v>
      </c>
      <c r="O3669" s="6">
        <f t="shared" si="342"/>
        <v>3.3333333333333332E-4</v>
      </c>
      <c r="P3669" s="8">
        <f t="shared" si="343"/>
        <v>1</v>
      </c>
      <c r="Q3669" s="9" t="str">
        <f t="shared" si="344"/>
        <v>music</v>
      </c>
      <c r="R3669" s="9" t="str">
        <f t="shared" si="345"/>
        <v>faith</v>
      </c>
      <c r="S3669" s="14">
        <f t="shared" si="346"/>
        <v>42044.927974537044</v>
      </c>
      <c r="T3669" s="14">
        <f t="shared" si="347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>
        <v>4500</v>
      </c>
      <c r="E3670">
        <v>1</v>
      </c>
      <c r="F3670" t="s">
        <v>8221</v>
      </c>
      <c r="G3670" t="s">
        <v>8224</v>
      </c>
      <c r="H3670" t="s">
        <v>8246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8293</v>
      </c>
      <c r="O3670" s="6">
        <f t="shared" si="342"/>
        <v>2.2222222222222223E-4</v>
      </c>
      <c r="P3670" s="8">
        <f t="shared" si="343"/>
        <v>1</v>
      </c>
      <c r="Q3670" s="9" t="str">
        <f t="shared" si="344"/>
        <v>music</v>
      </c>
      <c r="R3670" s="9" t="str">
        <f t="shared" si="345"/>
        <v>faith</v>
      </c>
      <c r="S3670" s="14">
        <f t="shared" si="346"/>
        <v>42102.036527777775</v>
      </c>
      <c r="T3670" s="14">
        <f t="shared" si="347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>
        <v>1000</v>
      </c>
      <c r="E3671">
        <v>1</v>
      </c>
      <c r="F3671" t="s">
        <v>8221</v>
      </c>
      <c r="G3671" t="s">
        <v>8224</v>
      </c>
      <c r="H3671" t="s">
        <v>8246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8293</v>
      </c>
      <c r="O3671" s="6">
        <f t="shared" si="342"/>
        <v>1E-3</v>
      </c>
      <c r="P3671" s="8">
        <f t="shared" si="343"/>
        <v>1</v>
      </c>
      <c r="Q3671" s="9" t="str">
        <f t="shared" si="344"/>
        <v>music</v>
      </c>
      <c r="R3671" s="9" t="str">
        <f t="shared" si="345"/>
        <v>faith</v>
      </c>
      <c r="S3671" s="14">
        <f t="shared" si="346"/>
        <v>42435.874212962968</v>
      </c>
      <c r="T3671" s="14">
        <f t="shared" si="347"/>
        <v>42494.832546296297</v>
      </c>
    </row>
    <row r="3672" spans="1:20" ht="45" x14ac:dyDescent="0.25">
      <c r="A3672">
        <v>1986</v>
      </c>
      <c r="B3672" s="3" t="s">
        <v>1987</v>
      </c>
      <c r="C3672" s="3" t="s">
        <v>6096</v>
      </c>
      <c r="D3672">
        <v>2000</v>
      </c>
      <c r="E3672">
        <v>1</v>
      </c>
      <c r="F3672" t="s">
        <v>8221</v>
      </c>
      <c r="G3672" t="s">
        <v>8225</v>
      </c>
      <c r="H3672" t="s">
        <v>8247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8296</v>
      </c>
      <c r="O3672" s="6">
        <f t="shared" si="342"/>
        <v>5.0000000000000001E-4</v>
      </c>
      <c r="P3672" s="8">
        <f t="shared" si="343"/>
        <v>1</v>
      </c>
      <c r="Q3672" s="9" t="str">
        <f t="shared" si="344"/>
        <v>photography</v>
      </c>
      <c r="R3672" s="9" t="str">
        <f t="shared" si="345"/>
        <v>people</v>
      </c>
      <c r="S3672" s="14">
        <f t="shared" si="346"/>
        <v>42413.433831018512</v>
      </c>
      <c r="T3672" s="14">
        <f t="shared" si="347"/>
        <v>42443.392164351855</v>
      </c>
    </row>
    <row r="3673" spans="1:20" ht="45" x14ac:dyDescent="0.25">
      <c r="A3673">
        <v>2146</v>
      </c>
      <c r="B3673" s="3" t="s">
        <v>2147</v>
      </c>
      <c r="C3673" s="3" t="s">
        <v>6256</v>
      </c>
      <c r="D3673">
        <v>5000</v>
      </c>
      <c r="E3673">
        <v>1</v>
      </c>
      <c r="F3673" t="s">
        <v>8221</v>
      </c>
      <c r="G3673" t="s">
        <v>8224</v>
      </c>
      <c r="H3673" t="s">
        <v>8246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8282</v>
      </c>
      <c r="O3673" s="6">
        <f t="shared" si="342"/>
        <v>2.0000000000000001E-4</v>
      </c>
      <c r="P3673" s="8">
        <f t="shared" si="343"/>
        <v>1</v>
      </c>
      <c r="Q3673" s="9" t="str">
        <f t="shared" si="344"/>
        <v>games</v>
      </c>
      <c r="R3673" s="9" t="str">
        <f t="shared" si="345"/>
        <v>video games</v>
      </c>
      <c r="S3673" s="14">
        <f t="shared" si="346"/>
        <v>42397.679513888885</v>
      </c>
      <c r="T3673" s="14">
        <f t="shared" si="347"/>
        <v>42411.679513888885</v>
      </c>
    </row>
    <row r="3674" spans="1:20" ht="45" x14ac:dyDescent="0.25">
      <c r="A3674">
        <v>2344</v>
      </c>
      <c r="B3674" s="3" t="s">
        <v>2345</v>
      </c>
      <c r="C3674" s="3" t="s">
        <v>6454</v>
      </c>
      <c r="D3674">
        <v>1000</v>
      </c>
      <c r="E3674">
        <v>1</v>
      </c>
      <c r="F3674" t="s">
        <v>8220</v>
      </c>
      <c r="G3674" t="s">
        <v>8229</v>
      </c>
      <c r="H3674" t="s">
        <v>8251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8272</v>
      </c>
      <c r="O3674" s="6">
        <f t="shared" si="342"/>
        <v>1E-3</v>
      </c>
      <c r="P3674" s="8">
        <f t="shared" si="343"/>
        <v>1</v>
      </c>
      <c r="Q3674" s="9" t="str">
        <f t="shared" si="344"/>
        <v>technology</v>
      </c>
      <c r="R3674" s="9" t="str">
        <f t="shared" si="345"/>
        <v>web</v>
      </c>
      <c r="S3674" s="14">
        <f t="shared" si="346"/>
        <v>42515.727650462963</v>
      </c>
      <c r="T3674" s="14">
        <f t="shared" si="347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>
        <v>6000</v>
      </c>
      <c r="E3675">
        <v>1</v>
      </c>
      <c r="F3675" t="s">
        <v>8221</v>
      </c>
      <c r="G3675" t="s">
        <v>8224</v>
      </c>
      <c r="H3675" t="s">
        <v>8246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8284</v>
      </c>
      <c r="O3675" s="6">
        <f t="shared" si="342"/>
        <v>1.6666666666666666E-4</v>
      </c>
      <c r="P3675" s="8">
        <f t="shared" si="343"/>
        <v>1</v>
      </c>
      <c r="Q3675" s="9" t="str">
        <f t="shared" si="344"/>
        <v>food</v>
      </c>
      <c r="R3675" s="9" t="str">
        <f t="shared" si="345"/>
        <v>food trucks</v>
      </c>
      <c r="S3675" s="14">
        <f t="shared" si="346"/>
        <v>42026.687453703707</v>
      </c>
      <c r="T3675" s="14">
        <f t="shared" si="347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>
        <v>500</v>
      </c>
      <c r="E3676">
        <v>1</v>
      </c>
      <c r="F3676" t="s">
        <v>8221</v>
      </c>
      <c r="G3676" t="s">
        <v>8224</v>
      </c>
      <c r="H3676" t="s">
        <v>8246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8284</v>
      </c>
      <c r="O3676" s="6">
        <f t="shared" si="342"/>
        <v>2E-3</v>
      </c>
      <c r="P3676" s="8">
        <f t="shared" si="343"/>
        <v>1</v>
      </c>
      <c r="Q3676" s="9" t="str">
        <f t="shared" si="344"/>
        <v>food</v>
      </c>
      <c r="R3676" s="9" t="str">
        <f t="shared" si="345"/>
        <v>food trucks</v>
      </c>
      <c r="S3676" s="14">
        <f t="shared" si="346"/>
        <v>42044.724953703699</v>
      </c>
      <c r="T3676" s="14">
        <f t="shared" si="347"/>
        <v>42074.683287037042</v>
      </c>
    </row>
    <row r="3677" spans="1:20" ht="45" x14ac:dyDescent="0.25">
      <c r="A3677">
        <v>2425</v>
      </c>
      <c r="B3677" s="3" t="s">
        <v>2426</v>
      </c>
      <c r="C3677" s="3" t="s">
        <v>6535</v>
      </c>
      <c r="D3677">
        <v>3500</v>
      </c>
      <c r="E3677">
        <v>1</v>
      </c>
      <c r="F3677" t="s">
        <v>8221</v>
      </c>
      <c r="G3677" t="s">
        <v>8224</v>
      </c>
      <c r="H3677" t="s">
        <v>8246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8284</v>
      </c>
      <c r="O3677" s="6">
        <f t="shared" si="342"/>
        <v>2.8571428571428574E-4</v>
      </c>
      <c r="P3677" s="8">
        <f t="shared" si="343"/>
        <v>1</v>
      </c>
      <c r="Q3677" s="9" t="str">
        <f t="shared" si="344"/>
        <v>food</v>
      </c>
      <c r="R3677" s="9" t="str">
        <f t="shared" si="345"/>
        <v>food trucks</v>
      </c>
      <c r="S3677" s="14">
        <f t="shared" si="346"/>
        <v>42502.913761574076</v>
      </c>
      <c r="T3677" s="14">
        <f t="shared" si="347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>
        <v>50000</v>
      </c>
      <c r="E3678">
        <v>1</v>
      </c>
      <c r="F3678" t="s">
        <v>8221</v>
      </c>
      <c r="G3678" t="s">
        <v>8224</v>
      </c>
      <c r="H3678" t="s">
        <v>8246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8284</v>
      </c>
      <c r="O3678" s="6">
        <f t="shared" si="342"/>
        <v>2.0000000000000002E-5</v>
      </c>
      <c r="P3678" s="8">
        <f t="shared" si="343"/>
        <v>1</v>
      </c>
      <c r="Q3678" s="9" t="str">
        <f t="shared" si="344"/>
        <v>food</v>
      </c>
      <c r="R3678" s="9" t="str">
        <f t="shared" si="345"/>
        <v>food trucks</v>
      </c>
      <c r="S3678" s="14">
        <f t="shared" si="346"/>
        <v>42412.318668981476</v>
      </c>
      <c r="T3678" s="14">
        <f t="shared" si="347"/>
        <v>42452.277002314819</v>
      </c>
    </row>
    <row r="3679" spans="1:20" ht="30" x14ac:dyDescent="0.25">
      <c r="A3679">
        <v>2428</v>
      </c>
      <c r="B3679" s="3" t="s">
        <v>2429</v>
      </c>
      <c r="C3679" s="3" t="s">
        <v>6538</v>
      </c>
      <c r="D3679">
        <v>35000</v>
      </c>
      <c r="E3679">
        <v>1</v>
      </c>
      <c r="F3679" t="s">
        <v>8221</v>
      </c>
      <c r="G3679" t="s">
        <v>8224</v>
      </c>
      <c r="H3679" t="s">
        <v>8246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8284</v>
      </c>
      <c r="O3679" s="6">
        <f t="shared" si="342"/>
        <v>2.8571428571428571E-5</v>
      </c>
      <c r="P3679" s="8">
        <f t="shared" si="343"/>
        <v>1</v>
      </c>
      <c r="Q3679" s="9" t="str">
        <f t="shared" si="344"/>
        <v>food</v>
      </c>
      <c r="R3679" s="9" t="str">
        <f t="shared" si="345"/>
        <v>food trucks</v>
      </c>
      <c r="S3679" s="14">
        <f t="shared" si="346"/>
        <v>42045.784155092595</v>
      </c>
      <c r="T3679" s="14">
        <f t="shared" si="347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>
        <v>90000</v>
      </c>
      <c r="E3680">
        <v>1</v>
      </c>
      <c r="F3680" t="s">
        <v>8221</v>
      </c>
      <c r="G3680" t="s">
        <v>8224</v>
      </c>
      <c r="H3680" t="s">
        <v>8246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8284</v>
      </c>
      <c r="O3680" s="6">
        <f t="shared" si="342"/>
        <v>1.1111111111111112E-5</v>
      </c>
      <c r="P3680" s="8">
        <f t="shared" si="343"/>
        <v>1</v>
      </c>
      <c r="Q3680" s="9" t="str">
        <f t="shared" si="344"/>
        <v>food</v>
      </c>
      <c r="R3680" s="9" t="str">
        <f t="shared" si="345"/>
        <v>food trucks</v>
      </c>
      <c r="S3680" s="14">
        <f t="shared" si="346"/>
        <v>42642.988819444443</v>
      </c>
      <c r="T3680" s="14">
        <f t="shared" si="347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>
        <v>80000</v>
      </c>
      <c r="E3681">
        <v>1</v>
      </c>
      <c r="F3681" t="s">
        <v>8221</v>
      </c>
      <c r="G3681" t="s">
        <v>8224</v>
      </c>
      <c r="H3681" t="s">
        <v>8246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342"/>
        <v>1.2500000000000001E-5</v>
      </c>
      <c r="P3681" s="8">
        <f t="shared" si="343"/>
        <v>1</v>
      </c>
      <c r="Q3681" s="9" t="str">
        <f t="shared" si="344"/>
        <v>food</v>
      </c>
      <c r="R3681" s="9" t="str">
        <f t="shared" si="345"/>
        <v>food trucks</v>
      </c>
      <c r="S3681" s="14">
        <f t="shared" si="346"/>
        <v>41828.967916666668</v>
      </c>
      <c r="T3681" s="14">
        <f t="shared" si="347"/>
        <v>41858.967916666668</v>
      </c>
    </row>
    <row r="3682" spans="1:20" ht="45" x14ac:dyDescent="0.25">
      <c r="A3682">
        <v>2689</v>
      </c>
      <c r="B3682" s="3" t="s">
        <v>2689</v>
      </c>
      <c r="C3682" s="3" t="s">
        <v>6799</v>
      </c>
      <c r="D3682">
        <v>35000</v>
      </c>
      <c r="E3682">
        <v>1</v>
      </c>
      <c r="F3682" t="s">
        <v>8221</v>
      </c>
      <c r="G3682" t="s">
        <v>8224</v>
      </c>
      <c r="H3682" t="s">
        <v>8246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8284</v>
      </c>
      <c r="O3682" s="6">
        <f t="shared" si="342"/>
        <v>2.8571428571428571E-5</v>
      </c>
      <c r="P3682" s="8">
        <f t="shared" si="343"/>
        <v>1</v>
      </c>
      <c r="Q3682" s="9" t="str">
        <f t="shared" si="344"/>
        <v>food</v>
      </c>
      <c r="R3682" s="9" t="str">
        <f t="shared" si="345"/>
        <v>food trucks</v>
      </c>
      <c r="S3682" s="14">
        <f t="shared" si="346"/>
        <v>42551.961689814809</v>
      </c>
      <c r="T3682" s="14">
        <f t="shared" si="347"/>
        <v>42581.961689814809</v>
      </c>
    </row>
    <row r="3683" spans="1:20" ht="45" x14ac:dyDescent="0.25">
      <c r="A3683">
        <v>2694</v>
      </c>
      <c r="B3683" s="3" t="s">
        <v>2694</v>
      </c>
      <c r="C3683" s="3" t="s">
        <v>6804</v>
      </c>
      <c r="D3683">
        <v>30000</v>
      </c>
      <c r="E3683">
        <v>1</v>
      </c>
      <c r="F3683" t="s">
        <v>8221</v>
      </c>
      <c r="G3683" t="s">
        <v>8224</v>
      </c>
      <c r="H3683" t="s">
        <v>8246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8284</v>
      </c>
      <c r="O3683" s="6">
        <f t="shared" si="342"/>
        <v>3.3333333333333335E-5</v>
      </c>
      <c r="P3683" s="8">
        <f t="shared" si="343"/>
        <v>1</v>
      </c>
      <c r="Q3683" s="9" t="str">
        <f t="shared" si="344"/>
        <v>food</v>
      </c>
      <c r="R3683" s="9" t="str">
        <f t="shared" si="345"/>
        <v>food trucks</v>
      </c>
      <c r="S3683" s="14">
        <f t="shared" si="346"/>
        <v>41878.140497685185</v>
      </c>
      <c r="T3683" s="14">
        <f t="shared" si="347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>
        <v>530</v>
      </c>
      <c r="E3684">
        <v>1</v>
      </c>
      <c r="F3684" t="s">
        <v>8221</v>
      </c>
      <c r="G3684" t="s">
        <v>8229</v>
      </c>
      <c r="H3684" t="s">
        <v>8251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8304</v>
      </c>
      <c r="O3684" s="6">
        <f t="shared" si="342"/>
        <v>1.8867924528301887E-3</v>
      </c>
      <c r="P3684" s="8">
        <f t="shared" si="343"/>
        <v>1</v>
      </c>
      <c r="Q3684" s="9" t="str">
        <f t="shared" si="344"/>
        <v>publishing</v>
      </c>
      <c r="R3684" s="9" t="str">
        <f t="shared" si="345"/>
        <v>children's books</v>
      </c>
      <c r="S3684" s="14">
        <f t="shared" si="346"/>
        <v>42474.86482638889</v>
      </c>
      <c r="T3684" s="14">
        <f t="shared" si="347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>
        <v>30000</v>
      </c>
      <c r="E3685">
        <v>1</v>
      </c>
      <c r="F3685" t="s">
        <v>8221</v>
      </c>
      <c r="G3685" t="s">
        <v>8225</v>
      </c>
      <c r="H3685" t="s">
        <v>8247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8271</v>
      </c>
      <c r="O3685" s="6">
        <f t="shared" si="342"/>
        <v>3.3333333333333335E-5</v>
      </c>
      <c r="P3685" s="8">
        <f t="shared" si="343"/>
        <v>1</v>
      </c>
      <c r="Q3685" s="9" t="str">
        <f t="shared" si="344"/>
        <v>theater</v>
      </c>
      <c r="R3685" s="9" t="str">
        <f t="shared" si="345"/>
        <v>plays</v>
      </c>
      <c r="S3685" s="14">
        <f t="shared" si="346"/>
        <v>42107.841284722221</v>
      </c>
      <c r="T3685" s="14">
        <f t="shared" si="347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>
        <v>25000</v>
      </c>
      <c r="E3686">
        <v>1</v>
      </c>
      <c r="F3686" t="s">
        <v>8221</v>
      </c>
      <c r="G3686" t="s">
        <v>8225</v>
      </c>
      <c r="H3686" t="s">
        <v>8247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8271</v>
      </c>
      <c r="O3686" s="6">
        <f t="shared" si="342"/>
        <v>4.0000000000000003E-5</v>
      </c>
      <c r="P3686" s="8">
        <f t="shared" si="343"/>
        <v>1</v>
      </c>
      <c r="Q3686" s="9" t="str">
        <f t="shared" si="344"/>
        <v>theater</v>
      </c>
      <c r="R3686" s="9" t="str">
        <f t="shared" si="345"/>
        <v>plays</v>
      </c>
      <c r="S3686" s="14">
        <f t="shared" si="346"/>
        <v>42017.907337962963</v>
      </c>
      <c r="T3686" s="14">
        <f t="shared" si="347"/>
        <v>42077.865671296298</v>
      </c>
    </row>
    <row r="3687" spans="1:20" ht="45" x14ac:dyDescent="0.25">
      <c r="A3687">
        <v>2941</v>
      </c>
      <c r="B3687" s="3" t="s">
        <v>2941</v>
      </c>
      <c r="C3687" s="3" t="s">
        <v>7051</v>
      </c>
      <c r="D3687">
        <v>25000</v>
      </c>
      <c r="E3687">
        <v>1</v>
      </c>
      <c r="F3687" t="s">
        <v>8221</v>
      </c>
      <c r="G3687" t="s">
        <v>8224</v>
      </c>
      <c r="H3687" t="s">
        <v>8246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8303</v>
      </c>
      <c r="O3687" s="6">
        <f t="shared" si="342"/>
        <v>4.0000000000000003E-5</v>
      </c>
      <c r="P3687" s="8">
        <f t="shared" si="343"/>
        <v>1</v>
      </c>
      <c r="Q3687" s="9" t="str">
        <f t="shared" si="344"/>
        <v>theater</v>
      </c>
      <c r="R3687" s="9" t="str">
        <f t="shared" si="345"/>
        <v>spaces</v>
      </c>
      <c r="S3687" s="14">
        <f t="shared" si="346"/>
        <v>42034.960127314815</v>
      </c>
      <c r="T3687" s="14">
        <f t="shared" si="347"/>
        <v>42064.960127314815</v>
      </c>
    </row>
    <row r="3688" spans="1:20" ht="45" x14ac:dyDescent="0.25">
      <c r="A3688">
        <v>3055</v>
      </c>
      <c r="B3688" s="3" t="s">
        <v>3055</v>
      </c>
      <c r="C3688" s="3" t="s">
        <v>7165</v>
      </c>
      <c r="D3688">
        <v>20000</v>
      </c>
      <c r="E3688">
        <v>1</v>
      </c>
      <c r="F3688" t="s">
        <v>8221</v>
      </c>
      <c r="G3688" t="s">
        <v>8224</v>
      </c>
      <c r="H3688" t="s">
        <v>8246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8303</v>
      </c>
      <c r="O3688" s="6">
        <f t="shared" si="342"/>
        <v>5.0000000000000002E-5</v>
      </c>
      <c r="P3688" s="8">
        <f t="shared" si="343"/>
        <v>1</v>
      </c>
      <c r="Q3688" s="9" t="str">
        <f t="shared" si="344"/>
        <v>theater</v>
      </c>
      <c r="R3688" s="9" t="str">
        <f t="shared" si="345"/>
        <v>spaces</v>
      </c>
      <c r="S3688" s="14">
        <f t="shared" si="346"/>
        <v>41953.95821759259</v>
      </c>
      <c r="T3688" s="14">
        <f t="shared" si="347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>
        <v>1000</v>
      </c>
      <c r="E3689">
        <v>1</v>
      </c>
      <c r="F3689" t="s">
        <v>8221</v>
      </c>
      <c r="G3689" t="s">
        <v>8225</v>
      </c>
      <c r="H3689" t="s">
        <v>8247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8303</v>
      </c>
      <c r="O3689" s="6">
        <f t="shared" si="342"/>
        <v>1E-3</v>
      </c>
      <c r="P3689" s="8">
        <f t="shared" si="343"/>
        <v>1</v>
      </c>
      <c r="Q3689" s="9" t="str">
        <f t="shared" si="344"/>
        <v>theater</v>
      </c>
      <c r="R3689" s="9" t="str">
        <f t="shared" si="345"/>
        <v>spaces</v>
      </c>
      <c r="S3689" s="14">
        <f t="shared" si="346"/>
        <v>42509.374537037031</v>
      </c>
      <c r="T3689" s="14">
        <f t="shared" si="347"/>
        <v>42517.55</v>
      </c>
    </row>
    <row r="3690" spans="1:20" ht="45" x14ac:dyDescent="0.25">
      <c r="A3690">
        <v>3200</v>
      </c>
      <c r="B3690" s="3" t="s">
        <v>3200</v>
      </c>
      <c r="C3690" s="3" t="s">
        <v>7310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8305</v>
      </c>
      <c r="O3690" s="6">
        <f t="shared" si="342"/>
        <v>2.0000000000000002E-5</v>
      </c>
      <c r="P3690" s="8">
        <f t="shared" si="343"/>
        <v>1</v>
      </c>
      <c r="Q3690" s="9" t="str">
        <f t="shared" si="344"/>
        <v>theater</v>
      </c>
      <c r="R3690" s="9" t="str">
        <f t="shared" si="345"/>
        <v>musical</v>
      </c>
      <c r="S3690" s="14">
        <f t="shared" si="346"/>
        <v>42460.320613425924</v>
      </c>
      <c r="T3690" s="14">
        <f t="shared" si="347"/>
        <v>42490.231944444444</v>
      </c>
    </row>
    <row r="3691" spans="1:20" ht="45" x14ac:dyDescent="0.25">
      <c r="A3691">
        <v>3630</v>
      </c>
      <c r="B3691" s="3" t="s">
        <v>3628</v>
      </c>
      <c r="C3691" s="3" t="s">
        <v>7740</v>
      </c>
      <c r="D3691">
        <v>3000</v>
      </c>
      <c r="E3691">
        <v>1</v>
      </c>
      <c r="F3691" t="s">
        <v>8221</v>
      </c>
      <c r="G3691" t="s">
        <v>8225</v>
      </c>
      <c r="H3691" t="s">
        <v>8247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342"/>
        <v>3.3333333333333332E-4</v>
      </c>
      <c r="P3691" s="8">
        <f t="shared" si="343"/>
        <v>1</v>
      </c>
      <c r="Q3691" s="9" t="str">
        <f t="shared" si="344"/>
        <v>theater</v>
      </c>
      <c r="R3691" s="9" t="str">
        <f t="shared" si="345"/>
        <v>musical</v>
      </c>
      <c r="S3691" s="14">
        <f t="shared" si="346"/>
        <v>41942.84710648148</v>
      </c>
      <c r="T3691" s="14">
        <f t="shared" si="347"/>
        <v>41972.888773148152</v>
      </c>
    </row>
    <row r="3692" spans="1:20" ht="45" x14ac:dyDescent="0.25">
      <c r="A3692">
        <v>3639</v>
      </c>
      <c r="B3692" s="3" t="s">
        <v>3637</v>
      </c>
      <c r="C3692" s="3" t="s">
        <v>7749</v>
      </c>
      <c r="D3692">
        <v>25000</v>
      </c>
      <c r="E3692">
        <v>1</v>
      </c>
      <c r="F3692" t="s">
        <v>8221</v>
      </c>
      <c r="G3692" t="s">
        <v>8224</v>
      </c>
      <c r="H3692" t="s">
        <v>8246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8305</v>
      </c>
      <c r="O3692" s="6">
        <f t="shared" si="342"/>
        <v>4.0000000000000003E-5</v>
      </c>
      <c r="P3692" s="8">
        <f t="shared" si="343"/>
        <v>1</v>
      </c>
      <c r="Q3692" s="9" t="str">
        <f t="shared" si="344"/>
        <v>theater</v>
      </c>
      <c r="R3692" s="9" t="str">
        <f t="shared" si="345"/>
        <v>musical</v>
      </c>
      <c r="S3692" s="14">
        <f t="shared" si="346"/>
        <v>42590.677152777775</v>
      </c>
      <c r="T3692" s="14">
        <f t="shared" si="347"/>
        <v>42650.632638888885</v>
      </c>
    </row>
    <row r="3693" spans="1:20" ht="45" x14ac:dyDescent="0.25">
      <c r="A3693">
        <v>3645</v>
      </c>
      <c r="B3693" s="3" t="s">
        <v>3643</v>
      </c>
      <c r="C3693" s="3" t="s">
        <v>7755</v>
      </c>
      <c r="D3693">
        <v>1000</v>
      </c>
      <c r="E3693">
        <v>1</v>
      </c>
      <c r="F3693" t="s">
        <v>8221</v>
      </c>
      <c r="G3693" t="s">
        <v>8229</v>
      </c>
      <c r="H3693" t="s">
        <v>8251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8305</v>
      </c>
      <c r="O3693" s="6">
        <f t="shared" si="342"/>
        <v>1E-3</v>
      </c>
      <c r="P3693" s="8">
        <f t="shared" si="343"/>
        <v>1</v>
      </c>
      <c r="Q3693" s="9" t="str">
        <f t="shared" si="344"/>
        <v>theater</v>
      </c>
      <c r="R3693" s="9" t="str">
        <f t="shared" si="345"/>
        <v>musical</v>
      </c>
      <c r="S3693" s="14">
        <f t="shared" si="346"/>
        <v>42665.970347222217</v>
      </c>
      <c r="T3693" s="14">
        <f t="shared" si="347"/>
        <v>42696.012013888889</v>
      </c>
    </row>
    <row r="3694" spans="1:20" ht="45" x14ac:dyDescent="0.25">
      <c r="A3694">
        <v>3796</v>
      </c>
      <c r="B3694" s="3" t="s">
        <v>3793</v>
      </c>
      <c r="C3694" s="3" t="s">
        <v>7906</v>
      </c>
      <c r="D3694">
        <v>22500</v>
      </c>
      <c r="E3694">
        <v>1</v>
      </c>
      <c r="F3694" t="s">
        <v>8221</v>
      </c>
      <c r="G3694" t="s">
        <v>8224</v>
      </c>
      <c r="H3694" t="s">
        <v>8246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8305</v>
      </c>
      <c r="O3694" s="6">
        <f t="shared" si="342"/>
        <v>4.4444444444444447E-5</v>
      </c>
      <c r="P3694" s="8">
        <f t="shared" si="343"/>
        <v>1</v>
      </c>
      <c r="Q3694" s="9" t="str">
        <f t="shared" si="344"/>
        <v>theater</v>
      </c>
      <c r="R3694" s="9" t="str">
        <f t="shared" si="345"/>
        <v>musical</v>
      </c>
      <c r="S3694" s="14">
        <f t="shared" si="346"/>
        <v>42689.029583333337</v>
      </c>
      <c r="T3694" s="14">
        <f t="shared" si="347"/>
        <v>42749.029583333337</v>
      </c>
    </row>
    <row r="3695" spans="1:20" ht="45" x14ac:dyDescent="0.25">
      <c r="A3695">
        <v>3856</v>
      </c>
      <c r="B3695" s="3" t="s">
        <v>3853</v>
      </c>
      <c r="C3695" s="3" t="s">
        <v>7965</v>
      </c>
      <c r="D3695">
        <v>5000</v>
      </c>
      <c r="E3695">
        <v>1</v>
      </c>
      <c r="F3695" t="s">
        <v>8221</v>
      </c>
      <c r="G3695" t="s">
        <v>8224</v>
      </c>
      <c r="H3695" t="s">
        <v>8246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8271</v>
      </c>
      <c r="O3695" s="6">
        <f t="shared" si="342"/>
        <v>2.0000000000000001E-4</v>
      </c>
      <c r="P3695" s="8">
        <f t="shared" si="343"/>
        <v>1</v>
      </c>
      <c r="Q3695" s="9" t="str">
        <f t="shared" si="344"/>
        <v>theater</v>
      </c>
      <c r="R3695" s="9" t="str">
        <f t="shared" si="345"/>
        <v>plays</v>
      </c>
      <c r="S3695" s="14">
        <f t="shared" si="346"/>
        <v>42041.743090277778</v>
      </c>
      <c r="T3695" s="14">
        <f t="shared" si="347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>
        <v>2500</v>
      </c>
      <c r="E3696">
        <v>1</v>
      </c>
      <c r="F3696" t="s">
        <v>8221</v>
      </c>
      <c r="G3696" t="s">
        <v>8224</v>
      </c>
      <c r="H3696" t="s">
        <v>8246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8271</v>
      </c>
      <c r="O3696" s="6">
        <f t="shared" si="342"/>
        <v>4.0000000000000002E-4</v>
      </c>
      <c r="P3696" s="8">
        <f t="shared" si="343"/>
        <v>1</v>
      </c>
      <c r="Q3696" s="9" t="str">
        <f t="shared" si="344"/>
        <v>theater</v>
      </c>
      <c r="R3696" s="9" t="str">
        <f t="shared" si="345"/>
        <v>plays</v>
      </c>
      <c r="S3696" s="14">
        <f t="shared" si="346"/>
        <v>41789.893599537041</v>
      </c>
      <c r="T3696" s="14">
        <f t="shared" si="347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6">
        <f t="shared" si="342"/>
        <v>1.3333333333333334E-4</v>
      </c>
      <c r="P3697" s="8">
        <f t="shared" si="343"/>
        <v>1</v>
      </c>
      <c r="Q3697" s="9" t="str">
        <f t="shared" si="344"/>
        <v>theater</v>
      </c>
      <c r="R3697" s="9" t="str">
        <f t="shared" si="345"/>
        <v>plays</v>
      </c>
      <c r="S3697" s="14">
        <f t="shared" si="346"/>
        <v>42611.261064814811</v>
      </c>
      <c r="T3697" s="14">
        <f t="shared" si="347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>
        <v>15000</v>
      </c>
      <c r="E3698">
        <v>1</v>
      </c>
      <c r="F3698" t="s">
        <v>8221</v>
      </c>
      <c r="G3698" t="s">
        <v>8224</v>
      </c>
      <c r="H3698" t="s">
        <v>8246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8271</v>
      </c>
      <c r="O3698" s="6">
        <f t="shared" si="342"/>
        <v>6.666666666666667E-5</v>
      </c>
      <c r="P3698" s="8">
        <f t="shared" si="343"/>
        <v>1</v>
      </c>
      <c r="Q3698" s="9" t="str">
        <f t="shared" si="344"/>
        <v>theater</v>
      </c>
      <c r="R3698" s="9" t="str">
        <f t="shared" si="345"/>
        <v>plays</v>
      </c>
      <c r="S3698" s="14">
        <f t="shared" si="346"/>
        <v>42059.270023148143</v>
      </c>
      <c r="T3698" s="14">
        <f t="shared" si="347"/>
        <v>42119.190972222219</v>
      </c>
    </row>
    <row r="3699" spans="1:20" ht="45" x14ac:dyDescent="0.25">
      <c r="A3699">
        <v>3932</v>
      </c>
      <c r="B3699" s="3" t="s">
        <v>3929</v>
      </c>
      <c r="C3699" s="3" t="s">
        <v>8040</v>
      </c>
      <c r="D3699">
        <v>12000</v>
      </c>
      <c r="E3699">
        <v>1</v>
      </c>
      <c r="F3699" t="s">
        <v>8221</v>
      </c>
      <c r="G3699" t="s">
        <v>8224</v>
      </c>
      <c r="H3699" t="s">
        <v>8246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8271</v>
      </c>
      <c r="O3699" s="6">
        <f t="shared" si="342"/>
        <v>8.3333333333333331E-5</v>
      </c>
      <c r="P3699" s="8">
        <f t="shared" si="343"/>
        <v>1</v>
      </c>
      <c r="Q3699" s="9" t="str">
        <f t="shared" si="344"/>
        <v>theater</v>
      </c>
      <c r="R3699" s="9" t="str">
        <f t="shared" si="345"/>
        <v>plays</v>
      </c>
      <c r="S3699" s="14">
        <f t="shared" si="346"/>
        <v>42415.168564814812</v>
      </c>
      <c r="T3699" s="14">
        <f t="shared" si="347"/>
        <v>42445.126898148148</v>
      </c>
    </row>
    <row r="3700" spans="1:20" ht="45" x14ac:dyDescent="0.25">
      <c r="A3700">
        <v>3951</v>
      </c>
      <c r="B3700" s="3" t="s">
        <v>3948</v>
      </c>
      <c r="C3700" s="3" t="s">
        <v>6961</v>
      </c>
      <c r="D3700">
        <v>200000</v>
      </c>
      <c r="E3700">
        <v>1</v>
      </c>
      <c r="F3700" t="s">
        <v>8221</v>
      </c>
      <c r="G3700" t="s">
        <v>8241</v>
      </c>
      <c r="H3700" t="s">
        <v>8249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8271</v>
      </c>
      <c r="O3700" s="6">
        <f t="shared" si="342"/>
        <v>5.0000000000000004E-6</v>
      </c>
      <c r="P3700" s="8">
        <f t="shared" si="343"/>
        <v>1</v>
      </c>
      <c r="Q3700" s="9" t="str">
        <f t="shared" si="344"/>
        <v>theater</v>
      </c>
      <c r="R3700" s="9" t="str">
        <f t="shared" si="345"/>
        <v>plays</v>
      </c>
      <c r="S3700" s="14">
        <f t="shared" si="346"/>
        <v>42433.825717592597</v>
      </c>
      <c r="T3700" s="14">
        <f t="shared" si="347"/>
        <v>42493.784050925926</v>
      </c>
    </row>
    <row r="3701" spans="1:20" ht="15.75" x14ac:dyDescent="0.25">
      <c r="A3701">
        <v>4004</v>
      </c>
      <c r="B3701" s="3" t="s">
        <v>4000</v>
      </c>
      <c r="C3701" s="3" t="s">
        <v>8109</v>
      </c>
      <c r="D3701">
        <v>500</v>
      </c>
      <c r="E3701">
        <v>1</v>
      </c>
      <c r="F3701" t="s">
        <v>8221</v>
      </c>
      <c r="G3701" t="s">
        <v>8224</v>
      </c>
      <c r="H3701" t="s">
        <v>8246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342"/>
        <v>2E-3</v>
      </c>
      <c r="P3701" s="8">
        <f t="shared" si="343"/>
        <v>1</v>
      </c>
      <c r="Q3701" s="9" t="str">
        <f t="shared" si="344"/>
        <v>theater</v>
      </c>
      <c r="R3701" s="9" t="str">
        <f t="shared" si="345"/>
        <v>plays</v>
      </c>
      <c r="S3701" s="14">
        <f t="shared" si="346"/>
        <v>41890.16269675926</v>
      </c>
      <c r="T3701" s="14">
        <f t="shared" si="347"/>
        <v>41920.16269675926</v>
      </c>
    </row>
    <row r="3702" spans="1:20" ht="45" x14ac:dyDescent="0.25">
      <c r="A3702">
        <v>4015</v>
      </c>
      <c r="B3702" s="3" t="s">
        <v>4011</v>
      </c>
      <c r="C3702" s="3" t="s">
        <v>8120</v>
      </c>
      <c r="D3702">
        <v>7000</v>
      </c>
      <c r="E3702">
        <v>1</v>
      </c>
      <c r="F3702" t="s">
        <v>8221</v>
      </c>
      <c r="G3702" t="s">
        <v>8224</v>
      </c>
      <c r="H3702" t="s">
        <v>8246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8271</v>
      </c>
      <c r="O3702" s="6">
        <f t="shared" si="342"/>
        <v>1.4285714285714287E-4</v>
      </c>
      <c r="P3702" s="8">
        <f t="shared" si="343"/>
        <v>1</v>
      </c>
      <c r="Q3702" s="9" t="str">
        <f t="shared" si="344"/>
        <v>theater</v>
      </c>
      <c r="R3702" s="9" t="str">
        <f t="shared" si="345"/>
        <v>plays</v>
      </c>
      <c r="S3702" s="14">
        <f t="shared" si="346"/>
        <v>42174.780821759254</v>
      </c>
      <c r="T3702" s="14">
        <f t="shared" si="347"/>
        <v>42204.780821759254</v>
      </c>
    </row>
    <row r="3703" spans="1:20" ht="45" x14ac:dyDescent="0.25">
      <c r="A3703">
        <v>4045</v>
      </c>
      <c r="B3703" s="3" t="s">
        <v>4041</v>
      </c>
      <c r="C3703" s="3" t="s">
        <v>8149</v>
      </c>
      <c r="D3703">
        <v>5000</v>
      </c>
      <c r="E3703">
        <v>1</v>
      </c>
      <c r="F3703" t="s">
        <v>8221</v>
      </c>
      <c r="G3703" t="s">
        <v>8226</v>
      </c>
      <c r="H3703" t="s">
        <v>8248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8271</v>
      </c>
      <c r="O3703" s="6">
        <f t="shared" si="342"/>
        <v>2.0000000000000001E-4</v>
      </c>
      <c r="P3703" s="8">
        <f t="shared" si="343"/>
        <v>1</v>
      </c>
      <c r="Q3703" s="9" t="str">
        <f t="shared" si="344"/>
        <v>theater</v>
      </c>
      <c r="R3703" s="9" t="str">
        <f t="shared" si="345"/>
        <v>plays</v>
      </c>
      <c r="S3703" s="14">
        <f t="shared" si="346"/>
        <v>41842.201261574075</v>
      </c>
      <c r="T3703" s="14">
        <f t="shared" si="347"/>
        <v>41872.201261574075</v>
      </c>
    </row>
    <row r="3704" spans="1:20" ht="45" x14ac:dyDescent="0.25">
      <c r="A3704">
        <v>4050</v>
      </c>
      <c r="B3704" s="3" t="s">
        <v>4046</v>
      </c>
      <c r="C3704" s="3" t="s">
        <v>8154</v>
      </c>
      <c r="D3704">
        <v>1500</v>
      </c>
      <c r="E3704">
        <v>1</v>
      </c>
      <c r="F3704" t="s">
        <v>8221</v>
      </c>
      <c r="G3704" t="s">
        <v>8224</v>
      </c>
      <c r="H3704" t="s">
        <v>8246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8271</v>
      </c>
      <c r="O3704" s="6">
        <f t="shared" si="342"/>
        <v>6.6666666666666664E-4</v>
      </c>
      <c r="P3704" s="8">
        <f t="shared" si="343"/>
        <v>1</v>
      </c>
      <c r="Q3704" s="9" t="str">
        <f t="shared" si="344"/>
        <v>theater</v>
      </c>
      <c r="R3704" s="9" t="str">
        <f t="shared" si="345"/>
        <v>plays</v>
      </c>
      <c r="S3704" s="14">
        <f t="shared" si="346"/>
        <v>41905.636469907404</v>
      </c>
      <c r="T3704" s="14">
        <f t="shared" si="347"/>
        <v>41935.636469907404</v>
      </c>
    </row>
    <row r="3705" spans="1:20" ht="45" x14ac:dyDescent="0.25">
      <c r="A3705">
        <v>4112</v>
      </c>
      <c r="B3705" s="3" t="s">
        <v>4108</v>
      </c>
      <c r="C3705" s="3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8271</v>
      </c>
      <c r="O3705" s="6">
        <f t="shared" si="342"/>
        <v>4.0000000000000002E-4</v>
      </c>
      <c r="P3705" s="8">
        <f t="shared" si="343"/>
        <v>1</v>
      </c>
      <c r="Q3705" s="9" t="str">
        <f t="shared" si="344"/>
        <v>theater</v>
      </c>
      <c r="R3705" s="9" t="str">
        <f t="shared" si="345"/>
        <v>plays</v>
      </c>
      <c r="S3705" s="14">
        <f t="shared" si="346"/>
        <v>42400.946597222224</v>
      </c>
      <c r="T3705" s="14">
        <f t="shared" si="347"/>
        <v>42428</v>
      </c>
    </row>
    <row r="3706" spans="1:20" ht="30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342"/>
        <v>0</v>
      </c>
      <c r="P3706" s="8" t="e">
        <f t="shared" si="343"/>
        <v>#DIV/0!</v>
      </c>
      <c r="Q3706" s="9" t="str">
        <f t="shared" si="344"/>
        <v>film &amp; video</v>
      </c>
      <c r="R3706" s="9" t="str">
        <f t="shared" si="345"/>
        <v>science fiction</v>
      </c>
      <c r="S3706" s="14">
        <f t="shared" si="346"/>
        <v>42593.431793981479</v>
      </c>
      <c r="T3706" s="14">
        <f t="shared" si="347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342"/>
        <v>0</v>
      </c>
      <c r="P3707" s="8" t="e">
        <f t="shared" si="343"/>
        <v>#DIV/0!</v>
      </c>
      <c r="Q3707" s="9" t="str">
        <f t="shared" si="344"/>
        <v>film &amp; video</v>
      </c>
      <c r="R3707" s="9" t="str">
        <f t="shared" si="345"/>
        <v>science fiction</v>
      </c>
      <c r="S3707" s="14">
        <f t="shared" si="346"/>
        <v>42114.928726851853</v>
      </c>
      <c r="T3707" s="14">
        <f t="shared" si="347"/>
        <v>42139.928726851853</v>
      </c>
    </row>
    <row r="3708" spans="1:20" ht="45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342"/>
        <v>0</v>
      </c>
      <c r="P3708" s="8" t="e">
        <f t="shared" si="343"/>
        <v>#DIV/0!</v>
      </c>
      <c r="Q3708" s="9" t="str">
        <f t="shared" si="344"/>
        <v>film &amp; video</v>
      </c>
      <c r="R3708" s="9" t="str">
        <f t="shared" si="345"/>
        <v>science fiction</v>
      </c>
      <c r="S3708" s="14">
        <f t="shared" si="346"/>
        <v>41882.937303240738</v>
      </c>
      <c r="T3708" s="14">
        <f t="shared" si="347"/>
        <v>41942.937303240738</v>
      </c>
    </row>
    <row r="3709" spans="1:20" ht="45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342"/>
        <v>0</v>
      </c>
      <c r="P3709" s="8" t="e">
        <f t="shared" si="343"/>
        <v>#DIV/0!</v>
      </c>
      <c r="Q3709" s="9" t="str">
        <f t="shared" si="344"/>
        <v>film &amp; video</v>
      </c>
      <c r="R3709" s="9" t="str">
        <f t="shared" si="345"/>
        <v>science fiction</v>
      </c>
      <c r="S3709" s="14">
        <f t="shared" si="346"/>
        <v>41778.915416666663</v>
      </c>
      <c r="T3709" s="14">
        <f t="shared" si="347"/>
        <v>41806.844444444447</v>
      </c>
    </row>
    <row r="3710" spans="1:20" ht="15.75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342"/>
        <v>0</v>
      </c>
      <c r="P3710" s="8" t="e">
        <f t="shared" si="343"/>
        <v>#DIV/0!</v>
      </c>
      <c r="Q3710" s="9" t="str">
        <f t="shared" si="344"/>
        <v>film &amp; video</v>
      </c>
      <c r="R3710" s="9" t="str">
        <f t="shared" si="345"/>
        <v>science fiction</v>
      </c>
      <c r="S3710" s="14">
        <f t="shared" si="346"/>
        <v>42541.837511574078</v>
      </c>
      <c r="T3710" s="14">
        <f t="shared" si="347"/>
        <v>42557</v>
      </c>
    </row>
    <row r="3711" spans="1:20" ht="30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342"/>
        <v>0</v>
      </c>
      <c r="P3711" s="8" t="e">
        <f t="shared" si="343"/>
        <v>#DIV/0!</v>
      </c>
      <c r="Q3711" s="9" t="str">
        <f t="shared" si="344"/>
        <v>film &amp; video</v>
      </c>
      <c r="R3711" s="9" t="str">
        <f t="shared" si="345"/>
        <v>science fiction</v>
      </c>
      <c r="S3711" s="14">
        <f t="shared" si="346"/>
        <v>42491.80768518518</v>
      </c>
      <c r="T3711" s="14">
        <f t="shared" si="347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342"/>
        <v>0</v>
      </c>
      <c r="P3712" s="8" t="e">
        <f t="shared" si="343"/>
        <v>#DIV/0!</v>
      </c>
      <c r="Q3712" s="9" t="str">
        <f t="shared" si="344"/>
        <v>film &amp; video</v>
      </c>
      <c r="R3712" s="9" t="str">
        <f t="shared" si="345"/>
        <v>science fiction</v>
      </c>
      <c r="S3712" s="14">
        <f t="shared" si="346"/>
        <v>42221.909930555557</v>
      </c>
      <c r="T3712" s="14">
        <f t="shared" si="347"/>
        <v>42251.708333333328</v>
      </c>
    </row>
    <row r="3713" spans="1:20" ht="45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342"/>
        <v>0</v>
      </c>
      <c r="P3713" s="8" t="e">
        <f t="shared" si="343"/>
        <v>#DIV/0!</v>
      </c>
      <c r="Q3713" s="9" t="str">
        <f t="shared" si="344"/>
        <v>film &amp; video</v>
      </c>
      <c r="R3713" s="9" t="str">
        <f t="shared" si="345"/>
        <v>science fiction</v>
      </c>
      <c r="S3713" s="14">
        <f t="shared" si="346"/>
        <v>42096.410115740742</v>
      </c>
      <c r="T3713" s="14">
        <f t="shared" si="347"/>
        <v>42140.427777777775</v>
      </c>
    </row>
    <row r="3714" spans="1:20" ht="45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348">E3714/D3714</f>
        <v>0</v>
      </c>
      <c r="P3714" s="8" t="e">
        <f t="shared" ref="P3714:P3777" si="349">E3714/L3714</f>
        <v>#DIV/0!</v>
      </c>
      <c r="Q3714" s="9" t="str">
        <f t="shared" si="344"/>
        <v>film &amp; video</v>
      </c>
      <c r="R3714" s="9" t="str">
        <f t="shared" si="345"/>
        <v>science fiction</v>
      </c>
      <c r="S3714" s="14">
        <f t="shared" si="346"/>
        <v>42239.573993055557</v>
      </c>
      <c r="T3714" s="14">
        <f t="shared" si="347"/>
        <v>42289.573993055557</v>
      </c>
    </row>
    <row r="3715" spans="1:20" ht="45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348"/>
        <v>0</v>
      </c>
      <c r="P3715" s="8" t="e">
        <f t="shared" si="349"/>
        <v>#DIV/0!</v>
      </c>
      <c r="Q3715" s="9" t="str">
        <f t="shared" ref="Q3715:Q3778" si="350">LEFT(N3715, SEARCH("/",N3715,1)-1)</f>
        <v>film &amp; video</v>
      </c>
      <c r="R3715" s="9" t="str">
        <f t="shared" ref="R3715:R3778" si="351">RIGHT(N3715,LEN(N3715) - SEARCH("/", N3715))</f>
        <v>science fiction</v>
      </c>
      <c r="S3715" s="14">
        <f t="shared" ref="S3715:S3778" si="352">(((J3715/60)/60)/24)+DATE(1970,1,1)</f>
        <v>42053.198287037041</v>
      </c>
      <c r="T3715" s="14">
        <f t="shared" ref="T3715:T3778" si="353">(((I3715/60)/60)/24)+DATE(1970,1,1)</f>
        <v>42083.15662037037</v>
      </c>
    </row>
    <row r="3716" spans="1:20" ht="45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348"/>
        <v>0</v>
      </c>
      <c r="P3716" s="8" t="e">
        <f t="shared" si="349"/>
        <v>#DIV/0!</v>
      </c>
      <c r="Q3716" s="9" t="str">
        <f t="shared" si="350"/>
        <v>film &amp; video</v>
      </c>
      <c r="R3716" s="9" t="str">
        <f t="shared" si="351"/>
        <v>science fiction</v>
      </c>
      <c r="S3716" s="14">
        <f t="shared" si="352"/>
        <v>42559.064143518524</v>
      </c>
      <c r="T3716" s="14">
        <f t="shared" si="353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348"/>
        <v>0</v>
      </c>
      <c r="P3717" s="8" t="e">
        <f t="shared" si="349"/>
        <v>#DIV/0!</v>
      </c>
      <c r="Q3717" s="9" t="str">
        <f t="shared" si="350"/>
        <v>film &amp; video</v>
      </c>
      <c r="R3717" s="9" t="str">
        <f t="shared" si="351"/>
        <v>science fiction</v>
      </c>
      <c r="S3717" s="14">
        <f t="shared" si="352"/>
        <v>41969.767824074079</v>
      </c>
      <c r="T3717" s="14">
        <f t="shared" si="353"/>
        <v>42012.762499999997</v>
      </c>
    </row>
    <row r="3718" spans="1:20" ht="45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348"/>
        <v>0</v>
      </c>
      <c r="P3718" s="8" t="e">
        <f t="shared" si="349"/>
        <v>#DIV/0!</v>
      </c>
      <c r="Q3718" s="9" t="str">
        <f t="shared" si="350"/>
        <v>film &amp; video</v>
      </c>
      <c r="R3718" s="9" t="str">
        <f t="shared" si="351"/>
        <v>science fiction</v>
      </c>
      <c r="S3718" s="14">
        <f t="shared" si="352"/>
        <v>41904.07671296296</v>
      </c>
      <c r="T3718" s="14">
        <f t="shared" si="353"/>
        <v>41934.07671296296</v>
      </c>
    </row>
    <row r="3719" spans="1:20" ht="45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348"/>
        <v>0</v>
      </c>
      <c r="P3719" s="8" t="e">
        <f t="shared" si="349"/>
        <v>#DIV/0!</v>
      </c>
      <c r="Q3719" s="9" t="str">
        <f t="shared" si="350"/>
        <v>film &amp; video</v>
      </c>
      <c r="R3719" s="9" t="str">
        <f t="shared" si="351"/>
        <v>drama</v>
      </c>
      <c r="S3719" s="14">
        <f t="shared" si="352"/>
        <v>42171.913090277783</v>
      </c>
      <c r="T3719" s="14">
        <f t="shared" si="353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348"/>
        <v>0</v>
      </c>
      <c r="P3720" s="8" t="e">
        <f t="shared" si="349"/>
        <v>#DIV/0!</v>
      </c>
      <c r="Q3720" s="9" t="str">
        <f t="shared" si="350"/>
        <v>film &amp; video</v>
      </c>
      <c r="R3720" s="9" t="str">
        <f t="shared" si="351"/>
        <v>drama</v>
      </c>
      <c r="S3720" s="14">
        <f t="shared" si="352"/>
        <v>42243.961273148147</v>
      </c>
      <c r="T3720" s="14">
        <f t="shared" si="353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348"/>
        <v>0</v>
      </c>
      <c r="P3721" s="8" t="e">
        <f t="shared" si="349"/>
        <v>#DIV/0!</v>
      </c>
      <c r="Q3721" s="9" t="str">
        <f t="shared" si="350"/>
        <v>film &amp; video</v>
      </c>
      <c r="R3721" s="9" t="str">
        <f t="shared" si="351"/>
        <v>drama</v>
      </c>
      <c r="S3721" s="14">
        <f t="shared" si="352"/>
        <v>42351.658842592587</v>
      </c>
      <c r="T3721" s="14">
        <f t="shared" si="353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348"/>
        <v>0</v>
      </c>
      <c r="P3722" s="8" t="e">
        <f t="shared" si="349"/>
        <v>#DIV/0!</v>
      </c>
      <c r="Q3722" s="9" t="str">
        <f t="shared" si="350"/>
        <v>film &amp; video</v>
      </c>
      <c r="R3722" s="9" t="str">
        <f t="shared" si="351"/>
        <v>drama</v>
      </c>
      <c r="S3722" s="14">
        <f t="shared" si="352"/>
        <v>42047.394942129627</v>
      </c>
      <c r="T3722" s="14">
        <f t="shared" si="353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348"/>
        <v>0</v>
      </c>
      <c r="P3723" s="8" t="e">
        <f t="shared" si="349"/>
        <v>#DIV/0!</v>
      </c>
      <c r="Q3723" s="9" t="str">
        <f t="shared" si="350"/>
        <v>film &amp; video</v>
      </c>
      <c r="R3723" s="9" t="str">
        <f t="shared" si="351"/>
        <v>drama</v>
      </c>
      <c r="S3723" s="14">
        <f t="shared" si="352"/>
        <v>42033.573009259257</v>
      </c>
      <c r="T3723" s="14">
        <f t="shared" si="353"/>
        <v>42063.573009259257</v>
      </c>
    </row>
    <row r="3724" spans="1:20" ht="45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348"/>
        <v>0</v>
      </c>
      <c r="P3724" s="8" t="e">
        <f t="shared" si="349"/>
        <v>#DIV/0!</v>
      </c>
      <c r="Q3724" s="9" t="str">
        <f t="shared" si="350"/>
        <v>film &amp; video</v>
      </c>
      <c r="R3724" s="9" t="str">
        <f t="shared" si="351"/>
        <v>drama</v>
      </c>
      <c r="S3724" s="14">
        <f t="shared" si="352"/>
        <v>42072.758981481486</v>
      </c>
      <c r="T3724" s="14">
        <f t="shared" si="353"/>
        <v>42132.758981481486</v>
      </c>
    </row>
    <row r="3725" spans="1:20" ht="45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348"/>
        <v>0</v>
      </c>
      <c r="P3725" s="8" t="e">
        <f t="shared" si="349"/>
        <v>#DIV/0!</v>
      </c>
      <c r="Q3725" s="9" t="str">
        <f t="shared" si="350"/>
        <v>film &amp; video</v>
      </c>
      <c r="R3725" s="9" t="str">
        <f t="shared" si="351"/>
        <v>drama</v>
      </c>
      <c r="S3725" s="14">
        <f t="shared" si="352"/>
        <v>42191.824062500003</v>
      </c>
      <c r="T3725" s="14">
        <f t="shared" si="353"/>
        <v>42221.824062500003</v>
      </c>
    </row>
    <row r="3726" spans="1:20" ht="30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348"/>
        <v>0</v>
      </c>
      <c r="P3726" s="8" t="e">
        <f t="shared" si="349"/>
        <v>#DIV/0!</v>
      </c>
      <c r="Q3726" s="9" t="str">
        <f t="shared" si="350"/>
        <v>film &amp; video</v>
      </c>
      <c r="R3726" s="9" t="str">
        <f t="shared" si="351"/>
        <v>drama</v>
      </c>
      <c r="S3726" s="14">
        <f t="shared" si="352"/>
        <v>42304.955381944441</v>
      </c>
      <c r="T3726" s="14">
        <f t="shared" si="353"/>
        <v>42334.997048611112</v>
      </c>
    </row>
    <row r="3727" spans="1:20" ht="45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348"/>
        <v>0</v>
      </c>
      <c r="P3727" s="8" t="e">
        <f t="shared" si="349"/>
        <v>#DIV/0!</v>
      </c>
      <c r="Q3727" s="9" t="str">
        <f t="shared" si="350"/>
        <v>film &amp; video</v>
      </c>
      <c r="R3727" s="9" t="str">
        <f t="shared" si="351"/>
        <v>drama</v>
      </c>
      <c r="S3727" s="14">
        <f t="shared" si="352"/>
        <v>42712.011944444443</v>
      </c>
      <c r="T3727" s="14">
        <f t="shared" si="353"/>
        <v>42742.011944444443</v>
      </c>
    </row>
    <row r="3728" spans="1:20" ht="45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348"/>
        <v>0</v>
      </c>
      <c r="P3728" s="8" t="e">
        <f t="shared" si="349"/>
        <v>#DIV/0!</v>
      </c>
      <c r="Q3728" s="9" t="str">
        <f t="shared" si="350"/>
        <v>film &amp; video</v>
      </c>
      <c r="R3728" s="9" t="str">
        <f t="shared" si="351"/>
        <v>drama</v>
      </c>
      <c r="S3728" s="14">
        <f t="shared" si="352"/>
        <v>42767.812893518523</v>
      </c>
      <c r="T3728" s="14">
        <f t="shared" si="353"/>
        <v>42797.833333333328</v>
      </c>
    </row>
    <row r="3729" spans="1:20" ht="45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348"/>
        <v>0</v>
      </c>
      <c r="P3729" s="8" t="e">
        <f t="shared" si="349"/>
        <v>#DIV/0!</v>
      </c>
      <c r="Q3729" s="9" t="str">
        <f t="shared" si="350"/>
        <v>film &amp; video</v>
      </c>
      <c r="R3729" s="9" t="str">
        <f t="shared" si="351"/>
        <v>drama</v>
      </c>
      <c r="S3729" s="14">
        <f t="shared" si="352"/>
        <v>41857.18304398148</v>
      </c>
      <c r="T3729" s="14">
        <f t="shared" si="353"/>
        <v>41887.18304398148</v>
      </c>
    </row>
    <row r="3730" spans="1:20" ht="45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348"/>
        <v>0</v>
      </c>
      <c r="P3730" s="8" t="e">
        <f t="shared" si="349"/>
        <v>#DIV/0!</v>
      </c>
      <c r="Q3730" s="9" t="str">
        <f t="shared" si="350"/>
        <v>film &amp; video</v>
      </c>
      <c r="R3730" s="9" t="str">
        <f t="shared" si="351"/>
        <v>drama</v>
      </c>
      <c r="S3730" s="14">
        <f t="shared" si="352"/>
        <v>41911.934791666667</v>
      </c>
      <c r="T3730" s="14">
        <f t="shared" si="353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348"/>
        <v>0</v>
      </c>
      <c r="P3731" s="8" t="e">
        <f t="shared" si="349"/>
        <v>#DIV/0!</v>
      </c>
      <c r="Q3731" s="9" t="str">
        <f t="shared" si="350"/>
        <v>film &amp; video</v>
      </c>
      <c r="R3731" s="9" t="str">
        <f t="shared" si="351"/>
        <v>drama</v>
      </c>
      <c r="S3731" s="14">
        <f t="shared" si="352"/>
        <v>42135.67050925926</v>
      </c>
      <c r="T3731" s="14">
        <f t="shared" si="353"/>
        <v>42195.67050925926</v>
      </c>
    </row>
    <row r="3732" spans="1:20" ht="45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348"/>
        <v>0</v>
      </c>
      <c r="P3732" s="8" t="e">
        <f t="shared" si="349"/>
        <v>#DIV/0!</v>
      </c>
      <c r="Q3732" s="9" t="str">
        <f t="shared" si="350"/>
        <v>film &amp; video</v>
      </c>
      <c r="R3732" s="9" t="str">
        <f t="shared" si="351"/>
        <v>drama</v>
      </c>
      <c r="S3732" s="14">
        <f t="shared" si="352"/>
        <v>42584.123865740738</v>
      </c>
      <c r="T3732" s="14">
        <f t="shared" si="353"/>
        <v>42614.123865740738</v>
      </c>
    </row>
    <row r="3733" spans="1:20" ht="15.75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348"/>
        <v>0</v>
      </c>
      <c r="P3733" s="8" t="e">
        <f t="shared" si="349"/>
        <v>#DIV/0!</v>
      </c>
      <c r="Q3733" s="9" t="str">
        <f t="shared" si="350"/>
        <v>film &amp; video</v>
      </c>
      <c r="R3733" s="9" t="str">
        <f t="shared" si="351"/>
        <v>drama</v>
      </c>
      <c r="S3733" s="14">
        <f t="shared" si="352"/>
        <v>42255.927824074075</v>
      </c>
      <c r="T3733" s="14">
        <f t="shared" si="353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348"/>
        <v>0</v>
      </c>
      <c r="P3734" s="8" t="e">
        <f t="shared" si="349"/>
        <v>#DIV/0!</v>
      </c>
      <c r="Q3734" s="9" t="str">
        <f t="shared" si="350"/>
        <v>film &amp; video</v>
      </c>
      <c r="R3734" s="9" t="str">
        <f t="shared" si="351"/>
        <v>drama</v>
      </c>
      <c r="S3734" s="14">
        <f t="shared" si="352"/>
        <v>42567.004432870366</v>
      </c>
      <c r="T3734" s="14">
        <f t="shared" si="353"/>
        <v>42588.004432870366</v>
      </c>
    </row>
    <row r="3735" spans="1:20" ht="45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348"/>
        <v>0</v>
      </c>
      <c r="P3735" s="8" t="e">
        <f t="shared" si="349"/>
        <v>#DIV/0!</v>
      </c>
      <c r="Q3735" s="9" t="str">
        <f t="shared" si="350"/>
        <v>film &amp; video</v>
      </c>
      <c r="R3735" s="9" t="str">
        <f t="shared" si="351"/>
        <v>drama</v>
      </c>
      <c r="S3735" s="14">
        <f t="shared" si="352"/>
        <v>41959.369988425926</v>
      </c>
      <c r="T3735" s="14">
        <f t="shared" si="353"/>
        <v>41989.369988425926</v>
      </c>
    </row>
    <row r="3736" spans="1:20" ht="45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348"/>
        <v>0</v>
      </c>
      <c r="P3736" s="8" t="e">
        <f t="shared" si="349"/>
        <v>#DIV/0!</v>
      </c>
      <c r="Q3736" s="9" t="str">
        <f t="shared" si="350"/>
        <v>film &amp; video</v>
      </c>
      <c r="R3736" s="9" t="str">
        <f t="shared" si="351"/>
        <v>drama</v>
      </c>
      <c r="S3736" s="14">
        <f t="shared" si="352"/>
        <v>42165.922858796301</v>
      </c>
      <c r="T3736" s="14">
        <f t="shared" si="353"/>
        <v>42195.922858796301</v>
      </c>
    </row>
    <row r="3737" spans="1:20" ht="15.75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348"/>
        <v>0</v>
      </c>
      <c r="P3737" s="8" t="e">
        <f t="shared" si="349"/>
        <v>#DIV/0!</v>
      </c>
      <c r="Q3737" s="9" t="str">
        <f t="shared" si="350"/>
        <v>film &amp; video</v>
      </c>
      <c r="R3737" s="9" t="str">
        <f t="shared" si="351"/>
        <v>drama</v>
      </c>
      <c r="S3737" s="14">
        <f t="shared" si="352"/>
        <v>42031.837546296301</v>
      </c>
      <c r="T3737" s="14">
        <f t="shared" si="353"/>
        <v>42091.79587962963</v>
      </c>
    </row>
    <row r="3738" spans="1:20" ht="45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348"/>
        <v>0</v>
      </c>
      <c r="P3738" s="8" t="e">
        <f t="shared" si="349"/>
        <v>#DIV/0!</v>
      </c>
      <c r="Q3738" s="9" t="str">
        <f t="shared" si="350"/>
        <v>film &amp; video</v>
      </c>
      <c r="R3738" s="9" t="str">
        <f t="shared" si="351"/>
        <v>drama</v>
      </c>
      <c r="S3738" s="14">
        <f t="shared" si="352"/>
        <v>42482.048032407409</v>
      </c>
      <c r="T3738" s="14">
        <f t="shared" si="353"/>
        <v>42512.045138888891</v>
      </c>
    </row>
    <row r="3739" spans="1:20" ht="45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348"/>
        <v>0</v>
      </c>
      <c r="P3739" s="8" t="e">
        <f t="shared" si="349"/>
        <v>#DIV/0!</v>
      </c>
      <c r="Q3739" s="9" t="str">
        <f t="shared" si="350"/>
        <v>film &amp; video</v>
      </c>
      <c r="R3739" s="9" t="str">
        <f t="shared" si="351"/>
        <v>drama</v>
      </c>
      <c r="S3739" s="14">
        <f t="shared" si="352"/>
        <v>42135.235254629632</v>
      </c>
      <c r="T3739" s="14">
        <f t="shared" si="353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348"/>
        <v>0</v>
      </c>
      <c r="P3740" s="8" t="e">
        <f t="shared" si="349"/>
        <v>#DIV/0!</v>
      </c>
      <c r="Q3740" s="9" t="str">
        <f t="shared" si="350"/>
        <v>film &amp; video</v>
      </c>
      <c r="R3740" s="9" t="str">
        <f t="shared" si="351"/>
        <v>drama</v>
      </c>
      <c r="S3740" s="14">
        <f t="shared" si="352"/>
        <v>42438.961273148147</v>
      </c>
      <c r="T3740" s="14">
        <f t="shared" si="353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348"/>
        <v>0</v>
      </c>
      <c r="P3741" s="8" t="e">
        <f t="shared" si="349"/>
        <v>#DIV/0!</v>
      </c>
      <c r="Q3741" s="9" t="str">
        <f t="shared" si="350"/>
        <v>film &amp; video</v>
      </c>
      <c r="R3741" s="9" t="str">
        <f t="shared" si="351"/>
        <v>drama</v>
      </c>
      <c r="S3741" s="14">
        <f t="shared" si="352"/>
        <v>42164.893993055557</v>
      </c>
      <c r="T3741" s="14">
        <f t="shared" si="353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348"/>
        <v>0</v>
      </c>
      <c r="P3742" s="8" t="e">
        <f t="shared" si="349"/>
        <v>#DIV/0!</v>
      </c>
      <c r="Q3742" s="9" t="str">
        <f t="shared" si="350"/>
        <v>film &amp; video</v>
      </c>
      <c r="R3742" s="9" t="str">
        <f t="shared" si="351"/>
        <v>drama</v>
      </c>
      <c r="S3742" s="14">
        <f t="shared" si="352"/>
        <v>42096.686400462961</v>
      </c>
      <c r="T3742" s="14">
        <f t="shared" si="353"/>
        <v>42156.686400462961</v>
      </c>
    </row>
    <row r="3743" spans="1:20" ht="45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348"/>
        <v>0</v>
      </c>
      <c r="P3743" s="8" t="e">
        <f t="shared" si="349"/>
        <v>#DIV/0!</v>
      </c>
      <c r="Q3743" s="9" t="str">
        <f t="shared" si="350"/>
        <v>film &amp; video</v>
      </c>
      <c r="R3743" s="9" t="str">
        <f t="shared" si="351"/>
        <v>drama</v>
      </c>
      <c r="S3743" s="14">
        <f t="shared" si="352"/>
        <v>42383.933993055558</v>
      </c>
      <c r="T3743" s="14">
        <f t="shared" si="353"/>
        <v>42413.933993055558</v>
      </c>
    </row>
    <row r="3744" spans="1:20" ht="45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348"/>
        <v>0</v>
      </c>
      <c r="P3744" s="8" t="e">
        <f t="shared" si="349"/>
        <v>#DIV/0!</v>
      </c>
      <c r="Q3744" s="9" t="str">
        <f t="shared" si="350"/>
        <v>film &amp; video</v>
      </c>
      <c r="R3744" s="9" t="str">
        <f t="shared" si="351"/>
        <v>drama</v>
      </c>
      <c r="S3744" s="14">
        <f t="shared" si="352"/>
        <v>42341.958923611113</v>
      </c>
      <c r="T3744" s="14">
        <f t="shared" si="353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348"/>
        <v>0</v>
      </c>
      <c r="P3745" s="8" t="e">
        <f t="shared" si="349"/>
        <v>#DIV/0!</v>
      </c>
      <c r="Q3745" s="9" t="str">
        <f t="shared" si="350"/>
        <v>film &amp; video</v>
      </c>
      <c r="R3745" s="9" t="str">
        <f t="shared" si="351"/>
        <v>drama</v>
      </c>
      <c r="S3745" s="14">
        <f t="shared" si="352"/>
        <v>42612.911712962959</v>
      </c>
      <c r="T3745" s="14">
        <f t="shared" si="353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348"/>
        <v>0</v>
      </c>
      <c r="P3746" s="8" t="e">
        <f t="shared" si="349"/>
        <v>#DIV/0!</v>
      </c>
      <c r="Q3746" s="9" t="str">
        <f t="shared" si="350"/>
        <v>film &amp; video</v>
      </c>
      <c r="R3746" s="9" t="str">
        <f t="shared" si="351"/>
        <v>drama</v>
      </c>
      <c r="S3746" s="14">
        <f t="shared" si="352"/>
        <v>42164.908530092594</v>
      </c>
      <c r="T3746" s="14">
        <f t="shared" si="353"/>
        <v>42194.908530092594</v>
      </c>
    </row>
    <row r="3747" spans="1:20" ht="45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348"/>
        <v>0</v>
      </c>
      <c r="P3747" s="8" t="e">
        <f t="shared" si="349"/>
        <v>#DIV/0!</v>
      </c>
      <c r="Q3747" s="9" t="str">
        <f t="shared" si="350"/>
        <v>film &amp; video</v>
      </c>
      <c r="R3747" s="9" t="str">
        <f t="shared" si="351"/>
        <v>drama</v>
      </c>
      <c r="S3747" s="14">
        <f t="shared" si="352"/>
        <v>42321.08447916666</v>
      </c>
      <c r="T3747" s="14">
        <f t="shared" si="353"/>
        <v>42374</v>
      </c>
    </row>
    <row r="3748" spans="1:20" ht="45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348"/>
        <v>0</v>
      </c>
      <c r="P3748" s="8" t="e">
        <f t="shared" si="349"/>
        <v>#DIV/0!</v>
      </c>
      <c r="Q3748" s="9" t="str">
        <f t="shared" si="350"/>
        <v>film &amp; video</v>
      </c>
      <c r="R3748" s="9" t="str">
        <f t="shared" si="351"/>
        <v>drama</v>
      </c>
      <c r="S3748" s="14">
        <f t="shared" si="352"/>
        <v>42713.962499999994</v>
      </c>
      <c r="T3748" s="14">
        <f t="shared" si="353"/>
        <v>42734.375</v>
      </c>
    </row>
    <row r="3749" spans="1:20" ht="45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348"/>
        <v>0</v>
      </c>
      <c r="P3749" s="8" t="e">
        <f t="shared" si="349"/>
        <v>#DIV/0!</v>
      </c>
      <c r="Q3749" s="9" t="str">
        <f t="shared" si="350"/>
        <v>film &amp; video</v>
      </c>
      <c r="R3749" s="9" t="str">
        <f t="shared" si="351"/>
        <v>animation</v>
      </c>
      <c r="S3749" s="14">
        <f t="shared" si="352"/>
        <v>42285.909027777772</v>
      </c>
      <c r="T3749" s="14">
        <f t="shared" si="353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348"/>
        <v>0</v>
      </c>
      <c r="P3750" s="8" t="e">
        <f t="shared" si="349"/>
        <v>#DIV/0!</v>
      </c>
      <c r="Q3750" s="9" t="str">
        <f t="shared" si="350"/>
        <v>film &amp; video</v>
      </c>
      <c r="R3750" s="9" t="str">
        <f t="shared" si="351"/>
        <v>animation</v>
      </c>
      <c r="S3750" s="14">
        <f t="shared" si="352"/>
        <v>40070.901412037041</v>
      </c>
      <c r="T3750" s="14">
        <f t="shared" si="353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348"/>
        <v>0</v>
      </c>
      <c r="P3751" s="8" t="e">
        <f t="shared" si="349"/>
        <v>#DIV/0!</v>
      </c>
      <c r="Q3751" s="9" t="str">
        <f t="shared" si="350"/>
        <v>film &amp; video</v>
      </c>
      <c r="R3751" s="9" t="str">
        <f t="shared" si="351"/>
        <v>animation</v>
      </c>
      <c r="S3751" s="14">
        <f t="shared" si="352"/>
        <v>42228.629884259266</v>
      </c>
      <c r="T3751" s="14">
        <f t="shared" si="353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348"/>
        <v>0</v>
      </c>
      <c r="P3752" s="8" t="e">
        <f t="shared" si="349"/>
        <v>#DIV/0!</v>
      </c>
      <c r="Q3752" s="9" t="str">
        <f t="shared" si="350"/>
        <v>film &amp; video</v>
      </c>
      <c r="R3752" s="9" t="str">
        <f t="shared" si="351"/>
        <v>animation</v>
      </c>
      <c r="S3752" s="14">
        <f t="shared" si="352"/>
        <v>41456.36241898148</v>
      </c>
      <c r="T3752" s="14">
        <f t="shared" si="353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348"/>
        <v>0</v>
      </c>
      <c r="P3753" s="8" t="e">
        <f t="shared" si="349"/>
        <v>#DIV/0!</v>
      </c>
      <c r="Q3753" s="9" t="str">
        <f t="shared" si="350"/>
        <v>film &amp; video</v>
      </c>
      <c r="R3753" s="9" t="str">
        <f t="shared" si="351"/>
        <v>animation</v>
      </c>
      <c r="S3753" s="14">
        <f t="shared" si="352"/>
        <v>42591.31858796296</v>
      </c>
      <c r="T3753" s="14">
        <f t="shared" si="353"/>
        <v>42651.31858796296</v>
      </c>
    </row>
    <row r="3754" spans="1:20" ht="45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348"/>
        <v>0</v>
      </c>
      <c r="P3754" s="8" t="e">
        <f t="shared" si="349"/>
        <v>#DIV/0!</v>
      </c>
      <c r="Q3754" s="9" t="str">
        <f t="shared" si="350"/>
        <v>film &amp; video</v>
      </c>
      <c r="R3754" s="9" t="str">
        <f t="shared" si="351"/>
        <v>animation</v>
      </c>
      <c r="S3754" s="14">
        <f t="shared" si="352"/>
        <v>41919.761782407404</v>
      </c>
      <c r="T3754" s="14">
        <f t="shared" si="353"/>
        <v>41929.761782407404</v>
      </c>
    </row>
    <row r="3755" spans="1:20" ht="45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348"/>
        <v>0</v>
      </c>
      <c r="P3755" s="8" t="e">
        <f t="shared" si="349"/>
        <v>#DIV/0!</v>
      </c>
      <c r="Q3755" s="9" t="str">
        <f t="shared" si="350"/>
        <v>film &amp; video</v>
      </c>
      <c r="R3755" s="9" t="str">
        <f t="shared" si="351"/>
        <v>animation</v>
      </c>
      <c r="S3755" s="14">
        <f t="shared" si="352"/>
        <v>41550.793935185182</v>
      </c>
      <c r="T3755" s="14">
        <f t="shared" si="353"/>
        <v>41580.793935185182</v>
      </c>
    </row>
    <row r="3756" spans="1:20" ht="45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348"/>
        <v>0</v>
      </c>
      <c r="P3756" s="8" t="e">
        <f t="shared" si="349"/>
        <v>#DIV/0!</v>
      </c>
      <c r="Q3756" s="9" t="str">
        <f t="shared" si="350"/>
        <v>film &amp; video</v>
      </c>
      <c r="R3756" s="9" t="str">
        <f t="shared" si="351"/>
        <v>animation</v>
      </c>
      <c r="S3756" s="14">
        <f t="shared" si="352"/>
        <v>41634.715173611112</v>
      </c>
      <c r="T3756" s="14">
        <f t="shared" si="353"/>
        <v>41664.715173611112</v>
      </c>
    </row>
    <row r="3757" spans="1:20" ht="45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348"/>
        <v>0</v>
      </c>
      <c r="P3757" s="8" t="e">
        <f t="shared" si="349"/>
        <v>#DIV/0!</v>
      </c>
      <c r="Q3757" s="9" t="str">
        <f t="shared" si="350"/>
        <v>film &amp; video</v>
      </c>
      <c r="R3757" s="9" t="str">
        <f t="shared" si="351"/>
        <v>animation</v>
      </c>
      <c r="S3757" s="14">
        <f t="shared" si="352"/>
        <v>41837.767500000002</v>
      </c>
      <c r="T3757" s="14">
        <f t="shared" si="353"/>
        <v>41867.767500000002</v>
      </c>
    </row>
    <row r="3758" spans="1:20" ht="45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348"/>
        <v>0</v>
      </c>
      <c r="P3758" s="8" t="e">
        <f t="shared" si="349"/>
        <v>#DIV/0!</v>
      </c>
      <c r="Q3758" s="9" t="str">
        <f t="shared" si="350"/>
        <v>film &amp; video</v>
      </c>
      <c r="R3758" s="9" t="str">
        <f t="shared" si="351"/>
        <v>animation</v>
      </c>
      <c r="S3758" s="14">
        <f t="shared" si="352"/>
        <v>41407.84684027778</v>
      </c>
      <c r="T3758" s="14">
        <f t="shared" si="353"/>
        <v>41427.84684027778</v>
      </c>
    </row>
    <row r="3759" spans="1:20" ht="45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348"/>
        <v>0</v>
      </c>
      <c r="P3759" s="8" t="e">
        <f t="shared" si="349"/>
        <v>#DIV/0!</v>
      </c>
      <c r="Q3759" s="9" t="str">
        <f t="shared" si="350"/>
        <v>film &amp; video</v>
      </c>
      <c r="R3759" s="9" t="str">
        <f t="shared" si="351"/>
        <v>animation</v>
      </c>
      <c r="S3759" s="14">
        <f t="shared" si="352"/>
        <v>40705.126631944448</v>
      </c>
      <c r="T3759" s="14">
        <f t="shared" si="353"/>
        <v>40765.126631944448</v>
      </c>
    </row>
    <row r="3760" spans="1:20" ht="45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348"/>
        <v>0</v>
      </c>
      <c r="P3760" s="8" t="e">
        <f t="shared" si="349"/>
        <v>#DIV/0!</v>
      </c>
      <c r="Q3760" s="9" t="str">
        <f t="shared" si="350"/>
        <v>film &amp; video</v>
      </c>
      <c r="R3760" s="9" t="str">
        <f t="shared" si="351"/>
        <v>animation</v>
      </c>
      <c r="S3760" s="14">
        <f t="shared" si="352"/>
        <v>41041.167627314811</v>
      </c>
      <c r="T3760" s="14">
        <f t="shared" si="353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348"/>
        <v>0</v>
      </c>
      <c r="P3761" s="8" t="e">
        <f t="shared" si="349"/>
        <v>#DIV/0!</v>
      </c>
      <c r="Q3761" s="9" t="str">
        <f t="shared" si="350"/>
        <v>film &amp; video</v>
      </c>
      <c r="R3761" s="9" t="str">
        <f t="shared" si="351"/>
        <v>animation</v>
      </c>
      <c r="S3761" s="14">
        <f t="shared" si="352"/>
        <v>41827.989861111113</v>
      </c>
      <c r="T3761" s="14">
        <f t="shared" si="353"/>
        <v>41887.989861111113</v>
      </c>
    </row>
    <row r="3762" spans="1:20" ht="45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348"/>
        <v>0</v>
      </c>
      <c r="P3762" s="8" t="e">
        <f t="shared" si="349"/>
        <v>#DIV/0!</v>
      </c>
      <c r="Q3762" s="9" t="str">
        <f t="shared" si="350"/>
        <v>film &amp; video</v>
      </c>
      <c r="R3762" s="9" t="str">
        <f t="shared" si="351"/>
        <v>animation</v>
      </c>
      <c r="S3762" s="14">
        <f t="shared" si="352"/>
        <v>42100.086145833338</v>
      </c>
      <c r="T3762" s="14">
        <f t="shared" si="353"/>
        <v>42130.086145833338</v>
      </c>
    </row>
    <row r="3763" spans="1:20" ht="45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348"/>
        <v>0</v>
      </c>
      <c r="P3763" s="8" t="e">
        <f t="shared" si="349"/>
        <v>#DIV/0!</v>
      </c>
      <c r="Q3763" s="9" t="str">
        <f t="shared" si="350"/>
        <v>film &amp; video</v>
      </c>
      <c r="R3763" s="9" t="str">
        <f t="shared" si="351"/>
        <v>animation</v>
      </c>
      <c r="S3763" s="14">
        <f t="shared" si="352"/>
        <v>40987.83488425926</v>
      </c>
      <c r="T3763" s="14">
        <f t="shared" si="353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348"/>
        <v>0</v>
      </c>
      <c r="P3764" s="8" t="e">
        <f t="shared" si="349"/>
        <v>#DIV/0!</v>
      </c>
      <c r="Q3764" s="9" t="str">
        <f t="shared" si="350"/>
        <v>film &amp; video</v>
      </c>
      <c r="R3764" s="9" t="str">
        <f t="shared" si="351"/>
        <v>animation</v>
      </c>
      <c r="S3764" s="14">
        <f t="shared" si="352"/>
        <v>42065.910983796297</v>
      </c>
      <c r="T3764" s="14">
        <f t="shared" si="353"/>
        <v>42095.869317129633</v>
      </c>
    </row>
    <row r="3765" spans="1:20" ht="45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348"/>
        <v>0</v>
      </c>
      <c r="P3765" s="8" t="e">
        <f t="shared" si="349"/>
        <v>#DIV/0!</v>
      </c>
      <c r="Q3765" s="9" t="str">
        <f t="shared" si="350"/>
        <v>film &amp; video</v>
      </c>
      <c r="R3765" s="9" t="str">
        <f t="shared" si="351"/>
        <v>animation</v>
      </c>
      <c r="S3765" s="14">
        <f t="shared" si="352"/>
        <v>42669.594837962963</v>
      </c>
      <c r="T3765" s="14">
        <f t="shared" si="353"/>
        <v>42729.636504629627</v>
      </c>
    </row>
    <row r="3766" spans="1:20" ht="30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348"/>
        <v>0</v>
      </c>
      <c r="P3766" s="8" t="e">
        <f t="shared" si="349"/>
        <v>#DIV/0!</v>
      </c>
      <c r="Q3766" s="9" t="str">
        <f t="shared" si="350"/>
        <v>film &amp; video</v>
      </c>
      <c r="R3766" s="9" t="str">
        <f t="shared" si="351"/>
        <v>animation</v>
      </c>
      <c r="S3766" s="14">
        <f t="shared" si="352"/>
        <v>42714.054398148146</v>
      </c>
      <c r="T3766" s="14">
        <f t="shared" si="353"/>
        <v>42744.054398148146</v>
      </c>
    </row>
    <row r="3767" spans="1:20" ht="15.75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348"/>
        <v>0</v>
      </c>
      <c r="P3767" s="8" t="e">
        <f t="shared" si="349"/>
        <v>#DIV/0!</v>
      </c>
      <c r="Q3767" s="9" t="str">
        <f t="shared" si="350"/>
        <v>film &amp; video</v>
      </c>
      <c r="R3767" s="9" t="str">
        <f t="shared" si="351"/>
        <v>animation</v>
      </c>
      <c r="S3767" s="14">
        <f t="shared" si="352"/>
        <v>41113.968576388892</v>
      </c>
      <c r="T3767" s="14">
        <f t="shared" si="353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348"/>
        <v>0</v>
      </c>
      <c r="P3768" s="8" t="e">
        <f t="shared" si="349"/>
        <v>#DIV/0!</v>
      </c>
      <c r="Q3768" s="9" t="str">
        <f t="shared" si="350"/>
        <v>film &amp; video</v>
      </c>
      <c r="R3768" s="9" t="str">
        <f t="shared" si="351"/>
        <v>animation</v>
      </c>
      <c r="S3768" s="14">
        <f t="shared" si="352"/>
        <v>42366.982627314821</v>
      </c>
      <c r="T3768" s="14">
        <f t="shared" si="353"/>
        <v>42396.982627314821</v>
      </c>
    </row>
    <row r="3769" spans="1:20" ht="45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348"/>
        <v>0</v>
      </c>
      <c r="P3769" s="8" t="e">
        <f t="shared" si="349"/>
        <v>#DIV/0!</v>
      </c>
      <c r="Q3769" s="9" t="str">
        <f t="shared" si="350"/>
        <v>film &amp; video</v>
      </c>
      <c r="R3769" s="9" t="str">
        <f t="shared" si="351"/>
        <v>animation</v>
      </c>
      <c r="S3769" s="14">
        <f t="shared" si="352"/>
        <v>42596.03506944445</v>
      </c>
      <c r="T3769" s="14">
        <f t="shared" si="353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348"/>
        <v>0</v>
      </c>
      <c r="P3770" s="8" t="e">
        <f t="shared" si="349"/>
        <v>#DIV/0!</v>
      </c>
      <c r="Q3770" s="9" t="str">
        <f t="shared" si="350"/>
        <v>film &amp; video</v>
      </c>
      <c r="R3770" s="9" t="str">
        <f t="shared" si="351"/>
        <v>animation</v>
      </c>
      <c r="S3770" s="14">
        <f t="shared" si="352"/>
        <v>42114.726134259254</v>
      </c>
      <c r="T3770" s="14">
        <f t="shared" si="353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348"/>
        <v>0</v>
      </c>
      <c r="P3771" s="8" t="e">
        <f t="shared" si="349"/>
        <v>#DIV/0!</v>
      </c>
      <c r="Q3771" s="9" t="str">
        <f t="shared" si="350"/>
        <v>film &amp; video</v>
      </c>
      <c r="R3771" s="9" t="str">
        <f t="shared" si="351"/>
        <v>animation</v>
      </c>
      <c r="S3771" s="14">
        <f t="shared" si="352"/>
        <v>42171.827604166669</v>
      </c>
      <c r="T3771" s="14">
        <f t="shared" si="353"/>
        <v>42201.827604166669</v>
      </c>
    </row>
    <row r="3772" spans="1:20" ht="45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348"/>
        <v>0</v>
      </c>
      <c r="P3772" s="8" t="e">
        <f t="shared" si="349"/>
        <v>#DIV/0!</v>
      </c>
      <c r="Q3772" s="9" t="str">
        <f t="shared" si="350"/>
        <v>film &amp; video</v>
      </c>
      <c r="R3772" s="9" t="str">
        <f t="shared" si="351"/>
        <v>animation</v>
      </c>
      <c r="S3772" s="14">
        <f t="shared" si="352"/>
        <v>40703.234386574077</v>
      </c>
      <c r="T3772" s="14">
        <f t="shared" si="353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348"/>
        <v>0</v>
      </c>
      <c r="P3773" s="8" t="e">
        <f t="shared" si="349"/>
        <v>#DIV/0!</v>
      </c>
      <c r="Q3773" s="9" t="str">
        <f t="shared" si="350"/>
        <v>film &amp; video</v>
      </c>
      <c r="R3773" s="9" t="str">
        <f t="shared" si="351"/>
        <v>animation</v>
      </c>
      <c r="S3773" s="14">
        <f t="shared" si="352"/>
        <v>42400.176377314812</v>
      </c>
      <c r="T3773" s="14">
        <f t="shared" si="353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348"/>
        <v>0</v>
      </c>
      <c r="P3774" s="8" t="e">
        <f t="shared" si="349"/>
        <v>#DIV/0!</v>
      </c>
      <c r="Q3774" s="9" t="str">
        <f t="shared" si="350"/>
        <v>film &amp; video</v>
      </c>
      <c r="R3774" s="9" t="str">
        <f t="shared" si="351"/>
        <v>animation</v>
      </c>
      <c r="S3774" s="14">
        <f t="shared" si="352"/>
        <v>42091.778703703705</v>
      </c>
      <c r="T3774" s="14">
        <f t="shared" si="353"/>
        <v>42151.778703703705</v>
      </c>
    </row>
    <row r="3775" spans="1:20" ht="45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348"/>
        <v>0</v>
      </c>
      <c r="P3775" s="8" t="e">
        <f t="shared" si="349"/>
        <v>#DIV/0!</v>
      </c>
      <c r="Q3775" s="9" t="str">
        <f t="shared" si="350"/>
        <v>film &amp; video</v>
      </c>
      <c r="R3775" s="9" t="str">
        <f t="shared" si="351"/>
        <v>animation</v>
      </c>
      <c r="S3775" s="14">
        <f t="shared" si="352"/>
        <v>42223.616018518514</v>
      </c>
      <c r="T3775" s="14">
        <f t="shared" si="353"/>
        <v>42253.615277777775</v>
      </c>
    </row>
    <row r="3776" spans="1:20" ht="45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348"/>
        <v>0</v>
      </c>
      <c r="P3776" s="8" t="e">
        <f t="shared" si="349"/>
        <v>#DIV/0!</v>
      </c>
      <c r="Q3776" s="9" t="str">
        <f t="shared" si="350"/>
        <v>technology</v>
      </c>
      <c r="R3776" s="9" t="str">
        <f t="shared" si="351"/>
        <v>web</v>
      </c>
      <c r="S3776" s="14">
        <f t="shared" si="352"/>
        <v>42380.696342592593</v>
      </c>
      <c r="T3776" s="14">
        <f t="shared" si="353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348"/>
        <v>0</v>
      </c>
      <c r="P3777" s="8" t="e">
        <f t="shared" si="349"/>
        <v>#DIV/0!</v>
      </c>
      <c r="Q3777" s="9" t="str">
        <f t="shared" si="350"/>
        <v>technology</v>
      </c>
      <c r="R3777" s="9" t="str">
        <f t="shared" si="351"/>
        <v>web</v>
      </c>
      <c r="S3777" s="14">
        <f t="shared" si="352"/>
        <v>42318.616851851853</v>
      </c>
      <c r="T3777" s="14">
        <f t="shared" si="353"/>
        <v>42378.616851851853</v>
      </c>
    </row>
    <row r="3778" spans="1:20" ht="45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354">E3778/D3778</f>
        <v>0</v>
      </c>
      <c r="P3778" s="8" t="e">
        <f t="shared" ref="P3778:P3841" si="355">E3778/L3778</f>
        <v>#DIV/0!</v>
      </c>
      <c r="Q3778" s="9" t="str">
        <f t="shared" si="350"/>
        <v>technology</v>
      </c>
      <c r="R3778" s="9" t="str">
        <f t="shared" si="351"/>
        <v>web</v>
      </c>
      <c r="S3778" s="14">
        <f t="shared" si="352"/>
        <v>42503.353506944448</v>
      </c>
      <c r="T3778" s="14">
        <f t="shared" si="353"/>
        <v>42533.353506944448</v>
      </c>
    </row>
    <row r="3779" spans="1:20" ht="45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354"/>
        <v>0</v>
      </c>
      <c r="P3779" s="8" t="e">
        <f t="shared" si="355"/>
        <v>#DIV/0!</v>
      </c>
      <c r="Q3779" s="9" t="str">
        <f t="shared" ref="Q3779:Q3842" si="356">LEFT(N3779, SEARCH("/",N3779,1)-1)</f>
        <v>technology</v>
      </c>
      <c r="R3779" s="9" t="str">
        <f t="shared" ref="R3779:R3842" si="357">RIGHT(N3779,LEN(N3779) - SEARCH("/", N3779))</f>
        <v>web</v>
      </c>
      <c r="S3779" s="14">
        <f t="shared" ref="S3779:S3842" si="358">(((J3779/60)/60)/24)+DATE(1970,1,1)</f>
        <v>42057.883159722223</v>
      </c>
      <c r="T3779" s="14">
        <f t="shared" ref="T3779:T3842" si="359">(((I3779/60)/60)/24)+DATE(1970,1,1)</f>
        <v>42087.841493055559</v>
      </c>
    </row>
    <row r="3780" spans="1:20" ht="45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354"/>
        <v>0</v>
      </c>
      <c r="P3780" s="8" t="e">
        <f t="shared" si="355"/>
        <v>#DIV/0!</v>
      </c>
      <c r="Q3780" s="9" t="str">
        <f t="shared" si="356"/>
        <v>technology</v>
      </c>
      <c r="R3780" s="9" t="str">
        <f t="shared" si="357"/>
        <v>web</v>
      </c>
      <c r="S3780" s="14">
        <f t="shared" si="358"/>
        <v>42692.389062500006</v>
      </c>
      <c r="T3780" s="14">
        <f t="shared" si="359"/>
        <v>42722.389062500006</v>
      </c>
    </row>
    <row r="3781" spans="1:20" ht="45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354"/>
        <v>0</v>
      </c>
      <c r="P3781" s="8" t="e">
        <f t="shared" si="355"/>
        <v>#DIV/0!</v>
      </c>
      <c r="Q3781" s="9" t="str">
        <f t="shared" si="356"/>
        <v>technology</v>
      </c>
      <c r="R3781" s="9" t="str">
        <f t="shared" si="357"/>
        <v>web</v>
      </c>
      <c r="S3781" s="14">
        <f t="shared" si="358"/>
        <v>42165.785289351858</v>
      </c>
      <c r="T3781" s="14">
        <f t="shared" si="359"/>
        <v>42195.785289351858</v>
      </c>
    </row>
    <row r="3782" spans="1:20" ht="45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354"/>
        <v>0</v>
      </c>
      <c r="P3782" s="8" t="e">
        <f t="shared" si="355"/>
        <v>#DIV/0!</v>
      </c>
      <c r="Q3782" s="9" t="str">
        <f t="shared" si="356"/>
        <v>technology</v>
      </c>
      <c r="R3782" s="9" t="str">
        <f t="shared" si="357"/>
        <v>web</v>
      </c>
      <c r="S3782" s="14">
        <f t="shared" si="358"/>
        <v>41975.842523148152</v>
      </c>
      <c r="T3782" s="14">
        <f t="shared" si="359"/>
        <v>42005.842523148152</v>
      </c>
    </row>
    <row r="3783" spans="1:20" ht="45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354"/>
        <v>0</v>
      </c>
      <c r="P3783" s="8" t="e">
        <f t="shared" si="355"/>
        <v>#DIV/0!</v>
      </c>
      <c r="Q3783" s="9" t="str">
        <f t="shared" si="356"/>
        <v>technology</v>
      </c>
      <c r="R3783" s="9" t="str">
        <f t="shared" si="357"/>
        <v>web</v>
      </c>
      <c r="S3783" s="14">
        <f t="shared" si="358"/>
        <v>42282.71629629629</v>
      </c>
      <c r="T3783" s="14">
        <f t="shared" si="359"/>
        <v>42312.757962962962</v>
      </c>
    </row>
    <row r="3784" spans="1:20" ht="45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354"/>
        <v>0</v>
      </c>
      <c r="P3784" s="8" t="e">
        <f t="shared" si="355"/>
        <v>#DIV/0!</v>
      </c>
      <c r="Q3784" s="9" t="str">
        <f t="shared" si="356"/>
        <v>technology</v>
      </c>
      <c r="R3784" s="9" t="str">
        <f t="shared" si="357"/>
        <v>web</v>
      </c>
      <c r="S3784" s="14">
        <f t="shared" si="358"/>
        <v>42188.012777777782</v>
      </c>
      <c r="T3784" s="14">
        <f t="shared" si="359"/>
        <v>42218.012777777782</v>
      </c>
    </row>
    <row r="3785" spans="1:20" ht="45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354"/>
        <v>0</v>
      </c>
      <c r="P3785" s="8" t="e">
        <f t="shared" si="355"/>
        <v>#DIV/0!</v>
      </c>
      <c r="Q3785" s="9" t="str">
        <f t="shared" si="356"/>
        <v>technology</v>
      </c>
      <c r="R3785" s="9" t="str">
        <f t="shared" si="357"/>
        <v>web</v>
      </c>
      <c r="S3785" s="14">
        <f t="shared" si="358"/>
        <v>42055.739803240736</v>
      </c>
      <c r="T3785" s="14">
        <f t="shared" si="35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354"/>
        <v>0</v>
      </c>
      <c r="P3786" s="8" t="e">
        <f t="shared" si="355"/>
        <v>#DIV/0!</v>
      </c>
      <c r="Q3786" s="9" t="str">
        <f t="shared" si="356"/>
        <v>technology</v>
      </c>
      <c r="R3786" s="9" t="str">
        <f t="shared" si="357"/>
        <v>web</v>
      </c>
      <c r="S3786" s="14">
        <f t="shared" si="358"/>
        <v>42283.3909375</v>
      </c>
      <c r="T3786" s="14">
        <f t="shared" si="35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354"/>
        <v>0</v>
      </c>
      <c r="P3787" s="8" t="e">
        <f t="shared" si="355"/>
        <v>#DIV/0!</v>
      </c>
      <c r="Q3787" s="9" t="str">
        <f t="shared" si="356"/>
        <v>technology</v>
      </c>
      <c r="R3787" s="9" t="str">
        <f t="shared" si="357"/>
        <v>web</v>
      </c>
      <c r="S3787" s="14">
        <f t="shared" si="358"/>
        <v>42143.79415509259</v>
      </c>
      <c r="T3787" s="14">
        <f t="shared" si="359"/>
        <v>42173.79415509259</v>
      </c>
    </row>
    <row r="3788" spans="1:20" ht="45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354"/>
        <v>0</v>
      </c>
      <c r="P3788" s="8" t="e">
        <f t="shared" si="355"/>
        <v>#DIV/0!</v>
      </c>
      <c r="Q3788" s="9" t="str">
        <f t="shared" si="356"/>
        <v>technology</v>
      </c>
      <c r="R3788" s="9" t="str">
        <f t="shared" si="357"/>
        <v>web</v>
      </c>
      <c r="S3788" s="14">
        <f t="shared" si="358"/>
        <v>41849.035370370373</v>
      </c>
      <c r="T3788" s="14">
        <f t="shared" si="359"/>
        <v>41879.035370370373</v>
      </c>
    </row>
    <row r="3789" spans="1:20" ht="45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354"/>
        <v>0</v>
      </c>
      <c r="P3789" s="8" t="e">
        <f t="shared" si="355"/>
        <v>#DIV/0!</v>
      </c>
      <c r="Q3789" s="9" t="str">
        <f t="shared" si="356"/>
        <v>technology</v>
      </c>
      <c r="R3789" s="9" t="str">
        <f t="shared" si="357"/>
        <v>web</v>
      </c>
      <c r="S3789" s="14">
        <f t="shared" si="358"/>
        <v>42300.825648148151</v>
      </c>
      <c r="T3789" s="14">
        <f t="shared" si="35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354"/>
        <v>0</v>
      </c>
      <c r="P3790" s="8" t="e">
        <f t="shared" si="355"/>
        <v>#DIV/0!</v>
      </c>
      <c r="Q3790" s="9" t="str">
        <f t="shared" si="356"/>
        <v>technology</v>
      </c>
      <c r="R3790" s="9" t="str">
        <f t="shared" si="357"/>
        <v>web</v>
      </c>
      <c r="S3790" s="14">
        <f t="shared" si="358"/>
        <v>42086.83085648148</v>
      </c>
      <c r="T3790" s="14">
        <f t="shared" si="359"/>
        <v>42116.83085648148</v>
      </c>
    </row>
    <row r="3791" spans="1:20" ht="45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354"/>
        <v>0</v>
      </c>
      <c r="P3791" s="8" t="e">
        <f t="shared" si="355"/>
        <v>#DIV/0!</v>
      </c>
      <c r="Q3791" s="9" t="str">
        <f t="shared" si="356"/>
        <v>technology</v>
      </c>
      <c r="R3791" s="9" t="str">
        <f t="shared" si="357"/>
        <v>web</v>
      </c>
      <c r="S3791" s="14">
        <f t="shared" si="358"/>
        <v>42328.560613425929</v>
      </c>
      <c r="T3791" s="14">
        <f t="shared" si="35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354"/>
        <v>0</v>
      </c>
      <c r="P3792" s="8" t="e">
        <f t="shared" si="355"/>
        <v>#DIV/0!</v>
      </c>
      <c r="Q3792" s="9" t="str">
        <f t="shared" si="356"/>
        <v>technology</v>
      </c>
      <c r="R3792" s="9" t="str">
        <f t="shared" si="357"/>
        <v>web</v>
      </c>
      <c r="S3792" s="14">
        <f t="shared" si="358"/>
        <v>42585.031782407401</v>
      </c>
      <c r="T3792" s="14">
        <f t="shared" si="35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354"/>
        <v>0</v>
      </c>
      <c r="P3793" s="8" t="e">
        <f t="shared" si="355"/>
        <v>#DIV/0!</v>
      </c>
      <c r="Q3793" s="9" t="str">
        <f t="shared" si="356"/>
        <v>technology</v>
      </c>
      <c r="R3793" s="9" t="str">
        <f t="shared" si="357"/>
        <v>web</v>
      </c>
      <c r="S3793" s="14">
        <f t="shared" si="358"/>
        <v>42515.061805555553</v>
      </c>
      <c r="T3793" s="14">
        <f t="shared" si="35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354"/>
        <v>0</v>
      </c>
      <c r="P3794" s="8" t="e">
        <f t="shared" si="355"/>
        <v>#DIV/0!</v>
      </c>
      <c r="Q3794" s="9" t="str">
        <f t="shared" si="356"/>
        <v>technology</v>
      </c>
      <c r="R3794" s="9" t="str">
        <f t="shared" si="357"/>
        <v>web</v>
      </c>
      <c r="S3794" s="14">
        <f t="shared" si="358"/>
        <v>42242.122210648144</v>
      </c>
      <c r="T3794" s="14">
        <f t="shared" si="359"/>
        <v>42272.122210648144</v>
      </c>
    </row>
    <row r="3795" spans="1:20" ht="45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354"/>
        <v>0</v>
      </c>
      <c r="P3795" s="8" t="e">
        <f t="shared" si="355"/>
        <v>#DIV/0!</v>
      </c>
      <c r="Q3795" s="9" t="str">
        <f t="shared" si="356"/>
        <v>technology</v>
      </c>
      <c r="R3795" s="9" t="str">
        <f t="shared" si="357"/>
        <v>web</v>
      </c>
      <c r="S3795" s="14">
        <f t="shared" si="358"/>
        <v>42761.376238425932</v>
      </c>
      <c r="T3795" s="14">
        <f t="shared" si="359"/>
        <v>42791.376238425932</v>
      </c>
    </row>
    <row r="3796" spans="1:20" ht="45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354"/>
        <v>0</v>
      </c>
      <c r="P3796" s="8" t="e">
        <f t="shared" si="355"/>
        <v>#DIV/0!</v>
      </c>
      <c r="Q3796" s="9" t="str">
        <f t="shared" si="356"/>
        <v>technology</v>
      </c>
      <c r="R3796" s="9" t="str">
        <f t="shared" si="357"/>
        <v>web</v>
      </c>
      <c r="S3796" s="14">
        <f t="shared" si="358"/>
        <v>42317.810219907406</v>
      </c>
      <c r="T3796" s="14">
        <f t="shared" si="359"/>
        <v>42347.810219907406</v>
      </c>
    </row>
    <row r="3797" spans="1:20" ht="45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354"/>
        <v>0</v>
      </c>
      <c r="P3797" s="8" t="e">
        <f t="shared" si="355"/>
        <v>#DIV/0!</v>
      </c>
      <c r="Q3797" s="9" t="str">
        <f t="shared" si="356"/>
        <v>technology</v>
      </c>
      <c r="R3797" s="9" t="str">
        <f t="shared" si="357"/>
        <v>web</v>
      </c>
      <c r="S3797" s="14">
        <f t="shared" si="358"/>
        <v>42122.009224537032</v>
      </c>
      <c r="T3797" s="14">
        <f t="shared" si="35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354"/>
        <v>0</v>
      </c>
      <c r="P3798" s="8" t="e">
        <f t="shared" si="355"/>
        <v>#DIV/0!</v>
      </c>
      <c r="Q3798" s="9" t="str">
        <f t="shared" si="356"/>
        <v>technology</v>
      </c>
      <c r="R3798" s="9" t="str">
        <f t="shared" si="357"/>
        <v>web</v>
      </c>
      <c r="S3798" s="14">
        <f t="shared" si="358"/>
        <v>42108.988900462966</v>
      </c>
      <c r="T3798" s="14">
        <f t="shared" si="359"/>
        <v>42138.988900462966</v>
      </c>
    </row>
    <row r="3799" spans="1:20" ht="45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354"/>
        <v>0</v>
      </c>
      <c r="P3799" s="8" t="e">
        <f t="shared" si="355"/>
        <v>#DIV/0!</v>
      </c>
      <c r="Q3799" s="9" t="str">
        <f t="shared" si="356"/>
        <v>technology</v>
      </c>
      <c r="R3799" s="9" t="str">
        <f t="shared" si="357"/>
        <v>web</v>
      </c>
      <c r="S3799" s="14">
        <f t="shared" si="358"/>
        <v>42790.895567129628</v>
      </c>
      <c r="T3799" s="14">
        <f t="shared" si="35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354"/>
        <v>0</v>
      </c>
      <c r="P3800" s="8" t="e">
        <f t="shared" si="355"/>
        <v>#DIV/0!</v>
      </c>
      <c r="Q3800" s="9" t="str">
        <f t="shared" si="356"/>
        <v>technology</v>
      </c>
      <c r="R3800" s="9" t="str">
        <f t="shared" si="357"/>
        <v>web</v>
      </c>
      <c r="S3800" s="14">
        <f t="shared" si="358"/>
        <v>41803.692789351851</v>
      </c>
      <c r="T3800" s="14">
        <f t="shared" si="359"/>
        <v>41833.692789351851</v>
      </c>
    </row>
    <row r="3801" spans="1:20" ht="30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354"/>
        <v>0</v>
      </c>
      <c r="P3801" s="8" t="e">
        <f t="shared" si="355"/>
        <v>#DIV/0!</v>
      </c>
      <c r="Q3801" s="9" t="str">
        <f t="shared" si="356"/>
        <v>technology</v>
      </c>
      <c r="R3801" s="9" t="str">
        <f t="shared" si="357"/>
        <v>web</v>
      </c>
      <c r="S3801" s="14">
        <f t="shared" si="358"/>
        <v>42303.659317129626</v>
      </c>
      <c r="T3801" s="14">
        <f t="shared" si="359"/>
        <v>42333.700983796298</v>
      </c>
    </row>
    <row r="3802" spans="1:20" ht="45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354"/>
        <v>0</v>
      </c>
      <c r="P3802" s="8" t="e">
        <f t="shared" si="355"/>
        <v>#DIV/0!</v>
      </c>
      <c r="Q3802" s="9" t="str">
        <f t="shared" si="356"/>
        <v>technology</v>
      </c>
      <c r="R3802" s="9" t="str">
        <f t="shared" si="357"/>
        <v>web</v>
      </c>
      <c r="S3802" s="14">
        <f t="shared" si="358"/>
        <v>42762.962013888886</v>
      </c>
      <c r="T3802" s="14">
        <f t="shared" si="35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354"/>
        <v>0</v>
      </c>
      <c r="P3803" s="8" t="e">
        <f t="shared" si="355"/>
        <v>#DIV/0!</v>
      </c>
      <c r="Q3803" s="9" t="str">
        <f t="shared" si="356"/>
        <v>technology</v>
      </c>
      <c r="R3803" s="9" t="str">
        <f t="shared" si="357"/>
        <v>wearables</v>
      </c>
      <c r="S3803" s="14">
        <f t="shared" si="358"/>
        <v>42189.673263888893</v>
      </c>
      <c r="T3803" s="14">
        <f t="shared" si="359"/>
        <v>42219.673263888893</v>
      </c>
    </row>
    <row r="3804" spans="1:20" ht="45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354"/>
        <v>0</v>
      </c>
      <c r="P3804" s="8" t="e">
        <f t="shared" si="355"/>
        <v>#DIV/0!</v>
      </c>
      <c r="Q3804" s="9" t="str">
        <f t="shared" si="356"/>
        <v>technology</v>
      </c>
      <c r="R3804" s="9" t="str">
        <f t="shared" si="357"/>
        <v>wearables</v>
      </c>
      <c r="S3804" s="14">
        <f t="shared" si="358"/>
        <v>42676.995173611111</v>
      </c>
      <c r="T3804" s="14">
        <f t="shared" si="359"/>
        <v>42718.777083333334</v>
      </c>
    </row>
    <row r="3805" spans="1:20" ht="30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354"/>
        <v>0</v>
      </c>
      <c r="P3805" s="8" t="e">
        <f t="shared" si="355"/>
        <v>#DIV/0!</v>
      </c>
      <c r="Q3805" s="9" t="str">
        <f t="shared" si="356"/>
        <v>technology</v>
      </c>
      <c r="R3805" s="9" t="str">
        <f t="shared" si="357"/>
        <v>wearables</v>
      </c>
      <c r="S3805" s="14">
        <f t="shared" si="358"/>
        <v>41837.984976851854</v>
      </c>
      <c r="T3805" s="14">
        <f t="shared" si="359"/>
        <v>41871.030555555553</v>
      </c>
    </row>
    <row r="3806" spans="1:20" ht="45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354"/>
        <v>0</v>
      </c>
      <c r="P3806" s="8" t="e">
        <f t="shared" si="355"/>
        <v>#DIV/0!</v>
      </c>
      <c r="Q3806" s="9" t="str">
        <f t="shared" si="356"/>
        <v>publishing</v>
      </c>
      <c r="R3806" s="9" t="str">
        <f t="shared" si="357"/>
        <v>fiction</v>
      </c>
      <c r="S3806" s="14">
        <f t="shared" si="358"/>
        <v>42670.764039351852</v>
      </c>
      <c r="T3806" s="14">
        <f t="shared" si="35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354"/>
        <v>0</v>
      </c>
      <c r="P3807" s="8" t="e">
        <f t="shared" si="355"/>
        <v>#DIV/0!</v>
      </c>
      <c r="Q3807" s="9" t="str">
        <f t="shared" si="356"/>
        <v>publishing</v>
      </c>
      <c r="R3807" s="9" t="str">
        <f t="shared" si="357"/>
        <v>fiction</v>
      </c>
      <c r="S3807" s="14">
        <f t="shared" si="358"/>
        <v>42690.858449074076</v>
      </c>
      <c r="T3807" s="14">
        <f t="shared" si="35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354"/>
        <v>0</v>
      </c>
      <c r="P3808" s="8" t="e">
        <f t="shared" si="355"/>
        <v>#DIV/0!</v>
      </c>
      <c r="Q3808" s="9" t="str">
        <f t="shared" si="356"/>
        <v>publishing</v>
      </c>
      <c r="R3808" s="9" t="str">
        <f t="shared" si="357"/>
        <v>fiction</v>
      </c>
      <c r="S3808" s="14">
        <f t="shared" si="358"/>
        <v>42227.173159722224</v>
      </c>
      <c r="T3808" s="14">
        <f t="shared" si="359"/>
        <v>42257.173159722224</v>
      </c>
    </row>
    <row r="3809" spans="1:20" ht="45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354"/>
        <v>0</v>
      </c>
      <c r="P3809" s="8" t="e">
        <f t="shared" si="355"/>
        <v>#DIV/0!</v>
      </c>
      <c r="Q3809" s="9" t="str">
        <f t="shared" si="356"/>
        <v>publishing</v>
      </c>
      <c r="R3809" s="9" t="str">
        <f t="shared" si="357"/>
        <v>fiction</v>
      </c>
      <c r="S3809" s="14">
        <f t="shared" si="358"/>
        <v>42021.783368055556</v>
      </c>
      <c r="T3809" s="14">
        <f t="shared" si="359"/>
        <v>42051.783368055556</v>
      </c>
    </row>
    <row r="3810" spans="1:20" ht="45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354"/>
        <v>0</v>
      </c>
      <c r="P3810" s="8" t="e">
        <f t="shared" si="355"/>
        <v>#DIV/0!</v>
      </c>
      <c r="Q3810" s="9" t="str">
        <f t="shared" si="356"/>
        <v>publishing</v>
      </c>
      <c r="R3810" s="9" t="str">
        <f t="shared" si="357"/>
        <v>fiction</v>
      </c>
      <c r="S3810" s="14">
        <f t="shared" si="358"/>
        <v>41594.207060185188</v>
      </c>
      <c r="T3810" s="14">
        <f t="shared" si="359"/>
        <v>41624.207060185188</v>
      </c>
    </row>
    <row r="3811" spans="1:20" ht="45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354"/>
        <v>0</v>
      </c>
      <c r="P3811" s="8" t="e">
        <f t="shared" si="355"/>
        <v>#DIV/0!</v>
      </c>
      <c r="Q3811" s="9" t="str">
        <f t="shared" si="356"/>
        <v>publishing</v>
      </c>
      <c r="R3811" s="9" t="str">
        <f t="shared" si="357"/>
        <v>fiction</v>
      </c>
      <c r="S3811" s="14">
        <f t="shared" si="358"/>
        <v>41289.999641203707</v>
      </c>
      <c r="T3811" s="14">
        <f t="shared" si="35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354"/>
        <v>0</v>
      </c>
      <c r="P3812" s="8" t="e">
        <f t="shared" si="355"/>
        <v>#DIV/0!</v>
      </c>
      <c r="Q3812" s="9" t="str">
        <f t="shared" si="356"/>
        <v>music</v>
      </c>
      <c r="R3812" s="9" t="str">
        <f t="shared" si="357"/>
        <v>jazz</v>
      </c>
      <c r="S3812" s="14">
        <f t="shared" si="358"/>
        <v>42248.723738425921</v>
      </c>
      <c r="T3812" s="14">
        <f t="shared" si="359"/>
        <v>42268.723738425921</v>
      </c>
    </row>
    <row r="3813" spans="1:20" ht="45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354"/>
        <v>0</v>
      </c>
      <c r="P3813" s="8" t="e">
        <f t="shared" si="355"/>
        <v>#DIV/0!</v>
      </c>
      <c r="Q3813" s="9" t="str">
        <f t="shared" si="356"/>
        <v>music</v>
      </c>
      <c r="R3813" s="9" t="str">
        <f t="shared" si="357"/>
        <v>indie rock</v>
      </c>
      <c r="S3813" s="14">
        <f t="shared" si="358"/>
        <v>41026.958969907406</v>
      </c>
      <c r="T3813" s="14">
        <f t="shared" si="359"/>
        <v>41056.958969907406</v>
      </c>
    </row>
    <row r="3814" spans="1:20" ht="45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354"/>
        <v>0</v>
      </c>
      <c r="P3814" s="8" t="e">
        <f t="shared" si="355"/>
        <v>#DIV/0!</v>
      </c>
      <c r="Q3814" s="9" t="str">
        <f t="shared" si="356"/>
        <v>music</v>
      </c>
      <c r="R3814" s="9" t="str">
        <f t="shared" si="357"/>
        <v>indie rock</v>
      </c>
      <c r="S3814" s="14">
        <f t="shared" si="358"/>
        <v>41211.688750000001</v>
      </c>
      <c r="T3814" s="14">
        <f t="shared" si="35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354"/>
        <v>0</v>
      </c>
      <c r="P3815" s="8" t="e">
        <f t="shared" si="355"/>
        <v>#DIV/0!</v>
      </c>
      <c r="Q3815" s="9" t="str">
        <f t="shared" si="356"/>
        <v>music</v>
      </c>
      <c r="R3815" s="9" t="str">
        <f t="shared" si="357"/>
        <v>jazz</v>
      </c>
      <c r="S3815" s="14">
        <f t="shared" si="358"/>
        <v>40291.81150462963</v>
      </c>
      <c r="T3815" s="14">
        <f t="shared" si="35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354"/>
        <v>0</v>
      </c>
      <c r="P3816" s="8" t="e">
        <f t="shared" si="355"/>
        <v>#DIV/0!</v>
      </c>
      <c r="Q3816" s="9" t="str">
        <f t="shared" si="356"/>
        <v>music</v>
      </c>
      <c r="R3816" s="9" t="str">
        <f t="shared" si="357"/>
        <v>jazz</v>
      </c>
      <c r="S3816" s="14">
        <f t="shared" si="358"/>
        <v>41681.189699074072</v>
      </c>
      <c r="T3816" s="14">
        <f t="shared" si="359"/>
        <v>41711.148032407407</v>
      </c>
    </row>
    <row r="3817" spans="1:20" ht="30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354"/>
        <v>0</v>
      </c>
      <c r="P3817" s="8" t="e">
        <f t="shared" si="355"/>
        <v>#DIV/0!</v>
      </c>
      <c r="Q3817" s="9" t="str">
        <f t="shared" si="356"/>
        <v>music</v>
      </c>
      <c r="R3817" s="9" t="str">
        <f t="shared" si="357"/>
        <v>jazz</v>
      </c>
      <c r="S3817" s="14">
        <f t="shared" si="358"/>
        <v>40767.192395833335</v>
      </c>
      <c r="T3817" s="14">
        <f t="shared" si="35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354"/>
        <v>0</v>
      </c>
      <c r="P3818" s="8" t="e">
        <f t="shared" si="355"/>
        <v>#DIV/0!</v>
      </c>
      <c r="Q3818" s="9" t="str">
        <f t="shared" si="356"/>
        <v>music</v>
      </c>
      <c r="R3818" s="9" t="str">
        <f t="shared" si="357"/>
        <v>jazz</v>
      </c>
      <c r="S3818" s="14">
        <f t="shared" si="358"/>
        <v>40340.801562499997</v>
      </c>
      <c r="T3818" s="14">
        <f t="shared" si="359"/>
        <v>40386.207638888889</v>
      </c>
    </row>
    <row r="3819" spans="1:20" ht="45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354"/>
        <v>0</v>
      </c>
      <c r="P3819" s="8" t="e">
        <f t="shared" si="355"/>
        <v>#DIV/0!</v>
      </c>
      <c r="Q3819" s="9" t="str">
        <f t="shared" si="356"/>
        <v>music</v>
      </c>
      <c r="R3819" s="9" t="str">
        <f t="shared" si="357"/>
        <v>jazz</v>
      </c>
      <c r="S3819" s="14">
        <f t="shared" si="358"/>
        <v>41642.005150462966</v>
      </c>
      <c r="T3819" s="14">
        <f t="shared" si="35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354"/>
        <v>0</v>
      </c>
      <c r="P3820" s="8" t="e">
        <f t="shared" si="355"/>
        <v>#DIV/0!</v>
      </c>
      <c r="Q3820" s="9" t="str">
        <f t="shared" si="356"/>
        <v>music</v>
      </c>
      <c r="R3820" s="9" t="str">
        <f t="shared" si="357"/>
        <v>jazz</v>
      </c>
      <c r="S3820" s="14">
        <f t="shared" si="358"/>
        <v>41116.763275462967</v>
      </c>
      <c r="T3820" s="14">
        <f t="shared" si="35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354"/>
        <v>0</v>
      </c>
      <c r="P3821" s="8" t="e">
        <f t="shared" si="355"/>
        <v>#DIV/0!</v>
      </c>
      <c r="Q3821" s="9" t="str">
        <f t="shared" si="356"/>
        <v>music</v>
      </c>
      <c r="R3821" s="9" t="str">
        <f t="shared" si="357"/>
        <v>jazz</v>
      </c>
      <c r="S3821" s="14">
        <f t="shared" si="358"/>
        <v>40434.853402777779</v>
      </c>
      <c r="T3821" s="14">
        <f t="shared" si="35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354"/>
        <v>0</v>
      </c>
      <c r="P3822" s="8" t="e">
        <f t="shared" si="355"/>
        <v>#DIV/0!</v>
      </c>
      <c r="Q3822" s="9" t="str">
        <f t="shared" si="356"/>
        <v>music</v>
      </c>
      <c r="R3822" s="9" t="str">
        <f t="shared" si="357"/>
        <v>jazz</v>
      </c>
      <c r="S3822" s="14">
        <f t="shared" si="358"/>
        <v>41562.67155092593</v>
      </c>
      <c r="T3822" s="14">
        <f t="shared" si="35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354"/>
        <v>0</v>
      </c>
      <c r="P3823" s="8" t="e">
        <f t="shared" si="355"/>
        <v>#DIV/0!</v>
      </c>
      <c r="Q3823" s="9" t="str">
        <f t="shared" si="356"/>
        <v>music</v>
      </c>
      <c r="R3823" s="9" t="str">
        <f t="shared" si="357"/>
        <v>jazz</v>
      </c>
      <c r="S3823" s="14">
        <f t="shared" si="358"/>
        <v>40338.02002314815</v>
      </c>
      <c r="T3823" s="14">
        <f t="shared" si="35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354"/>
        <v>0</v>
      </c>
      <c r="P3824" s="8" t="e">
        <f t="shared" si="355"/>
        <v>#DIV/0!</v>
      </c>
      <c r="Q3824" s="9" t="str">
        <f t="shared" si="356"/>
        <v>music</v>
      </c>
      <c r="R3824" s="9" t="str">
        <f t="shared" si="357"/>
        <v>jazz</v>
      </c>
      <c r="S3824" s="14">
        <f t="shared" si="358"/>
        <v>41013.822858796295</v>
      </c>
      <c r="T3824" s="14">
        <f t="shared" si="35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354"/>
        <v>0</v>
      </c>
      <c r="P3825" s="8" t="e">
        <f t="shared" si="355"/>
        <v>#DIV/0!</v>
      </c>
      <c r="Q3825" s="9" t="str">
        <f t="shared" si="356"/>
        <v>music</v>
      </c>
      <c r="R3825" s="9" t="str">
        <f t="shared" si="357"/>
        <v>jazz</v>
      </c>
      <c r="S3825" s="14">
        <f t="shared" si="358"/>
        <v>40978.238067129627</v>
      </c>
      <c r="T3825" s="14">
        <f t="shared" si="35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354"/>
        <v>0</v>
      </c>
      <c r="P3826" s="8" t="e">
        <f t="shared" si="355"/>
        <v>#DIV/0!</v>
      </c>
      <c r="Q3826" s="9" t="str">
        <f t="shared" si="356"/>
        <v>music</v>
      </c>
      <c r="R3826" s="9" t="str">
        <f t="shared" si="357"/>
        <v>jazz</v>
      </c>
      <c r="S3826" s="14">
        <f t="shared" si="358"/>
        <v>40883.024178240739</v>
      </c>
      <c r="T3826" s="14">
        <f t="shared" si="359"/>
        <v>40926.833333333336</v>
      </c>
    </row>
    <row r="3827" spans="1:20" ht="45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354"/>
        <v>0</v>
      </c>
      <c r="P3827" s="8" t="e">
        <f t="shared" si="355"/>
        <v>#DIV/0!</v>
      </c>
      <c r="Q3827" s="9" t="str">
        <f t="shared" si="356"/>
        <v>technology</v>
      </c>
      <c r="R3827" s="9" t="str">
        <f t="shared" si="357"/>
        <v>wearables</v>
      </c>
      <c r="S3827" s="14">
        <f t="shared" si="358"/>
        <v>42491.781319444446</v>
      </c>
      <c r="T3827" s="14">
        <f t="shared" si="35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354"/>
        <v>0</v>
      </c>
      <c r="P3828" s="8" t="e">
        <f t="shared" si="355"/>
        <v>#DIV/0!</v>
      </c>
      <c r="Q3828" s="9" t="str">
        <f t="shared" si="356"/>
        <v>technology</v>
      </c>
      <c r="R3828" s="9" t="str">
        <f t="shared" si="357"/>
        <v>wearables</v>
      </c>
      <c r="S3828" s="14">
        <f t="shared" si="358"/>
        <v>42614.356770833328</v>
      </c>
      <c r="T3828" s="14">
        <f t="shared" si="35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354"/>
        <v>0</v>
      </c>
      <c r="P3829" s="8" t="e">
        <f t="shared" si="355"/>
        <v>#DIV/0!</v>
      </c>
      <c r="Q3829" s="9" t="str">
        <f t="shared" si="356"/>
        <v>journalism</v>
      </c>
      <c r="R3829" s="9" t="str">
        <f t="shared" si="357"/>
        <v>audio</v>
      </c>
      <c r="S3829" s="14">
        <f t="shared" si="358"/>
        <v>41831.060092592597</v>
      </c>
      <c r="T3829" s="14">
        <f t="shared" si="359"/>
        <v>41851.060092592597</v>
      </c>
    </row>
    <row r="3830" spans="1:20" ht="45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354"/>
        <v>0</v>
      </c>
      <c r="P3830" s="8" t="e">
        <f t="shared" si="355"/>
        <v>#DIV/0!</v>
      </c>
      <c r="Q3830" s="9" t="str">
        <f t="shared" si="356"/>
        <v>journalism</v>
      </c>
      <c r="R3830" s="9" t="str">
        <f t="shared" si="357"/>
        <v>audio</v>
      </c>
      <c r="S3830" s="14">
        <f t="shared" si="358"/>
        <v>42319.851388888885</v>
      </c>
      <c r="T3830" s="14">
        <f t="shared" si="359"/>
        <v>42364.851388888885</v>
      </c>
    </row>
    <row r="3831" spans="1:20" ht="15.75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354"/>
        <v>0</v>
      </c>
      <c r="P3831" s="8" t="e">
        <f t="shared" si="355"/>
        <v>#DIV/0!</v>
      </c>
      <c r="Q3831" s="9" t="str">
        <f t="shared" si="356"/>
        <v>journalism</v>
      </c>
      <c r="R3831" s="9" t="str">
        <f t="shared" si="357"/>
        <v>audio</v>
      </c>
      <c r="S3831" s="14">
        <f t="shared" si="358"/>
        <v>42382.431076388893</v>
      </c>
      <c r="T3831" s="14">
        <f t="shared" si="35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354"/>
        <v>0</v>
      </c>
      <c r="P3832" s="8" t="e">
        <f t="shared" si="355"/>
        <v>#DIV/0!</v>
      </c>
      <c r="Q3832" s="9" t="str">
        <f t="shared" si="356"/>
        <v>journalism</v>
      </c>
      <c r="R3832" s="9" t="str">
        <f t="shared" si="357"/>
        <v>audio</v>
      </c>
      <c r="S3832" s="14">
        <f t="shared" si="358"/>
        <v>42231.7971875</v>
      </c>
      <c r="T3832" s="14">
        <f t="shared" si="359"/>
        <v>42261.7971875</v>
      </c>
    </row>
    <row r="3833" spans="1:20" ht="45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354"/>
        <v>0</v>
      </c>
      <c r="P3833" s="8" t="e">
        <f t="shared" si="355"/>
        <v>#DIV/0!</v>
      </c>
      <c r="Q3833" s="9" t="str">
        <f t="shared" si="356"/>
        <v>journalism</v>
      </c>
      <c r="R3833" s="9" t="str">
        <f t="shared" si="357"/>
        <v>audio</v>
      </c>
      <c r="S3833" s="14">
        <f t="shared" si="358"/>
        <v>41850.014178240745</v>
      </c>
      <c r="T3833" s="14">
        <f t="shared" si="359"/>
        <v>41878.014178240745</v>
      </c>
    </row>
    <row r="3834" spans="1:20" ht="60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354"/>
        <v>0</v>
      </c>
      <c r="P3834" s="8" t="e">
        <f t="shared" si="355"/>
        <v>#DIV/0!</v>
      </c>
      <c r="Q3834" s="9" t="str">
        <f t="shared" si="356"/>
        <v>journalism</v>
      </c>
      <c r="R3834" s="9" t="str">
        <f t="shared" si="357"/>
        <v>audio</v>
      </c>
      <c r="S3834" s="14">
        <f t="shared" si="358"/>
        <v>42483.797395833331</v>
      </c>
      <c r="T3834" s="14">
        <f t="shared" si="359"/>
        <v>42527.839583333334</v>
      </c>
    </row>
    <row r="3835" spans="1:20" ht="45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354"/>
        <v>0</v>
      </c>
      <c r="P3835" s="8" t="e">
        <f t="shared" si="355"/>
        <v>#DIV/0!</v>
      </c>
      <c r="Q3835" s="9" t="str">
        <f t="shared" si="356"/>
        <v>journalism</v>
      </c>
      <c r="R3835" s="9" t="str">
        <f t="shared" si="357"/>
        <v>audio</v>
      </c>
      <c r="S3835" s="14">
        <f t="shared" si="358"/>
        <v>41831.851840277777</v>
      </c>
      <c r="T3835" s="14">
        <f t="shared" si="359"/>
        <v>41861.916666666664</v>
      </c>
    </row>
    <row r="3836" spans="1:20" ht="45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354"/>
        <v>0</v>
      </c>
      <c r="P3836" s="8" t="e">
        <f t="shared" si="355"/>
        <v>#DIV/0!</v>
      </c>
      <c r="Q3836" s="9" t="str">
        <f t="shared" si="356"/>
        <v>journalism</v>
      </c>
      <c r="R3836" s="9" t="str">
        <f t="shared" si="357"/>
        <v>audio</v>
      </c>
      <c r="S3836" s="14">
        <f t="shared" si="358"/>
        <v>42406.992418981477</v>
      </c>
      <c r="T3836" s="14">
        <f t="shared" si="359"/>
        <v>42436.992418981477</v>
      </c>
    </row>
    <row r="3837" spans="1:20" ht="45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354"/>
        <v>0</v>
      </c>
      <c r="P3837" s="8" t="e">
        <f t="shared" si="355"/>
        <v>#DIV/0!</v>
      </c>
      <c r="Q3837" s="9" t="str">
        <f t="shared" si="356"/>
        <v>journalism</v>
      </c>
      <c r="R3837" s="9" t="str">
        <f t="shared" si="357"/>
        <v>audio</v>
      </c>
      <c r="S3837" s="14">
        <f t="shared" si="358"/>
        <v>42058.719641203701</v>
      </c>
      <c r="T3837" s="14">
        <f t="shared" si="359"/>
        <v>42118.677974537044</v>
      </c>
    </row>
    <row r="3838" spans="1:20" ht="30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354"/>
        <v>0</v>
      </c>
      <c r="P3838" s="8" t="e">
        <f t="shared" si="355"/>
        <v>#DIV/0!</v>
      </c>
      <c r="Q3838" s="9" t="str">
        <f t="shared" si="356"/>
        <v>journalism</v>
      </c>
      <c r="R3838" s="9" t="str">
        <f t="shared" si="357"/>
        <v>audio</v>
      </c>
      <c r="S3838" s="14">
        <f t="shared" si="358"/>
        <v>42678.871331018512</v>
      </c>
      <c r="T3838" s="14">
        <f t="shared" si="359"/>
        <v>42708.912997685184</v>
      </c>
    </row>
    <row r="3839" spans="1:20" ht="45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354"/>
        <v>0</v>
      </c>
      <c r="P3839" s="8" t="e">
        <f t="shared" si="355"/>
        <v>#DIV/0!</v>
      </c>
      <c r="Q3839" s="9" t="str">
        <f t="shared" si="356"/>
        <v>journalism</v>
      </c>
      <c r="R3839" s="9" t="str">
        <f t="shared" si="357"/>
        <v>audio</v>
      </c>
      <c r="S3839" s="14">
        <f t="shared" si="358"/>
        <v>42047.900960648149</v>
      </c>
      <c r="T3839" s="14">
        <f t="shared" si="359"/>
        <v>42089</v>
      </c>
    </row>
    <row r="3840" spans="1:20" ht="15.75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354"/>
        <v>0</v>
      </c>
      <c r="P3840" s="8" t="e">
        <f t="shared" si="355"/>
        <v>#DIV/0!</v>
      </c>
      <c r="Q3840" s="9" t="str">
        <f t="shared" si="356"/>
        <v>journalism</v>
      </c>
      <c r="R3840" s="9" t="str">
        <f t="shared" si="357"/>
        <v>audio</v>
      </c>
      <c r="S3840" s="14">
        <f t="shared" si="358"/>
        <v>42046.79</v>
      </c>
      <c r="T3840" s="14">
        <f t="shared" si="359"/>
        <v>42076.748333333337</v>
      </c>
    </row>
    <row r="3841" spans="1:20" ht="30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354"/>
        <v>0</v>
      </c>
      <c r="P3841" s="8" t="e">
        <f t="shared" si="355"/>
        <v>#DIV/0!</v>
      </c>
      <c r="Q3841" s="9" t="str">
        <f t="shared" si="356"/>
        <v>journalism</v>
      </c>
      <c r="R3841" s="9" t="str">
        <f t="shared" si="357"/>
        <v>audio</v>
      </c>
      <c r="S3841" s="14">
        <f t="shared" si="358"/>
        <v>42432.276712962965</v>
      </c>
      <c r="T3841" s="14">
        <f t="shared" si="359"/>
        <v>42492.041666666672</v>
      </c>
    </row>
    <row r="3842" spans="1:20" ht="45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360">E3842/D3842</f>
        <v>0</v>
      </c>
      <c r="P3842" s="8" t="e">
        <f t="shared" ref="P3842:P3905" si="361">E3842/L3842</f>
        <v>#DIV/0!</v>
      </c>
      <c r="Q3842" s="9" t="str">
        <f t="shared" si="356"/>
        <v>journalism</v>
      </c>
      <c r="R3842" s="9" t="str">
        <f t="shared" si="357"/>
        <v>audio</v>
      </c>
      <c r="S3842" s="14">
        <f t="shared" si="358"/>
        <v>42583.030810185184</v>
      </c>
      <c r="T3842" s="14">
        <f t="shared" si="359"/>
        <v>42613.030810185184</v>
      </c>
    </row>
    <row r="3843" spans="1:20" ht="45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360"/>
        <v>0</v>
      </c>
      <c r="P3843" s="8" t="e">
        <f t="shared" si="361"/>
        <v>#DIV/0!</v>
      </c>
      <c r="Q3843" s="9" t="str">
        <f t="shared" ref="Q3843:Q3906" si="362">LEFT(N3843, SEARCH("/",N3843,1)-1)</f>
        <v>games</v>
      </c>
      <c r="R3843" s="9" t="str">
        <f t="shared" ref="R3843:R3906" si="363">RIGHT(N3843,LEN(N3843) - SEARCH("/", N3843))</f>
        <v>video games</v>
      </c>
      <c r="S3843" s="14">
        <f t="shared" ref="S3843:S3906" si="364">(((J3843/60)/60)/24)+DATE(1970,1,1)</f>
        <v>42295.753391203703</v>
      </c>
      <c r="T3843" s="14">
        <f t="shared" ref="T3843:T3906" si="365">(((I3843/60)/60)/24)+DATE(1970,1,1)</f>
        <v>42325.795057870375</v>
      </c>
    </row>
    <row r="3844" spans="1:20" ht="15.75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360"/>
        <v>0</v>
      </c>
      <c r="P3844" s="8" t="e">
        <f t="shared" si="361"/>
        <v>#DIV/0!</v>
      </c>
      <c r="Q3844" s="9" t="str">
        <f t="shared" si="362"/>
        <v>games</v>
      </c>
      <c r="R3844" s="9" t="str">
        <f t="shared" si="363"/>
        <v>video games</v>
      </c>
      <c r="S3844" s="14">
        <f t="shared" si="364"/>
        <v>41829.912083333329</v>
      </c>
      <c r="T3844" s="14">
        <f t="shared" si="365"/>
        <v>41859.912083333329</v>
      </c>
    </row>
    <row r="3845" spans="1:20" ht="45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360"/>
        <v>0</v>
      </c>
      <c r="P3845" s="8" t="e">
        <f t="shared" si="361"/>
        <v>#DIV/0!</v>
      </c>
      <c r="Q3845" s="9" t="str">
        <f t="shared" si="362"/>
        <v>games</v>
      </c>
      <c r="R3845" s="9" t="str">
        <f t="shared" si="363"/>
        <v>video games</v>
      </c>
      <c r="S3845" s="14">
        <f t="shared" si="364"/>
        <v>41775.713969907411</v>
      </c>
      <c r="T3845" s="14">
        <f t="shared" si="365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360"/>
        <v>0</v>
      </c>
      <c r="P3846" s="8" t="e">
        <f t="shared" si="361"/>
        <v>#DIV/0!</v>
      </c>
      <c r="Q3846" s="9" t="str">
        <f t="shared" si="362"/>
        <v>games</v>
      </c>
      <c r="R3846" s="9" t="str">
        <f t="shared" si="363"/>
        <v>video games</v>
      </c>
      <c r="S3846" s="14">
        <f t="shared" si="364"/>
        <v>41813.861388888887</v>
      </c>
      <c r="T3846" s="14">
        <f t="shared" si="365"/>
        <v>41843.861388888887</v>
      </c>
    </row>
    <row r="3847" spans="1:20" ht="30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360"/>
        <v>0</v>
      </c>
      <c r="P3847" s="8" t="e">
        <f t="shared" si="361"/>
        <v>#DIV/0!</v>
      </c>
      <c r="Q3847" s="9" t="str">
        <f t="shared" si="362"/>
        <v>games</v>
      </c>
      <c r="R3847" s="9" t="str">
        <f t="shared" si="363"/>
        <v>video games</v>
      </c>
      <c r="S3847" s="14">
        <f t="shared" si="364"/>
        <v>40799.872685185182</v>
      </c>
      <c r="T3847" s="14">
        <f t="shared" si="365"/>
        <v>40844.872685185182</v>
      </c>
    </row>
    <row r="3848" spans="1:20" ht="45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360"/>
        <v>0</v>
      </c>
      <c r="P3848" s="8" t="e">
        <f t="shared" si="361"/>
        <v>#DIV/0!</v>
      </c>
      <c r="Q3848" s="9" t="str">
        <f t="shared" si="362"/>
        <v>games</v>
      </c>
      <c r="R3848" s="9" t="str">
        <f t="shared" si="363"/>
        <v>video games</v>
      </c>
      <c r="S3848" s="14">
        <f t="shared" si="364"/>
        <v>41410.703993055555</v>
      </c>
      <c r="T3848" s="14">
        <f t="shared" si="365"/>
        <v>41424.703993055555</v>
      </c>
    </row>
    <row r="3849" spans="1:20" ht="45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360"/>
        <v>0</v>
      </c>
      <c r="P3849" s="8" t="e">
        <f t="shared" si="361"/>
        <v>#DIV/0!</v>
      </c>
      <c r="Q3849" s="9" t="str">
        <f t="shared" si="362"/>
        <v>games</v>
      </c>
      <c r="R3849" s="9" t="str">
        <f t="shared" si="363"/>
        <v>mobile games</v>
      </c>
      <c r="S3849" s="14">
        <f t="shared" si="364"/>
        <v>42212.624189814815</v>
      </c>
      <c r="T3849" s="14">
        <f t="shared" si="365"/>
        <v>42272.624189814815</v>
      </c>
    </row>
    <row r="3850" spans="1:20" ht="45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360"/>
        <v>0</v>
      </c>
      <c r="P3850" s="8" t="e">
        <f t="shared" si="361"/>
        <v>#DIV/0!</v>
      </c>
      <c r="Q3850" s="9" t="str">
        <f t="shared" si="362"/>
        <v>games</v>
      </c>
      <c r="R3850" s="9" t="str">
        <f t="shared" si="363"/>
        <v>mobile games</v>
      </c>
      <c r="S3850" s="14">
        <f t="shared" si="364"/>
        <v>42332.908194444448</v>
      </c>
      <c r="T3850" s="14">
        <f t="shared" si="365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360"/>
        <v>0</v>
      </c>
      <c r="P3851" s="8" t="e">
        <f t="shared" si="361"/>
        <v>#DIV/0!</v>
      </c>
      <c r="Q3851" s="9" t="str">
        <f t="shared" si="362"/>
        <v>games</v>
      </c>
      <c r="R3851" s="9" t="str">
        <f t="shared" si="363"/>
        <v>mobile games</v>
      </c>
      <c r="S3851" s="14">
        <f t="shared" si="364"/>
        <v>42192.462048611109</v>
      </c>
      <c r="T3851" s="14">
        <f t="shared" si="365"/>
        <v>42222.462048611109</v>
      </c>
    </row>
    <row r="3852" spans="1:20" ht="15.75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360"/>
        <v>0</v>
      </c>
      <c r="P3852" s="8" t="e">
        <f t="shared" si="361"/>
        <v>#DIV/0!</v>
      </c>
      <c r="Q3852" s="9" t="str">
        <f t="shared" si="362"/>
        <v>games</v>
      </c>
      <c r="R3852" s="9" t="str">
        <f t="shared" si="363"/>
        <v>mobile games</v>
      </c>
      <c r="S3852" s="14">
        <f t="shared" si="364"/>
        <v>42164.699652777781</v>
      </c>
      <c r="T3852" s="14">
        <f t="shared" si="365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360"/>
        <v>0</v>
      </c>
      <c r="P3853" s="8" t="e">
        <f t="shared" si="361"/>
        <v>#DIV/0!</v>
      </c>
      <c r="Q3853" s="9" t="str">
        <f t="shared" si="362"/>
        <v>games</v>
      </c>
      <c r="R3853" s="9" t="str">
        <f t="shared" si="363"/>
        <v>mobile games</v>
      </c>
      <c r="S3853" s="14">
        <f t="shared" si="364"/>
        <v>42022.006099537044</v>
      </c>
      <c r="T3853" s="14">
        <f t="shared" si="365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360"/>
        <v>0</v>
      </c>
      <c r="P3854" s="8" t="e">
        <f t="shared" si="361"/>
        <v>#DIV/0!</v>
      </c>
      <c r="Q3854" s="9" t="str">
        <f t="shared" si="362"/>
        <v>food</v>
      </c>
      <c r="R3854" s="9" t="str">
        <f t="shared" si="363"/>
        <v>food trucks</v>
      </c>
      <c r="S3854" s="14">
        <f t="shared" si="364"/>
        <v>42093.181944444441</v>
      </c>
      <c r="T3854" s="14">
        <f t="shared" si="365"/>
        <v>42123.181944444441</v>
      </c>
    </row>
    <row r="3855" spans="1:20" ht="45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360"/>
        <v>0</v>
      </c>
      <c r="P3855" s="8" t="e">
        <f t="shared" si="361"/>
        <v>#DIV/0!</v>
      </c>
      <c r="Q3855" s="9" t="str">
        <f t="shared" si="362"/>
        <v>food</v>
      </c>
      <c r="R3855" s="9" t="str">
        <f t="shared" si="363"/>
        <v>food trucks</v>
      </c>
      <c r="S3855" s="14">
        <f t="shared" si="364"/>
        <v>41871.972025462965</v>
      </c>
      <c r="T3855" s="14">
        <f t="shared" si="365"/>
        <v>41931.972025462965</v>
      </c>
    </row>
    <row r="3856" spans="1:20" ht="45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360"/>
        <v>0</v>
      </c>
      <c r="P3856" s="8" t="e">
        <f t="shared" si="361"/>
        <v>#DIV/0!</v>
      </c>
      <c r="Q3856" s="9" t="str">
        <f t="shared" si="362"/>
        <v>food</v>
      </c>
      <c r="R3856" s="9" t="str">
        <f t="shared" si="363"/>
        <v>food trucks</v>
      </c>
      <c r="S3856" s="14">
        <f t="shared" si="364"/>
        <v>42224.102581018517</v>
      </c>
      <c r="T3856" s="14">
        <f t="shared" si="365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360"/>
        <v>0</v>
      </c>
      <c r="P3857" s="8" t="e">
        <f t="shared" si="361"/>
        <v>#DIV/0!</v>
      </c>
      <c r="Q3857" s="9" t="str">
        <f t="shared" si="362"/>
        <v>food</v>
      </c>
      <c r="R3857" s="9" t="str">
        <f t="shared" si="363"/>
        <v>food trucks</v>
      </c>
      <c r="S3857" s="14">
        <f t="shared" si="364"/>
        <v>42029.07131944444</v>
      </c>
      <c r="T3857" s="14">
        <f t="shared" si="365"/>
        <v>42059.07131944444</v>
      </c>
    </row>
    <row r="3858" spans="1:20" ht="45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360"/>
        <v>0</v>
      </c>
      <c r="P3858" s="8" t="e">
        <f t="shared" si="361"/>
        <v>#DIV/0!</v>
      </c>
      <c r="Q3858" s="9" t="str">
        <f t="shared" si="362"/>
        <v>food</v>
      </c>
      <c r="R3858" s="9" t="str">
        <f t="shared" si="363"/>
        <v>food trucks</v>
      </c>
      <c r="S3858" s="14">
        <f t="shared" si="364"/>
        <v>42154.726446759261</v>
      </c>
      <c r="T3858" s="14">
        <f t="shared" si="365"/>
        <v>42185.65625</v>
      </c>
    </row>
    <row r="3859" spans="1:20" ht="45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360"/>
        <v>0</v>
      </c>
      <c r="P3859" s="8" t="e">
        <f t="shared" si="361"/>
        <v>#DIV/0!</v>
      </c>
      <c r="Q3859" s="9" t="str">
        <f t="shared" si="362"/>
        <v>food</v>
      </c>
      <c r="R3859" s="9" t="str">
        <f t="shared" si="363"/>
        <v>food trucks</v>
      </c>
      <c r="S3859" s="14">
        <f t="shared" si="364"/>
        <v>42122.629502314812</v>
      </c>
      <c r="T3859" s="14">
        <f t="shared" si="365"/>
        <v>42143.629502314812</v>
      </c>
    </row>
    <row r="3860" spans="1:20" ht="45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360"/>
        <v>0</v>
      </c>
      <c r="P3860" s="8" t="e">
        <f t="shared" si="361"/>
        <v>#DIV/0!</v>
      </c>
      <c r="Q3860" s="9" t="str">
        <f t="shared" si="362"/>
        <v>food</v>
      </c>
      <c r="R3860" s="9" t="str">
        <f t="shared" si="363"/>
        <v>food trucks</v>
      </c>
      <c r="S3860" s="14">
        <f t="shared" si="364"/>
        <v>41830.723611111112</v>
      </c>
      <c r="T3860" s="14">
        <f t="shared" si="365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360"/>
        <v>0</v>
      </c>
      <c r="P3861" s="8" t="e">
        <f t="shared" si="361"/>
        <v>#DIV/0!</v>
      </c>
      <c r="Q3861" s="9" t="str">
        <f t="shared" si="362"/>
        <v>food</v>
      </c>
      <c r="R3861" s="9" t="str">
        <f t="shared" si="363"/>
        <v>food trucks</v>
      </c>
      <c r="S3861" s="14">
        <f t="shared" si="364"/>
        <v>42509.724328703705</v>
      </c>
      <c r="T3861" s="14">
        <f t="shared" si="365"/>
        <v>42539.724328703705</v>
      </c>
    </row>
    <row r="3862" spans="1:20" ht="15.75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360"/>
        <v>0</v>
      </c>
      <c r="P3862" s="8" t="e">
        <f t="shared" si="361"/>
        <v>#DIV/0!</v>
      </c>
      <c r="Q3862" s="9" t="str">
        <f t="shared" si="362"/>
        <v>food</v>
      </c>
      <c r="R3862" s="9" t="str">
        <f t="shared" si="363"/>
        <v>food trucks</v>
      </c>
      <c r="S3862" s="14">
        <f t="shared" si="364"/>
        <v>41841.682314814818</v>
      </c>
      <c r="T3862" s="14">
        <f t="shared" si="365"/>
        <v>41871.682314814818</v>
      </c>
    </row>
    <row r="3863" spans="1:20" ht="45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360"/>
        <v>0</v>
      </c>
      <c r="P3863" s="8" t="e">
        <f t="shared" si="361"/>
        <v>#DIV/0!</v>
      </c>
      <c r="Q3863" s="9" t="str">
        <f t="shared" si="362"/>
        <v>food</v>
      </c>
      <c r="R3863" s="9" t="str">
        <f t="shared" si="363"/>
        <v>food trucks</v>
      </c>
      <c r="S3863" s="14">
        <f t="shared" si="364"/>
        <v>41897.660833333335</v>
      </c>
      <c r="T3863" s="14">
        <f t="shared" si="365"/>
        <v>41927.660833333335</v>
      </c>
    </row>
    <row r="3864" spans="1:20" ht="45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360"/>
        <v>0</v>
      </c>
      <c r="P3864" s="8" t="e">
        <f t="shared" si="361"/>
        <v>#DIV/0!</v>
      </c>
      <c r="Q3864" s="9" t="str">
        <f t="shared" si="362"/>
        <v>music</v>
      </c>
      <c r="R3864" s="9" t="str">
        <f t="shared" si="363"/>
        <v>world music</v>
      </c>
      <c r="S3864" s="14">
        <f t="shared" si="364"/>
        <v>41827.919166666667</v>
      </c>
      <c r="T3864" s="14">
        <f t="shared" si="365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360"/>
        <v>0</v>
      </c>
      <c r="P3865" s="8" t="e">
        <f t="shared" si="361"/>
        <v>#DIV/0!</v>
      </c>
      <c r="Q3865" s="9" t="str">
        <f t="shared" si="362"/>
        <v>music</v>
      </c>
      <c r="R3865" s="9" t="str">
        <f t="shared" si="363"/>
        <v>world music</v>
      </c>
      <c r="S3865" s="14">
        <f t="shared" si="364"/>
        <v>40568.972569444442</v>
      </c>
      <c r="T3865" s="14">
        <f t="shared" si="365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360"/>
        <v>0</v>
      </c>
      <c r="P3866" s="8" t="e">
        <f t="shared" si="361"/>
        <v>#DIV/0!</v>
      </c>
      <c r="Q3866" s="9" t="str">
        <f t="shared" si="362"/>
        <v>music</v>
      </c>
      <c r="R3866" s="9" t="str">
        <f t="shared" si="363"/>
        <v>world music</v>
      </c>
      <c r="S3866" s="14">
        <f t="shared" si="364"/>
        <v>42193.941759259258</v>
      </c>
      <c r="T3866" s="14">
        <f t="shared" si="365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360"/>
        <v>0</v>
      </c>
      <c r="P3867" s="8" t="e">
        <f t="shared" si="361"/>
        <v>#DIV/0!</v>
      </c>
      <c r="Q3867" s="9" t="str">
        <f t="shared" si="362"/>
        <v>music</v>
      </c>
      <c r="R3867" s="9" t="str">
        <f t="shared" si="363"/>
        <v>world music</v>
      </c>
      <c r="S3867" s="14">
        <f t="shared" si="364"/>
        <v>42007.788680555561</v>
      </c>
      <c r="T3867" s="14">
        <f t="shared" si="365"/>
        <v>42037.788680555561</v>
      </c>
    </row>
    <row r="3868" spans="1:20" ht="15.75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360"/>
        <v>0</v>
      </c>
      <c r="P3868" s="8" t="e">
        <f t="shared" si="361"/>
        <v>#DIV/0!</v>
      </c>
      <c r="Q3868" s="9" t="str">
        <f t="shared" si="362"/>
        <v>music</v>
      </c>
      <c r="R3868" s="9" t="str">
        <f t="shared" si="363"/>
        <v>world music</v>
      </c>
      <c r="S3868" s="14">
        <f t="shared" si="364"/>
        <v>41110.680138888885</v>
      </c>
      <c r="T3868" s="14">
        <f t="shared" si="365"/>
        <v>41118.666666666664</v>
      </c>
    </row>
    <row r="3869" spans="1:20" ht="45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360"/>
        <v>0</v>
      </c>
      <c r="P3869" s="8" t="e">
        <f t="shared" si="361"/>
        <v>#DIV/0!</v>
      </c>
      <c r="Q3869" s="9" t="str">
        <f t="shared" si="362"/>
        <v>music</v>
      </c>
      <c r="R3869" s="9" t="str">
        <f t="shared" si="363"/>
        <v>world music</v>
      </c>
      <c r="S3869" s="14">
        <f t="shared" si="364"/>
        <v>41125.283159722225</v>
      </c>
      <c r="T3869" s="14">
        <f t="shared" si="365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360"/>
        <v>0</v>
      </c>
      <c r="P3870" s="8" t="e">
        <f t="shared" si="361"/>
        <v>#DIV/0!</v>
      </c>
      <c r="Q3870" s="9" t="str">
        <f t="shared" si="362"/>
        <v>music</v>
      </c>
      <c r="R3870" s="9" t="str">
        <f t="shared" si="363"/>
        <v>world music</v>
      </c>
      <c r="S3870" s="14">
        <f t="shared" si="364"/>
        <v>40883.962581018517</v>
      </c>
      <c r="T3870" s="14">
        <f t="shared" si="365"/>
        <v>40913.962581018517</v>
      </c>
    </row>
    <row r="3871" spans="1:20" ht="45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360"/>
        <v>0</v>
      </c>
      <c r="P3871" s="8" t="e">
        <f t="shared" si="361"/>
        <v>#DIV/0!</v>
      </c>
      <c r="Q3871" s="9" t="str">
        <f t="shared" si="362"/>
        <v>technology</v>
      </c>
      <c r="R3871" s="9" t="str">
        <f t="shared" si="363"/>
        <v>wearables</v>
      </c>
      <c r="S3871" s="14">
        <f t="shared" si="364"/>
        <v>42732.060277777782</v>
      </c>
      <c r="T3871" s="14">
        <f t="shared" si="365"/>
        <v>42762.060277777782</v>
      </c>
    </row>
    <row r="3872" spans="1:20" ht="45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360"/>
        <v>0</v>
      </c>
      <c r="P3872" s="8" t="e">
        <f t="shared" si="361"/>
        <v>#DIV/0!</v>
      </c>
      <c r="Q3872" s="9" t="str">
        <f t="shared" si="362"/>
        <v>technology</v>
      </c>
      <c r="R3872" s="9" t="str">
        <f t="shared" si="363"/>
        <v>wearables</v>
      </c>
      <c r="S3872" s="14">
        <f t="shared" si="364"/>
        <v>41806.106770833336</v>
      </c>
      <c r="T3872" s="14">
        <f t="shared" si="365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360"/>
        <v>0</v>
      </c>
      <c r="P3873" s="8" t="e">
        <f t="shared" si="361"/>
        <v>#DIV/0!</v>
      </c>
      <c r="Q3873" s="9" t="str">
        <f t="shared" si="362"/>
        <v>technology</v>
      </c>
      <c r="R3873" s="9" t="str">
        <f t="shared" si="363"/>
        <v>wearables</v>
      </c>
      <c r="S3873" s="14">
        <f t="shared" si="364"/>
        <v>41836.595520833333</v>
      </c>
      <c r="T3873" s="14">
        <f t="shared" si="365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360"/>
        <v>0</v>
      </c>
      <c r="P3874" s="8" t="e">
        <f t="shared" si="361"/>
        <v>#DIV/0!</v>
      </c>
      <c r="Q3874" s="9" t="str">
        <f t="shared" si="362"/>
        <v>publishing</v>
      </c>
      <c r="R3874" s="9" t="str">
        <f t="shared" si="363"/>
        <v>translations</v>
      </c>
      <c r="S3874" s="14">
        <f t="shared" si="364"/>
        <v>41945.133506944447</v>
      </c>
      <c r="T3874" s="14">
        <f t="shared" si="365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360"/>
        <v>0</v>
      </c>
      <c r="P3875" s="8" t="e">
        <f t="shared" si="361"/>
        <v>#DIV/0!</v>
      </c>
      <c r="Q3875" s="9" t="str">
        <f t="shared" si="362"/>
        <v>publishing</v>
      </c>
      <c r="R3875" s="9" t="str">
        <f t="shared" si="363"/>
        <v>translations</v>
      </c>
      <c r="S3875" s="14">
        <f t="shared" si="364"/>
        <v>42299.926145833335</v>
      </c>
      <c r="T3875" s="14">
        <f t="shared" si="365"/>
        <v>42329.967812499999</v>
      </c>
    </row>
    <row r="3876" spans="1:20" ht="45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360"/>
        <v>0</v>
      </c>
      <c r="P3876" s="8" t="e">
        <f t="shared" si="361"/>
        <v>#DIV/0!</v>
      </c>
      <c r="Q3876" s="9" t="str">
        <f t="shared" si="362"/>
        <v>publishing</v>
      </c>
      <c r="R3876" s="9" t="str">
        <f t="shared" si="363"/>
        <v>translations</v>
      </c>
      <c r="S3876" s="14">
        <f t="shared" si="364"/>
        <v>42093.131469907406</v>
      </c>
      <c r="T3876" s="14">
        <f t="shared" si="365"/>
        <v>42123.131469907406</v>
      </c>
    </row>
    <row r="3877" spans="1:20" ht="45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360"/>
        <v>0</v>
      </c>
      <c r="P3877" s="8" t="e">
        <f t="shared" si="361"/>
        <v>#DIV/0!</v>
      </c>
      <c r="Q3877" s="9" t="str">
        <f t="shared" si="362"/>
        <v>publishing</v>
      </c>
      <c r="R3877" s="9" t="str">
        <f t="shared" si="363"/>
        <v>translations</v>
      </c>
      <c r="S3877" s="14">
        <f t="shared" si="364"/>
        <v>42180.390277777777</v>
      </c>
      <c r="T3877" s="14">
        <f t="shared" si="365"/>
        <v>42240.390277777777</v>
      </c>
    </row>
    <row r="3878" spans="1:20" ht="30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360"/>
        <v>0</v>
      </c>
      <c r="P3878" s="8" t="e">
        <f t="shared" si="361"/>
        <v>#DIV/0!</v>
      </c>
      <c r="Q3878" s="9" t="str">
        <f t="shared" si="362"/>
        <v>publishing</v>
      </c>
      <c r="R3878" s="9" t="str">
        <f t="shared" si="363"/>
        <v>translations</v>
      </c>
      <c r="S3878" s="14">
        <f t="shared" si="364"/>
        <v>42074.060671296291</v>
      </c>
      <c r="T3878" s="14">
        <f t="shared" si="365"/>
        <v>42104.060671296291</v>
      </c>
    </row>
    <row r="3879" spans="1:20" ht="45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360"/>
        <v>0</v>
      </c>
      <c r="P3879" s="8" t="e">
        <f t="shared" si="361"/>
        <v>#DIV/0!</v>
      </c>
      <c r="Q3879" s="9" t="str">
        <f t="shared" si="362"/>
        <v>publishing</v>
      </c>
      <c r="R3879" s="9" t="str">
        <f t="shared" si="363"/>
        <v>translations</v>
      </c>
      <c r="S3879" s="14">
        <f t="shared" si="364"/>
        <v>42175.780416666668</v>
      </c>
      <c r="T3879" s="14">
        <f t="shared" si="365"/>
        <v>42205.780416666668</v>
      </c>
    </row>
    <row r="3880" spans="1:20" ht="45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360"/>
        <v>0</v>
      </c>
      <c r="P3880" s="8" t="e">
        <f t="shared" si="361"/>
        <v>#DIV/0!</v>
      </c>
      <c r="Q3880" s="9" t="str">
        <f t="shared" si="362"/>
        <v>publishing</v>
      </c>
      <c r="R3880" s="9" t="str">
        <f t="shared" si="363"/>
        <v>translations</v>
      </c>
      <c r="S3880" s="14">
        <f t="shared" si="364"/>
        <v>42485.64534722222</v>
      </c>
      <c r="T3880" s="14">
        <f t="shared" si="365"/>
        <v>42515.64534722222</v>
      </c>
    </row>
    <row r="3881" spans="1:20" ht="45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360"/>
        <v>0</v>
      </c>
      <c r="P3881" s="8" t="e">
        <f t="shared" si="361"/>
        <v>#DIV/0!</v>
      </c>
      <c r="Q3881" s="9" t="str">
        <f t="shared" si="362"/>
        <v>publishing</v>
      </c>
      <c r="R3881" s="9" t="str">
        <f t="shared" si="363"/>
        <v>translations</v>
      </c>
      <c r="S3881" s="14">
        <f t="shared" si="364"/>
        <v>42707.926030092596</v>
      </c>
      <c r="T3881" s="14">
        <f t="shared" si="365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360"/>
        <v>0</v>
      </c>
      <c r="P3882" s="8" t="e">
        <f t="shared" si="361"/>
        <v>#DIV/0!</v>
      </c>
      <c r="Q3882" s="9" t="str">
        <f t="shared" si="362"/>
        <v>publishing</v>
      </c>
      <c r="R3882" s="9" t="str">
        <f t="shared" si="363"/>
        <v>translations</v>
      </c>
      <c r="S3882" s="14">
        <f t="shared" si="364"/>
        <v>42199.873402777783</v>
      </c>
      <c r="T3882" s="14">
        <f t="shared" si="365"/>
        <v>42259.873402777783</v>
      </c>
    </row>
    <row r="3883" spans="1:20" ht="45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360"/>
        <v>0</v>
      </c>
      <c r="P3883" s="8" t="e">
        <f t="shared" si="361"/>
        <v>#DIV/0!</v>
      </c>
      <c r="Q3883" s="9" t="str">
        <f t="shared" si="362"/>
        <v>publishing</v>
      </c>
      <c r="R3883" s="9" t="str">
        <f t="shared" si="363"/>
        <v>translations</v>
      </c>
      <c r="S3883" s="14">
        <f t="shared" si="364"/>
        <v>42139.542303240742</v>
      </c>
      <c r="T3883" s="14">
        <f t="shared" si="365"/>
        <v>42169.542303240742</v>
      </c>
    </row>
    <row r="3884" spans="1:20" ht="45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360"/>
        <v>0</v>
      </c>
      <c r="P3884" s="8" t="e">
        <f t="shared" si="361"/>
        <v>#DIV/0!</v>
      </c>
      <c r="Q3884" s="9" t="str">
        <f t="shared" si="362"/>
        <v>publishing</v>
      </c>
      <c r="R3884" s="9" t="str">
        <f t="shared" si="363"/>
        <v>translations</v>
      </c>
      <c r="S3884" s="14">
        <f t="shared" si="364"/>
        <v>42461.447662037041</v>
      </c>
      <c r="T3884" s="14">
        <f t="shared" si="365"/>
        <v>42481.447662037041</v>
      </c>
    </row>
    <row r="3885" spans="1:20" ht="45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360"/>
        <v>0</v>
      </c>
      <c r="P3885" s="8" t="e">
        <f t="shared" si="361"/>
        <v>#DIV/0!</v>
      </c>
      <c r="Q3885" s="9" t="str">
        <f t="shared" si="362"/>
        <v>publishing</v>
      </c>
      <c r="R3885" s="9" t="str">
        <f t="shared" si="363"/>
        <v>translations</v>
      </c>
      <c r="S3885" s="14">
        <f t="shared" si="364"/>
        <v>42115.936550925922</v>
      </c>
      <c r="T3885" s="14">
        <f t="shared" si="365"/>
        <v>42146.225694444445</v>
      </c>
    </row>
    <row r="3886" spans="1:20" ht="45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360"/>
        <v>0</v>
      </c>
      <c r="P3886" s="8" t="e">
        <f t="shared" si="361"/>
        <v>#DIV/0!</v>
      </c>
      <c r="Q3886" s="9" t="str">
        <f t="shared" si="362"/>
        <v>publishing</v>
      </c>
      <c r="R3886" s="9" t="str">
        <f t="shared" si="363"/>
        <v>translations</v>
      </c>
      <c r="S3886" s="14">
        <f t="shared" si="364"/>
        <v>42086.811400462961</v>
      </c>
      <c r="T3886" s="14">
        <f t="shared" si="365"/>
        <v>42134.811400462961</v>
      </c>
    </row>
    <row r="3887" spans="1:20" ht="30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360"/>
        <v>0</v>
      </c>
      <c r="P3887" s="8" t="e">
        <f t="shared" si="361"/>
        <v>#DIV/0!</v>
      </c>
      <c r="Q3887" s="9" t="str">
        <f t="shared" si="362"/>
        <v>publishing</v>
      </c>
      <c r="R3887" s="9" t="str">
        <f t="shared" si="363"/>
        <v>translations</v>
      </c>
      <c r="S3887" s="14">
        <f t="shared" si="364"/>
        <v>41818.703275462962</v>
      </c>
      <c r="T3887" s="14">
        <f t="shared" si="365"/>
        <v>41848.703275462962</v>
      </c>
    </row>
    <row r="3888" spans="1:20" ht="45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360"/>
        <v>0</v>
      </c>
      <c r="P3888" s="8" t="e">
        <f t="shared" si="361"/>
        <v>#DIV/0!</v>
      </c>
      <c r="Q3888" s="9" t="str">
        <f t="shared" si="362"/>
        <v>publishing</v>
      </c>
      <c r="R3888" s="9" t="str">
        <f t="shared" si="363"/>
        <v>translations</v>
      </c>
      <c r="S3888" s="14">
        <f t="shared" si="364"/>
        <v>42795.696145833332</v>
      </c>
      <c r="T3888" s="14">
        <f t="shared" si="365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360"/>
        <v>0</v>
      </c>
      <c r="P3889" s="8" t="e">
        <f t="shared" si="361"/>
        <v>#DIV/0!</v>
      </c>
      <c r="Q3889" s="9" t="str">
        <f t="shared" si="362"/>
        <v>publishing</v>
      </c>
      <c r="R3889" s="9" t="str">
        <f t="shared" si="363"/>
        <v>translations</v>
      </c>
      <c r="S3889" s="14">
        <f t="shared" si="364"/>
        <v>42289.89634259259</v>
      </c>
      <c r="T3889" s="14">
        <f t="shared" si="365"/>
        <v>42319.938009259262</v>
      </c>
    </row>
    <row r="3890" spans="1:20" ht="45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360"/>
        <v>0</v>
      </c>
      <c r="P3890" s="8" t="e">
        <f t="shared" si="361"/>
        <v>#DIV/0!</v>
      </c>
      <c r="Q3890" s="9" t="str">
        <f t="shared" si="362"/>
        <v>publishing</v>
      </c>
      <c r="R3890" s="9" t="str">
        <f t="shared" si="363"/>
        <v>translations</v>
      </c>
      <c r="S3890" s="14">
        <f t="shared" si="364"/>
        <v>41831.705555555556</v>
      </c>
      <c r="T3890" s="14">
        <f t="shared" si="365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360"/>
        <v>0</v>
      </c>
      <c r="P3891" s="8" t="e">
        <f t="shared" si="361"/>
        <v>#DIV/0!</v>
      </c>
      <c r="Q3891" s="9" t="str">
        <f t="shared" si="362"/>
        <v>publishing</v>
      </c>
      <c r="R3891" s="9" t="str">
        <f t="shared" si="363"/>
        <v>translations</v>
      </c>
      <c r="S3891" s="14">
        <f t="shared" si="364"/>
        <v>42312.204814814817</v>
      </c>
      <c r="T3891" s="14">
        <f t="shared" si="365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360"/>
        <v>0</v>
      </c>
      <c r="P3892" s="8" t="e">
        <f t="shared" si="361"/>
        <v>#DIV/0!</v>
      </c>
      <c r="Q3892" s="9" t="str">
        <f t="shared" si="362"/>
        <v>publishing</v>
      </c>
      <c r="R3892" s="9" t="str">
        <f t="shared" si="363"/>
        <v>translations</v>
      </c>
      <c r="S3892" s="14">
        <f t="shared" si="364"/>
        <v>41915.896967592591</v>
      </c>
      <c r="T3892" s="14">
        <f t="shared" si="365"/>
        <v>41973.989583333328</v>
      </c>
    </row>
    <row r="3893" spans="1:20" ht="15.75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360"/>
        <v>0</v>
      </c>
      <c r="P3893" s="8" t="e">
        <f t="shared" si="361"/>
        <v>#DIV/0!</v>
      </c>
      <c r="Q3893" s="9" t="str">
        <f t="shared" si="362"/>
        <v>publishing</v>
      </c>
      <c r="R3893" s="9" t="str">
        <f t="shared" si="363"/>
        <v>fiction</v>
      </c>
      <c r="S3893" s="14">
        <f t="shared" si="364"/>
        <v>41053.200960648144</v>
      </c>
      <c r="T3893" s="14">
        <f t="shared" si="365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360"/>
        <v>0</v>
      </c>
      <c r="P3894" s="8" t="e">
        <f t="shared" si="361"/>
        <v>#DIV/0!</v>
      </c>
      <c r="Q3894" s="9" t="str">
        <f t="shared" si="362"/>
        <v>publishing</v>
      </c>
      <c r="R3894" s="9" t="str">
        <f t="shared" si="363"/>
        <v>fiction</v>
      </c>
      <c r="S3894" s="14">
        <f t="shared" si="364"/>
        <v>42554.917488425926</v>
      </c>
      <c r="T3894" s="14">
        <f t="shared" si="365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360"/>
        <v>0</v>
      </c>
      <c r="P3895" s="8" t="e">
        <f t="shared" si="361"/>
        <v>#DIV/0!</v>
      </c>
      <c r="Q3895" s="9" t="str">
        <f t="shared" si="362"/>
        <v>publishing</v>
      </c>
      <c r="R3895" s="9" t="str">
        <f t="shared" si="363"/>
        <v>fiction</v>
      </c>
      <c r="S3895" s="14">
        <f t="shared" si="364"/>
        <v>41198.611712962964</v>
      </c>
      <c r="T3895" s="14">
        <f t="shared" si="365"/>
        <v>41228.653379629628</v>
      </c>
    </row>
    <row r="3896" spans="1:20" ht="30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360"/>
        <v>0</v>
      </c>
      <c r="P3896" s="8" t="e">
        <f t="shared" si="361"/>
        <v>#DIV/0!</v>
      </c>
      <c r="Q3896" s="9" t="str">
        <f t="shared" si="362"/>
        <v>publishing</v>
      </c>
      <c r="R3896" s="9" t="str">
        <f t="shared" si="363"/>
        <v>fiction</v>
      </c>
      <c r="S3896" s="14">
        <f t="shared" si="364"/>
        <v>41411.866608796299</v>
      </c>
      <c r="T3896" s="14">
        <f t="shared" si="365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360"/>
        <v>0</v>
      </c>
      <c r="P3897" s="8" t="e">
        <f t="shared" si="361"/>
        <v>#DIV/0!</v>
      </c>
      <c r="Q3897" s="9" t="str">
        <f t="shared" si="362"/>
        <v>publishing</v>
      </c>
      <c r="R3897" s="9" t="str">
        <f t="shared" si="363"/>
        <v>fiction</v>
      </c>
      <c r="S3897" s="14">
        <f t="shared" si="364"/>
        <v>40752.789710648147</v>
      </c>
      <c r="T3897" s="14">
        <f t="shared" si="365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360"/>
        <v>0</v>
      </c>
      <c r="P3898" s="8" t="e">
        <f t="shared" si="361"/>
        <v>#DIV/0!</v>
      </c>
      <c r="Q3898" s="9" t="str">
        <f t="shared" si="362"/>
        <v>publishing</v>
      </c>
      <c r="R3898" s="9" t="str">
        <f t="shared" si="363"/>
        <v>fiction</v>
      </c>
      <c r="S3898" s="14">
        <f t="shared" si="364"/>
        <v>41838.475219907406</v>
      </c>
      <c r="T3898" s="14">
        <f t="shared" si="365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360"/>
        <v>0</v>
      </c>
      <c r="P3899" s="8" t="e">
        <f t="shared" si="361"/>
        <v>#DIV/0!</v>
      </c>
      <c r="Q3899" s="9" t="str">
        <f t="shared" si="362"/>
        <v>photography</v>
      </c>
      <c r="R3899" s="9" t="str">
        <f t="shared" si="363"/>
        <v>nature</v>
      </c>
      <c r="S3899" s="14">
        <f t="shared" si="364"/>
        <v>42053.051203703704</v>
      </c>
      <c r="T3899" s="14">
        <f t="shared" si="365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360"/>
        <v>0</v>
      </c>
      <c r="P3900" s="8" t="e">
        <f t="shared" si="361"/>
        <v>#DIV/0!</v>
      </c>
      <c r="Q3900" s="9" t="str">
        <f t="shared" si="362"/>
        <v>photography</v>
      </c>
      <c r="R3900" s="9" t="str">
        <f t="shared" si="363"/>
        <v>nature</v>
      </c>
      <c r="S3900" s="14">
        <f t="shared" si="364"/>
        <v>42782.426875000005</v>
      </c>
      <c r="T3900" s="14">
        <f t="shared" si="365"/>
        <v>42789.426875000005</v>
      </c>
    </row>
    <row r="3901" spans="1:20" ht="45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360"/>
        <v>0</v>
      </c>
      <c r="P3901" s="8" t="e">
        <f t="shared" si="361"/>
        <v>#DIV/0!</v>
      </c>
      <c r="Q3901" s="9" t="str">
        <f t="shared" si="362"/>
        <v>photography</v>
      </c>
      <c r="R3901" s="9" t="str">
        <f t="shared" si="363"/>
        <v>nature</v>
      </c>
      <c r="S3901" s="14">
        <f t="shared" si="364"/>
        <v>42121.824525462958</v>
      </c>
      <c r="T3901" s="14">
        <f t="shared" si="365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360"/>
        <v>0</v>
      </c>
      <c r="P3902" s="8" t="e">
        <f t="shared" si="361"/>
        <v>#DIV/0!</v>
      </c>
      <c r="Q3902" s="9" t="str">
        <f t="shared" si="362"/>
        <v>photography</v>
      </c>
      <c r="R3902" s="9" t="str">
        <f t="shared" si="363"/>
        <v>nature</v>
      </c>
      <c r="S3902" s="14">
        <f t="shared" si="364"/>
        <v>42219.282951388886</v>
      </c>
      <c r="T3902" s="14">
        <f t="shared" si="365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360"/>
        <v>0</v>
      </c>
      <c r="P3903" s="8" t="e">
        <f t="shared" si="361"/>
        <v>#DIV/0!</v>
      </c>
      <c r="Q3903" s="9" t="str">
        <f t="shared" si="362"/>
        <v>photography</v>
      </c>
      <c r="R3903" s="9" t="str">
        <f t="shared" si="363"/>
        <v>nature</v>
      </c>
      <c r="S3903" s="14">
        <f t="shared" si="364"/>
        <v>42188.252199074079</v>
      </c>
      <c r="T3903" s="14">
        <f t="shared" si="365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360"/>
        <v>0</v>
      </c>
      <c r="P3904" s="8" t="e">
        <f t="shared" si="361"/>
        <v>#DIV/0!</v>
      </c>
      <c r="Q3904" s="9" t="str">
        <f t="shared" si="362"/>
        <v>photography</v>
      </c>
      <c r="R3904" s="9" t="str">
        <f t="shared" si="363"/>
        <v>nature</v>
      </c>
      <c r="S3904" s="14">
        <f t="shared" si="364"/>
        <v>42241.613796296297</v>
      </c>
      <c r="T3904" s="14">
        <f t="shared" si="365"/>
        <v>42264.708333333328</v>
      </c>
    </row>
    <row r="3905" spans="1:20" ht="45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360"/>
        <v>0</v>
      </c>
      <c r="P3905" s="8" t="e">
        <f t="shared" si="361"/>
        <v>#DIV/0!</v>
      </c>
      <c r="Q3905" s="9" t="str">
        <f t="shared" si="362"/>
        <v>publishing</v>
      </c>
      <c r="R3905" s="9" t="str">
        <f t="shared" si="363"/>
        <v>art books</v>
      </c>
      <c r="S3905" s="14">
        <f t="shared" si="364"/>
        <v>40079.566157407404</v>
      </c>
      <c r="T3905" s="14">
        <f t="shared" si="365"/>
        <v>40149.034722222219</v>
      </c>
    </row>
    <row r="3906" spans="1:20" ht="15.75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366">E3906/D3906</f>
        <v>0</v>
      </c>
      <c r="P3906" s="8" t="e">
        <f t="shared" ref="P3906:P3969" si="367">E3906/L3906</f>
        <v>#DIV/0!</v>
      </c>
      <c r="Q3906" s="9" t="str">
        <f t="shared" si="362"/>
        <v>publishing</v>
      </c>
      <c r="R3906" s="9" t="str">
        <f t="shared" si="363"/>
        <v>art books</v>
      </c>
      <c r="S3906" s="14">
        <f t="shared" si="364"/>
        <v>41389.679560185185</v>
      </c>
      <c r="T3906" s="14">
        <f t="shared" si="365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366"/>
        <v>0</v>
      </c>
      <c r="P3907" s="8" t="e">
        <f t="shared" si="367"/>
        <v>#DIV/0!</v>
      </c>
      <c r="Q3907" s="9" t="str">
        <f t="shared" ref="Q3907:Q3970" si="368">LEFT(N3907, SEARCH("/",N3907,1)-1)</f>
        <v>publishing</v>
      </c>
      <c r="R3907" s="9" t="str">
        <f t="shared" ref="R3907:R3970" si="369">RIGHT(N3907,LEN(N3907) - SEARCH("/", N3907))</f>
        <v>art books</v>
      </c>
      <c r="S3907" s="14">
        <f t="shared" ref="S3907:S3970" si="370">(((J3907/60)/60)/24)+DATE(1970,1,1)</f>
        <v>40990.050069444449</v>
      </c>
      <c r="T3907" s="14">
        <f t="shared" ref="T3907:T3970" si="371">(((I3907/60)/60)/24)+DATE(1970,1,1)</f>
        <v>41050.050069444449</v>
      </c>
    </row>
    <row r="3908" spans="1:20" ht="45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366"/>
        <v>0</v>
      </c>
      <c r="P3908" s="8" t="e">
        <f t="shared" si="367"/>
        <v>#DIV/0!</v>
      </c>
      <c r="Q3908" s="9" t="str">
        <f t="shared" si="368"/>
        <v>photography</v>
      </c>
      <c r="R3908" s="9" t="str">
        <f t="shared" si="369"/>
        <v>places</v>
      </c>
      <c r="S3908" s="14">
        <f t="shared" si="370"/>
        <v>41779.649317129632</v>
      </c>
      <c r="T3908" s="14">
        <f t="shared" si="371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366"/>
        <v>0</v>
      </c>
      <c r="P3909" s="8" t="e">
        <f t="shared" si="367"/>
        <v>#DIV/0!</v>
      </c>
      <c r="Q3909" s="9" t="str">
        <f t="shared" si="368"/>
        <v>photography</v>
      </c>
      <c r="R3909" s="9" t="str">
        <f t="shared" si="369"/>
        <v>places</v>
      </c>
      <c r="S3909" s="14">
        <f t="shared" si="370"/>
        <v>42069.104421296302</v>
      </c>
      <c r="T3909" s="14">
        <f t="shared" si="371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366"/>
        <v>0</v>
      </c>
      <c r="P3910" s="8" t="e">
        <f t="shared" si="367"/>
        <v>#DIV/0!</v>
      </c>
      <c r="Q3910" s="9" t="str">
        <f t="shared" si="368"/>
        <v>photography</v>
      </c>
      <c r="R3910" s="9" t="str">
        <f t="shared" si="369"/>
        <v>places</v>
      </c>
      <c r="S3910" s="14">
        <f t="shared" si="370"/>
        <v>42005.24998842593</v>
      </c>
      <c r="T3910" s="14">
        <f t="shared" si="371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366"/>
        <v>0</v>
      </c>
      <c r="P3911" s="8" t="e">
        <f t="shared" si="367"/>
        <v>#DIV/0!</v>
      </c>
      <c r="Q3911" s="9" t="str">
        <f t="shared" si="368"/>
        <v>photography</v>
      </c>
      <c r="R3911" s="9" t="str">
        <f t="shared" si="369"/>
        <v>places</v>
      </c>
      <c r="S3911" s="14">
        <f t="shared" si="370"/>
        <v>42256.984791666662</v>
      </c>
      <c r="T3911" s="14">
        <f t="shared" si="371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366"/>
        <v>0</v>
      </c>
      <c r="P3912" s="8" t="e">
        <f t="shared" si="367"/>
        <v>#DIV/0!</v>
      </c>
      <c r="Q3912" s="9" t="str">
        <f t="shared" si="368"/>
        <v>photography</v>
      </c>
      <c r="R3912" s="9" t="str">
        <f t="shared" si="369"/>
        <v>places</v>
      </c>
      <c r="S3912" s="14">
        <f t="shared" si="370"/>
        <v>42046.072743055556</v>
      </c>
      <c r="T3912" s="14">
        <f t="shared" si="371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366"/>
        <v>0</v>
      </c>
      <c r="P3913" s="8" t="e">
        <f t="shared" si="367"/>
        <v>#DIV/0!</v>
      </c>
      <c r="Q3913" s="9" t="str">
        <f t="shared" si="368"/>
        <v>photography</v>
      </c>
      <c r="R3913" s="9" t="str">
        <f t="shared" si="369"/>
        <v>places</v>
      </c>
      <c r="S3913" s="14">
        <f t="shared" si="370"/>
        <v>42603.354131944448</v>
      </c>
      <c r="T3913" s="14">
        <f t="shared" si="371"/>
        <v>42633.354131944448</v>
      </c>
    </row>
    <row r="3914" spans="1:20" ht="30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366"/>
        <v>0</v>
      </c>
      <c r="P3914" s="8" t="e">
        <f t="shared" si="367"/>
        <v>#DIV/0!</v>
      </c>
      <c r="Q3914" s="9" t="str">
        <f t="shared" si="368"/>
        <v>photography</v>
      </c>
      <c r="R3914" s="9" t="str">
        <f t="shared" si="369"/>
        <v>places</v>
      </c>
      <c r="S3914" s="14">
        <f t="shared" si="370"/>
        <v>42438.53907407407</v>
      </c>
      <c r="T3914" s="14">
        <f t="shared" si="371"/>
        <v>42468.497407407413</v>
      </c>
    </row>
    <row r="3915" spans="1:20" ht="30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366"/>
        <v>0</v>
      </c>
      <c r="P3915" s="8" t="e">
        <f t="shared" si="367"/>
        <v>#DIV/0!</v>
      </c>
      <c r="Q3915" s="9" t="str">
        <f t="shared" si="368"/>
        <v>music</v>
      </c>
      <c r="R3915" s="9" t="str">
        <f t="shared" si="369"/>
        <v>faith</v>
      </c>
      <c r="S3915" s="14">
        <f t="shared" si="370"/>
        <v>42779.21365740741</v>
      </c>
      <c r="T3915" s="14">
        <f t="shared" si="371"/>
        <v>42839.171990740739</v>
      </c>
    </row>
    <row r="3916" spans="1:20" ht="45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366"/>
        <v>0</v>
      </c>
      <c r="P3916" s="8" t="e">
        <f t="shared" si="367"/>
        <v>#DIV/0!</v>
      </c>
      <c r="Q3916" s="9" t="str">
        <f t="shared" si="368"/>
        <v>music</v>
      </c>
      <c r="R3916" s="9" t="str">
        <f t="shared" si="369"/>
        <v>faith</v>
      </c>
      <c r="S3916" s="14">
        <f t="shared" si="370"/>
        <v>42796.069571759261</v>
      </c>
      <c r="T3916" s="14">
        <f t="shared" si="371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366"/>
        <v>0</v>
      </c>
      <c r="P3917" s="8" t="e">
        <f t="shared" si="367"/>
        <v>#DIV/0!</v>
      </c>
      <c r="Q3917" s="9" t="str">
        <f t="shared" si="368"/>
        <v>music</v>
      </c>
      <c r="R3917" s="9" t="str">
        <f t="shared" si="369"/>
        <v>faith</v>
      </c>
      <c r="S3917" s="14">
        <f t="shared" si="370"/>
        <v>42796.207870370374</v>
      </c>
      <c r="T3917" s="14">
        <f t="shared" si="371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366"/>
        <v>0</v>
      </c>
      <c r="P3918" s="8" t="e">
        <f t="shared" si="367"/>
        <v>#DIV/0!</v>
      </c>
      <c r="Q3918" s="9" t="str">
        <f t="shared" si="368"/>
        <v>music</v>
      </c>
      <c r="R3918" s="9" t="str">
        <f t="shared" si="369"/>
        <v>faith</v>
      </c>
      <c r="S3918" s="14">
        <f t="shared" si="370"/>
        <v>42245.016736111109</v>
      </c>
      <c r="T3918" s="14">
        <f t="shared" si="371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366"/>
        <v>0</v>
      </c>
      <c r="P3919" s="8" t="e">
        <f t="shared" si="367"/>
        <v>#DIV/0!</v>
      </c>
      <c r="Q3919" s="9" t="str">
        <f t="shared" si="368"/>
        <v>music</v>
      </c>
      <c r="R3919" s="9" t="str">
        <f t="shared" si="369"/>
        <v>faith</v>
      </c>
      <c r="S3919" s="14">
        <f t="shared" si="370"/>
        <v>42179.306388888886</v>
      </c>
      <c r="T3919" s="14">
        <f t="shared" si="371"/>
        <v>42239.306388888886</v>
      </c>
    </row>
    <row r="3920" spans="1:20" ht="45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366"/>
        <v>0</v>
      </c>
      <c r="P3920" s="8" t="e">
        <f t="shared" si="367"/>
        <v>#DIV/0!</v>
      </c>
      <c r="Q3920" s="9" t="str">
        <f t="shared" si="368"/>
        <v>music</v>
      </c>
      <c r="R3920" s="9" t="str">
        <f t="shared" si="369"/>
        <v>faith</v>
      </c>
      <c r="S3920" s="14">
        <f t="shared" si="370"/>
        <v>42451.866967592592</v>
      </c>
      <c r="T3920" s="14">
        <f t="shared" si="371"/>
        <v>42491.866967592592</v>
      </c>
    </row>
    <row r="3921" spans="1:20" ht="45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366"/>
        <v>0</v>
      </c>
      <c r="P3921" s="8" t="e">
        <f t="shared" si="367"/>
        <v>#DIV/0!</v>
      </c>
      <c r="Q3921" s="9" t="str">
        <f t="shared" si="368"/>
        <v>music</v>
      </c>
      <c r="R3921" s="9" t="str">
        <f t="shared" si="369"/>
        <v>faith</v>
      </c>
      <c r="S3921" s="14">
        <f t="shared" si="370"/>
        <v>42125.913807870369</v>
      </c>
      <c r="T3921" s="14">
        <f t="shared" si="371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366"/>
        <v>0</v>
      </c>
      <c r="P3922" s="8" t="e">
        <f t="shared" si="367"/>
        <v>#DIV/0!</v>
      </c>
      <c r="Q3922" s="9" t="str">
        <f t="shared" si="368"/>
        <v>music</v>
      </c>
      <c r="R3922" s="9" t="str">
        <f t="shared" si="369"/>
        <v>faith</v>
      </c>
      <c r="S3922" s="14">
        <f t="shared" si="370"/>
        <v>42319.461377314816</v>
      </c>
      <c r="T3922" s="14">
        <f t="shared" si="371"/>
        <v>42349.461377314816</v>
      </c>
    </row>
    <row r="3923" spans="1:20" ht="45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366"/>
        <v>0</v>
      </c>
      <c r="P3923" s="8" t="e">
        <f t="shared" si="367"/>
        <v>#DIV/0!</v>
      </c>
      <c r="Q3923" s="9" t="str">
        <f t="shared" si="368"/>
        <v>music</v>
      </c>
      <c r="R3923" s="9" t="str">
        <f t="shared" si="369"/>
        <v>faith</v>
      </c>
      <c r="S3923" s="14">
        <f t="shared" si="370"/>
        <v>42471.052152777775</v>
      </c>
      <c r="T3923" s="14">
        <f t="shared" si="371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366"/>
        <v>0</v>
      </c>
      <c r="P3924" s="8" t="e">
        <f t="shared" si="367"/>
        <v>#DIV/0!</v>
      </c>
      <c r="Q3924" s="9" t="str">
        <f t="shared" si="368"/>
        <v>music</v>
      </c>
      <c r="R3924" s="9" t="str">
        <f t="shared" si="369"/>
        <v>faith</v>
      </c>
      <c r="S3924" s="14">
        <f t="shared" si="370"/>
        <v>42272.087766203709</v>
      </c>
      <c r="T3924" s="14">
        <f t="shared" si="371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366"/>
        <v>0</v>
      </c>
      <c r="P3925" s="8" t="e">
        <f t="shared" si="367"/>
        <v>#DIV/0!</v>
      </c>
      <c r="Q3925" s="9" t="str">
        <f t="shared" si="368"/>
        <v>music</v>
      </c>
      <c r="R3925" s="9" t="str">
        <f t="shared" si="369"/>
        <v>faith</v>
      </c>
      <c r="S3925" s="14">
        <f t="shared" si="370"/>
        <v>42152.906851851847</v>
      </c>
      <c r="T3925" s="14">
        <f t="shared" si="371"/>
        <v>42166.625</v>
      </c>
    </row>
    <row r="3926" spans="1:20" ht="45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366"/>
        <v>0</v>
      </c>
      <c r="P3926" s="8" t="e">
        <f t="shared" si="367"/>
        <v>#DIV/0!</v>
      </c>
      <c r="Q3926" s="9" t="str">
        <f t="shared" si="368"/>
        <v>music</v>
      </c>
      <c r="R3926" s="9" t="str">
        <f t="shared" si="369"/>
        <v>faith</v>
      </c>
      <c r="S3926" s="14">
        <f t="shared" si="370"/>
        <v>42325.683807870373</v>
      </c>
      <c r="T3926" s="14">
        <f t="shared" si="371"/>
        <v>42385.208333333328</v>
      </c>
    </row>
    <row r="3927" spans="1:20" ht="45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366"/>
        <v>0</v>
      </c>
      <c r="P3927" s="8" t="e">
        <f t="shared" si="367"/>
        <v>#DIV/0!</v>
      </c>
      <c r="Q3927" s="9" t="str">
        <f t="shared" si="368"/>
        <v>music</v>
      </c>
      <c r="R3927" s="9" t="str">
        <f t="shared" si="369"/>
        <v>faith</v>
      </c>
      <c r="S3927" s="14">
        <f t="shared" si="370"/>
        <v>42614.675625000003</v>
      </c>
      <c r="T3927" s="14">
        <f t="shared" si="371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366"/>
        <v>0</v>
      </c>
      <c r="P3928" s="8" t="e">
        <f t="shared" si="367"/>
        <v>#DIV/0!</v>
      </c>
      <c r="Q3928" s="9" t="str">
        <f t="shared" si="368"/>
        <v>music</v>
      </c>
      <c r="R3928" s="9" t="str">
        <f t="shared" si="369"/>
        <v>faith</v>
      </c>
      <c r="S3928" s="14">
        <f t="shared" si="370"/>
        <v>42171.817384259266</v>
      </c>
      <c r="T3928" s="14">
        <f t="shared" si="371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366"/>
        <v>0</v>
      </c>
      <c r="P3929" s="8" t="e">
        <f t="shared" si="367"/>
        <v>#DIV/0!</v>
      </c>
      <c r="Q3929" s="9" t="str">
        <f t="shared" si="368"/>
        <v>photography</v>
      </c>
      <c r="R3929" s="9" t="str">
        <f t="shared" si="369"/>
        <v>photobooks</v>
      </c>
      <c r="S3929" s="14">
        <f t="shared" si="370"/>
        <v>41855.859814814816</v>
      </c>
      <c r="T3929" s="14">
        <f t="shared" si="371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366"/>
        <v>0</v>
      </c>
      <c r="P3930" s="8" t="e">
        <f t="shared" si="367"/>
        <v>#DIV/0!</v>
      </c>
      <c r="Q3930" s="9" t="str">
        <f t="shared" si="368"/>
        <v>photography</v>
      </c>
      <c r="R3930" s="9" t="str">
        <f t="shared" si="369"/>
        <v>photobooks</v>
      </c>
      <c r="S3930" s="14">
        <f t="shared" si="370"/>
        <v>41829.889027777775</v>
      </c>
      <c r="T3930" s="14">
        <f t="shared" si="371"/>
        <v>41859.889027777775</v>
      </c>
    </row>
    <row r="3931" spans="1:20" ht="45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366"/>
        <v>0</v>
      </c>
      <c r="P3931" s="8" t="e">
        <f t="shared" si="367"/>
        <v>#DIV/0!</v>
      </c>
      <c r="Q3931" s="9" t="str">
        <f t="shared" si="368"/>
        <v>photography</v>
      </c>
      <c r="R3931" s="9" t="str">
        <f t="shared" si="369"/>
        <v>photobooks</v>
      </c>
      <c r="S3931" s="14">
        <f t="shared" si="370"/>
        <v>42172.906678240746</v>
      </c>
      <c r="T3931" s="14">
        <f t="shared" si="371"/>
        <v>42186.906678240746</v>
      </c>
    </row>
    <row r="3932" spans="1:20" ht="30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366"/>
        <v>0</v>
      </c>
      <c r="P3932" s="8" t="e">
        <f t="shared" si="367"/>
        <v>#DIV/0!</v>
      </c>
      <c r="Q3932" s="9" t="str">
        <f t="shared" si="368"/>
        <v>photography</v>
      </c>
      <c r="R3932" s="9" t="str">
        <f t="shared" si="369"/>
        <v>photobooks</v>
      </c>
      <c r="S3932" s="14">
        <f t="shared" si="370"/>
        <v>42067.234375</v>
      </c>
      <c r="T3932" s="14">
        <f t="shared" si="371"/>
        <v>42097.192708333328</v>
      </c>
    </row>
    <row r="3933" spans="1:20" ht="45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366"/>
        <v>0</v>
      </c>
      <c r="P3933" s="8" t="e">
        <f t="shared" si="367"/>
        <v>#DIV/0!</v>
      </c>
      <c r="Q3933" s="9" t="str">
        <f t="shared" si="368"/>
        <v>games</v>
      </c>
      <c r="R3933" s="9" t="str">
        <f t="shared" si="369"/>
        <v>mobile games</v>
      </c>
      <c r="S3933" s="14">
        <f t="shared" si="370"/>
        <v>42000.300243055557</v>
      </c>
      <c r="T3933" s="14">
        <f t="shared" si="371"/>
        <v>42030.300243055557</v>
      </c>
    </row>
    <row r="3934" spans="1:20" ht="45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366"/>
        <v>0</v>
      </c>
      <c r="P3934" s="8" t="e">
        <f t="shared" si="367"/>
        <v>#DIV/0!</v>
      </c>
      <c r="Q3934" s="9" t="str">
        <f t="shared" si="368"/>
        <v>games</v>
      </c>
      <c r="R3934" s="9" t="str">
        <f t="shared" si="369"/>
        <v>mobile games</v>
      </c>
      <c r="S3934" s="14">
        <f t="shared" si="370"/>
        <v>42709.002881944441</v>
      </c>
      <c r="T3934" s="14">
        <f t="shared" si="371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366"/>
        <v>0</v>
      </c>
      <c r="P3935" s="8" t="e">
        <f t="shared" si="367"/>
        <v>#DIV/0!</v>
      </c>
      <c r="Q3935" s="9" t="str">
        <f t="shared" si="368"/>
        <v>games</v>
      </c>
      <c r="R3935" s="9" t="str">
        <f t="shared" si="369"/>
        <v>mobile games</v>
      </c>
      <c r="S3935" s="14">
        <f t="shared" si="370"/>
        <v>41776.284780092588</v>
      </c>
      <c r="T3935" s="14">
        <f t="shared" si="371"/>
        <v>41806.284780092588</v>
      </c>
    </row>
    <row r="3936" spans="1:20" ht="30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366"/>
        <v>0</v>
      </c>
      <c r="P3936" s="8" t="e">
        <f t="shared" si="367"/>
        <v>#DIV/0!</v>
      </c>
      <c r="Q3936" s="9" t="str">
        <f t="shared" si="368"/>
        <v>games</v>
      </c>
      <c r="R3936" s="9" t="str">
        <f t="shared" si="369"/>
        <v>mobile games</v>
      </c>
      <c r="S3936" s="14">
        <f t="shared" si="370"/>
        <v>42035.029224537036</v>
      </c>
      <c r="T3936" s="14">
        <f t="shared" si="371"/>
        <v>42064.029224537036</v>
      </c>
    </row>
    <row r="3937" spans="1:20" ht="45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366"/>
        <v>0</v>
      </c>
      <c r="P3937" s="8" t="e">
        <f t="shared" si="367"/>
        <v>#DIV/0!</v>
      </c>
      <c r="Q3937" s="9" t="str">
        <f t="shared" si="368"/>
        <v>games</v>
      </c>
      <c r="R3937" s="9" t="str">
        <f t="shared" si="369"/>
        <v>mobile games</v>
      </c>
      <c r="S3937" s="14">
        <f t="shared" si="370"/>
        <v>41773.008738425924</v>
      </c>
      <c r="T3937" s="14">
        <f t="shared" si="371"/>
        <v>41803.008738425924</v>
      </c>
    </row>
    <row r="3938" spans="1:20" ht="30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366"/>
        <v>0</v>
      </c>
      <c r="P3938" s="8" t="e">
        <f t="shared" si="367"/>
        <v>#DIV/0!</v>
      </c>
      <c r="Q3938" s="9" t="str">
        <f t="shared" si="368"/>
        <v>photography</v>
      </c>
      <c r="R3938" s="9" t="str">
        <f t="shared" si="369"/>
        <v>people</v>
      </c>
      <c r="S3938" s="14">
        <f t="shared" si="370"/>
        <v>42678.586655092593</v>
      </c>
      <c r="T3938" s="14">
        <f t="shared" si="371"/>
        <v>42708.628321759257</v>
      </c>
    </row>
    <row r="3939" spans="1:20" ht="45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366"/>
        <v>0</v>
      </c>
      <c r="P3939" s="8" t="e">
        <f t="shared" si="367"/>
        <v>#DIV/0!</v>
      </c>
      <c r="Q3939" s="9" t="str">
        <f t="shared" si="368"/>
        <v>photography</v>
      </c>
      <c r="R3939" s="9" t="str">
        <f t="shared" si="369"/>
        <v>people</v>
      </c>
      <c r="S3939" s="14">
        <f t="shared" si="370"/>
        <v>42329.58839120371</v>
      </c>
      <c r="T3939" s="14">
        <f t="shared" si="371"/>
        <v>42359.58839120371</v>
      </c>
    </row>
    <row r="3940" spans="1:20" ht="45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366"/>
        <v>0</v>
      </c>
      <c r="P3940" s="8" t="e">
        <f t="shared" si="367"/>
        <v>#DIV/0!</v>
      </c>
      <c r="Q3940" s="9" t="str">
        <f t="shared" si="368"/>
        <v>photography</v>
      </c>
      <c r="R3940" s="9" t="str">
        <f t="shared" si="369"/>
        <v>people</v>
      </c>
      <c r="S3940" s="14">
        <f t="shared" si="370"/>
        <v>42651.006273148145</v>
      </c>
      <c r="T3940" s="14">
        <f t="shared" si="371"/>
        <v>42711.047939814816</v>
      </c>
    </row>
    <row r="3941" spans="1:20" ht="45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366"/>
        <v>0</v>
      </c>
      <c r="P3941" s="8" t="e">
        <f t="shared" si="367"/>
        <v>#DIV/0!</v>
      </c>
      <c r="Q3941" s="9" t="str">
        <f t="shared" si="368"/>
        <v>photography</v>
      </c>
      <c r="R3941" s="9" t="str">
        <f t="shared" si="369"/>
        <v>people</v>
      </c>
      <c r="S3941" s="14">
        <f t="shared" si="370"/>
        <v>41800.819571759261</v>
      </c>
      <c r="T3941" s="14">
        <f t="shared" si="371"/>
        <v>41830.819571759261</v>
      </c>
    </row>
    <row r="3942" spans="1:20" ht="45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366"/>
        <v>0</v>
      </c>
      <c r="P3942" s="8" t="e">
        <f t="shared" si="367"/>
        <v>#DIV/0!</v>
      </c>
      <c r="Q3942" s="9" t="str">
        <f t="shared" si="368"/>
        <v>photography</v>
      </c>
      <c r="R3942" s="9" t="str">
        <f t="shared" si="369"/>
        <v>people</v>
      </c>
      <c r="S3942" s="14">
        <f t="shared" si="370"/>
        <v>41847.930694444447</v>
      </c>
      <c r="T3942" s="14">
        <f t="shared" si="371"/>
        <v>41877.930694444447</v>
      </c>
    </row>
    <row r="3943" spans="1:20" ht="45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366"/>
        <v>0</v>
      </c>
      <c r="P3943" s="8" t="e">
        <f t="shared" si="367"/>
        <v>#DIV/0!</v>
      </c>
      <c r="Q3943" s="9" t="str">
        <f t="shared" si="368"/>
        <v>games</v>
      </c>
      <c r="R3943" s="9" t="str">
        <f t="shared" si="369"/>
        <v>video games</v>
      </c>
      <c r="S3943" s="14">
        <f t="shared" si="370"/>
        <v>41927.235636574071</v>
      </c>
      <c r="T3943" s="14">
        <f t="shared" si="371"/>
        <v>41957.277303240742</v>
      </c>
    </row>
    <row r="3944" spans="1:20" ht="45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366"/>
        <v>0</v>
      </c>
      <c r="P3944" s="8" t="e">
        <f t="shared" si="367"/>
        <v>#DIV/0!</v>
      </c>
      <c r="Q3944" s="9" t="str">
        <f t="shared" si="368"/>
        <v>games</v>
      </c>
      <c r="R3944" s="9" t="str">
        <f t="shared" si="369"/>
        <v>video games</v>
      </c>
      <c r="S3944" s="14">
        <f t="shared" si="370"/>
        <v>40355.024953703702</v>
      </c>
      <c r="T3944" s="14">
        <f t="shared" si="371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366"/>
        <v>0</v>
      </c>
      <c r="P3945" s="8" t="e">
        <f t="shared" si="367"/>
        <v>#DIV/0!</v>
      </c>
      <c r="Q3945" s="9" t="str">
        <f t="shared" si="368"/>
        <v>technology</v>
      </c>
      <c r="R3945" s="9" t="str">
        <f t="shared" si="369"/>
        <v>web</v>
      </c>
      <c r="S3945" s="14">
        <f t="shared" si="370"/>
        <v>42167.813703703709</v>
      </c>
      <c r="T3945" s="14">
        <f t="shared" si="371"/>
        <v>42197.813703703709</v>
      </c>
    </row>
    <row r="3946" spans="1:20" ht="45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366"/>
        <v>0</v>
      </c>
      <c r="P3946" s="8" t="e">
        <f t="shared" si="367"/>
        <v>#DIV/0!</v>
      </c>
      <c r="Q3946" s="9" t="str">
        <f t="shared" si="368"/>
        <v>technology</v>
      </c>
      <c r="R3946" s="9" t="str">
        <f t="shared" si="369"/>
        <v>web</v>
      </c>
      <c r="S3946" s="14">
        <f t="shared" si="370"/>
        <v>41897.702199074076</v>
      </c>
      <c r="T3946" s="14">
        <f t="shared" si="371"/>
        <v>41918.208333333336</v>
      </c>
    </row>
    <row r="3947" spans="1:20" ht="45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366"/>
        <v>0</v>
      </c>
      <c r="P3947" s="8" t="e">
        <f t="shared" si="367"/>
        <v>#DIV/0!</v>
      </c>
      <c r="Q3947" s="9" t="str">
        <f t="shared" si="368"/>
        <v>technology</v>
      </c>
      <c r="R3947" s="9" t="str">
        <f t="shared" si="369"/>
        <v>web</v>
      </c>
      <c r="S3947" s="14">
        <f t="shared" si="370"/>
        <v>42060.001805555556</v>
      </c>
      <c r="T3947" s="14">
        <f t="shared" si="371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366"/>
        <v>0</v>
      </c>
      <c r="P3948" s="8" t="e">
        <f t="shared" si="367"/>
        <v>#DIV/0!</v>
      </c>
      <c r="Q3948" s="9" t="str">
        <f t="shared" si="368"/>
        <v>technology</v>
      </c>
      <c r="R3948" s="9" t="str">
        <f t="shared" si="369"/>
        <v>web</v>
      </c>
      <c r="S3948" s="14">
        <f t="shared" si="370"/>
        <v>42198.775787037041</v>
      </c>
      <c r="T3948" s="14">
        <f t="shared" si="371"/>
        <v>42227.775787037041</v>
      </c>
    </row>
    <row r="3949" spans="1:20" ht="30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366"/>
        <v>0</v>
      </c>
      <c r="P3949" s="8" t="e">
        <f t="shared" si="367"/>
        <v>#DIV/0!</v>
      </c>
      <c r="Q3949" s="9" t="str">
        <f t="shared" si="368"/>
        <v>technology</v>
      </c>
      <c r="R3949" s="9" t="str">
        <f t="shared" si="369"/>
        <v>web</v>
      </c>
      <c r="S3949" s="14">
        <f t="shared" si="370"/>
        <v>42708.842245370368</v>
      </c>
      <c r="T3949" s="14">
        <f t="shared" si="371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366"/>
        <v>0</v>
      </c>
      <c r="P3950" s="8" t="e">
        <f t="shared" si="367"/>
        <v>#DIV/0!</v>
      </c>
      <c r="Q3950" s="9" t="str">
        <f t="shared" si="368"/>
        <v>technology</v>
      </c>
      <c r="R3950" s="9" t="str">
        <f t="shared" si="369"/>
        <v>web</v>
      </c>
      <c r="S3950" s="14">
        <f t="shared" si="370"/>
        <v>42101.633703703701</v>
      </c>
      <c r="T3950" s="14">
        <f t="shared" si="371"/>
        <v>42161.633703703701</v>
      </c>
    </row>
    <row r="3951" spans="1:20" ht="45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366"/>
        <v>0</v>
      </c>
      <c r="P3951" s="8" t="e">
        <f t="shared" si="367"/>
        <v>#DIV/0!</v>
      </c>
      <c r="Q3951" s="9" t="str">
        <f t="shared" si="368"/>
        <v>technology</v>
      </c>
      <c r="R3951" s="9" t="str">
        <f t="shared" si="369"/>
        <v>web</v>
      </c>
      <c r="S3951" s="14">
        <f t="shared" si="370"/>
        <v>42103.676180555558</v>
      </c>
      <c r="T3951" s="14">
        <f t="shared" si="371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366"/>
        <v>0</v>
      </c>
      <c r="P3952" s="8" t="e">
        <f t="shared" si="367"/>
        <v>#DIV/0!</v>
      </c>
      <c r="Q3952" s="9" t="str">
        <f t="shared" si="368"/>
        <v>technology</v>
      </c>
      <c r="R3952" s="9" t="str">
        <f t="shared" si="369"/>
        <v>web</v>
      </c>
      <c r="S3952" s="14">
        <f t="shared" si="370"/>
        <v>42130.78361111111</v>
      </c>
      <c r="T3952" s="14">
        <f t="shared" si="371"/>
        <v>42160.78361111111</v>
      </c>
    </row>
    <row r="3953" spans="1:20" ht="30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366"/>
        <v>0</v>
      </c>
      <c r="P3953" s="8" t="e">
        <f t="shared" si="367"/>
        <v>#DIV/0!</v>
      </c>
      <c r="Q3953" s="9" t="str">
        <f t="shared" si="368"/>
        <v>technology</v>
      </c>
      <c r="R3953" s="9" t="str">
        <f t="shared" si="369"/>
        <v>web</v>
      </c>
      <c r="S3953" s="14">
        <f t="shared" si="370"/>
        <v>42264.620115740734</v>
      </c>
      <c r="T3953" s="14">
        <f t="shared" si="371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366"/>
        <v>0</v>
      </c>
      <c r="P3954" s="8" t="e">
        <f t="shared" si="367"/>
        <v>#DIV/0!</v>
      </c>
      <c r="Q3954" s="9" t="str">
        <f t="shared" si="368"/>
        <v>technology</v>
      </c>
      <c r="R3954" s="9" t="str">
        <f t="shared" si="369"/>
        <v>web</v>
      </c>
      <c r="S3954" s="14">
        <f t="shared" si="370"/>
        <v>41978.930972222224</v>
      </c>
      <c r="T3954" s="14">
        <f t="shared" si="371"/>
        <v>42035.027083333334</v>
      </c>
    </row>
    <row r="3955" spans="1:20" ht="45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366"/>
        <v>0</v>
      </c>
      <c r="P3955" s="8" t="e">
        <f t="shared" si="367"/>
        <v>#DIV/0!</v>
      </c>
      <c r="Q3955" s="9" t="str">
        <f t="shared" si="368"/>
        <v>technology</v>
      </c>
      <c r="R3955" s="9" t="str">
        <f t="shared" si="369"/>
        <v>web</v>
      </c>
      <c r="S3955" s="14">
        <f t="shared" si="370"/>
        <v>42466.858888888892</v>
      </c>
      <c r="T3955" s="14">
        <f t="shared" si="371"/>
        <v>42490.916666666672</v>
      </c>
    </row>
    <row r="3956" spans="1:20" ht="45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366"/>
        <v>0</v>
      </c>
      <c r="P3956" s="8" t="e">
        <f t="shared" si="367"/>
        <v>#DIV/0!</v>
      </c>
      <c r="Q3956" s="9" t="str">
        <f t="shared" si="368"/>
        <v>technology</v>
      </c>
      <c r="R3956" s="9" t="str">
        <f t="shared" si="369"/>
        <v>web</v>
      </c>
      <c r="S3956" s="14">
        <f t="shared" si="370"/>
        <v>42322.011574074073</v>
      </c>
      <c r="T3956" s="14">
        <f t="shared" si="371"/>
        <v>42367.011574074073</v>
      </c>
    </row>
    <row r="3957" spans="1:20" ht="30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366"/>
        <v>0</v>
      </c>
      <c r="P3957" s="8" t="e">
        <f t="shared" si="367"/>
        <v>#DIV/0!</v>
      </c>
      <c r="Q3957" s="9" t="str">
        <f t="shared" si="368"/>
        <v>technology</v>
      </c>
      <c r="R3957" s="9" t="str">
        <f t="shared" si="369"/>
        <v>web</v>
      </c>
      <c r="S3957" s="14">
        <f t="shared" si="370"/>
        <v>42248.934675925921</v>
      </c>
      <c r="T3957" s="14">
        <f t="shared" si="371"/>
        <v>42303.934675925921</v>
      </c>
    </row>
    <row r="3958" spans="1:20" ht="45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366"/>
        <v>0</v>
      </c>
      <c r="P3958" s="8" t="e">
        <f t="shared" si="367"/>
        <v>#DIV/0!</v>
      </c>
      <c r="Q3958" s="9" t="str">
        <f t="shared" si="368"/>
        <v>technology</v>
      </c>
      <c r="R3958" s="9" t="str">
        <f t="shared" si="369"/>
        <v>web</v>
      </c>
      <c r="S3958" s="14">
        <f t="shared" si="370"/>
        <v>42346.736400462964</v>
      </c>
      <c r="T3958" s="14">
        <f t="shared" si="371"/>
        <v>42386.958333333328</v>
      </c>
    </row>
    <row r="3959" spans="1:20" ht="45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366"/>
        <v>0</v>
      </c>
      <c r="P3959" s="8" t="e">
        <f t="shared" si="367"/>
        <v>#DIV/0!</v>
      </c>
      <c r="Q3959" s="9" t="str">
        <f t="shared" si="368"/>
        <v>technology</v>
      </c>
      <c r="R3959" s="9" t="str">
        <f t="shared" si="369"/>
        <v>web</v>
      </c>
      <c r="S3959" s="14">
        <f t="shared" si="370"/>
        <v>42380.812627314815</v>
      </c>
      <c r="T3959" s="14">
        <f t="shared" si="371"/>
        <v>42410.812627314815</v>
      </c>
    </row>
    <row r="3960" spans="1:20" ht="45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366"/>
        <v>0</v>
      </c>
      <c r="P3960" s="8" t="e">
        <f t="shared" si="367"/>
        <v>#DIV/0!</v>
      </c>
      <c r="Q3960" s="9" t="str">
        <f t="shared" si="368"/>
        <v>technology</v>
      </c>
      <c r="R3960" s="9" t="str">
        <f t="shared" si="369"/>
        <v>web</v>
      </c>
      <c r="S3960" s="14">
        <f t="shared" si="370"/>
        <v>42150.777731481481</v>
      </c>
      <c r="T3960" s="14">
        <f t="shared" si="371"/>
        <v>42180.777731481481</v>
      </c>
    </row>
    <row r="3961" spans="1:20" ht="45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366"/>
        <v>0</v>
      </c>
      <c r="P3961" s="8" t="e">
        <f t="shared" si="367"/>
        <v>#DIV/0!</v>
      </c>
      <c r="Q3961" s="9" t="str">
        <f t="shared" si="368"/>
        <v>technology</v>
      </c>
      <c r="R3961" s="9" t="str">
        <f t="shared" si="369"/>
        <v>web</v>
      </c>
      <c r="S3961" s="14">
        <f t="shared" si="370"/>
        <v>42592.836076388892</v>
      </c>
      <c r="T3961" s="14">
        <f t="shared" si="371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366"/>
        <v>0</v>
      </c>
      <c r="P3962" s="8" t="e">
        <f t="shared" si="367"/>
        <v>#DIV/0!</v>
      </c>
      <c r="Q3962" s="9" t="str">
        <f t="shared" si="368"/>
        <v>technology</v>
      </c>
      <c r="R3962" s="9" t="str">
        <f t="shared" si="369"/>
        <v>web</v>
      </c>
      <c r="S3962" s="14">
        <f t="shared" si="370"/>
        <v>42669.870173611111</v>
      </c>
      <c r="T3962" s="14">
        <f t="shared" si="371"/>
        <v>42699.911840277782</v>
      </c>
    </row>
    <row r="3963" spans="1:20" ht="30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366"/>
        <v>0</v>
      </c>
      <c r="P3963" s="8" t="e">
        <f t="shared" si="367"/>
        <v>#DIV/0!</v>
      </c>
      <c r="Q3963" s="9" t="str">
        <f t="shared" si="368"/>
        <v>technology</v>
      </c>
      <c r="R3963" s="9" t="str">
        <f t="shared" si="369"/>
        <v>web</v>
      </c>
      <c r="S3963" s="14">
        <f t="shared" si="370"/>
        <v>42213.013078703705</v>
      </c>
      <c r="T3963" s="14">
        <f t="shared" si="371"/>
        <v>42242.013078703705</v>
      </c>
    </row>
    <row r="3964" spans="1:20" ht="30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366"/>
        <v>0</v>
      </c>
      <c r="P3964" s="8" t="e">
        <f t="shared" si="367"/>
        <v>#DIV/0!</v>
      </c>
      <c r="Q3964" s="9" t="str">
        <f t="shared" si="368"/>
        <v>technology</v>
      </c>
      <c r="R3964" s="9" t="str">
        <f t="shared" si="369"/>
        <v>web</v>
      </c>
      <c r="S3964" s="14">
        <f t="shared" si="370"/>
        <v>42237.016388888893</v>
      </c>
      <c r="T3964" s="14">
        <f t="shared" si="371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366"/>
        <v>0</v>
      </c>
      <c r="P3965" s="8" t="e">
        <f t="shared" si="367"/>
        <v>#DIV/0!</v>
      </c>
      <c r="Q3965" s="9" t="str">
        <f t="shared" si="368"/>
        <v>technology</v>
      </c>
      <c r="R3965" s="9" t="str">
        <f t="shared" si="369"/>
        <v>web</v>
      </c>
      <c r="S3965" s="14">
        <f t="shared" si="370"/>
        <v>41954.838240740741</v>
      </c>
      <c r="T3965" s="14">
        <f t="shared" si="371"/>
        <v>42014.838240740741</v>
      </c>
    </row>
    <row r="3966" spans="1:20" ht="45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366"/>
        <v>0</v>
      </c>
      <c r="P3966" s="8" t="e">
        <f t="shared" si="367"/>
        <v>#DIV/0!</v>
      </c>
      <c r="Q3966" s="9" t="str">
        <f t="shared" si="368"/>
        <v>technology</v>
      </c>
      <c r="R3966" s="9" t="str">
        <f t="shared" si="369"/>
        <v>web</v>
      </c>
      <c r="S3966" s="14">
        <f t="shared" si="370"/>
        <v>41968.262314814812</v>
      </c>
      <c r="T3966" s="14">
        <f t="shared" si="371"/>
        <v>42008.262314814812</v>
      </c>
    </row>
    <row r="3967" spans="1:20" ht="45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366"/>
        <v>0</v>
      </c>
      <c r="P3967" s="8" t="e">
        <f t="shared" si="367"/>
        <v>#DIV/0!</v>
      </c>
      <c r="Q3967" s="9" t="str">
        <f t="shared" si="368"/>
        <v>technology</v>
      </c>
      <c r="R3967" s="9" t="str">
        <f t="shared" si="369"/>
        <v>web</v>
      </c>
      <c r="S3967" s="14">
        <f t="shared" si="370"/>
        <v>42276.120636574073</v>
      </c>
      <c r="T3967" s="14">
        <f t="shared" si="371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366"/>
        <v>0</v>
      </c>
      <c r="P3968" s="8" t="e">
        <f t="shared" si="367"/>
        <v>#DIV/0!</v>
      </c>
      <c r="Q3968" s="9" t="str">
        <f t="shared" si="368"/>
        <v>technology</v>
      </c>
      <c r="R3968" s="9" t="str">
        <f t="shared" si="369"/>
        <v>web</v>
      </c>
      <c r="S3968" s="14">
        <f t="shared" si="370"/>
        <v>42717.121377314819</v>
      </c>
      <c r="T3968" s="14">
        <f t="shared" si="371"/>
        <v>42745.372916666667</v>
      </c>
    </row>
    <row r="3969" spans="1:20" ht="45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366"/>
        <v>0</v>
      </c>
      <c r="P3969" s="8" t="e">
        <f t="shared" si="367"/>
        <v>#DIV/0!</v>
      </c>
      <c r="Q3969" s="9" t="str">
        <f t="shared" si="368"/>
        <v>technology</v>
      </c>
      <c r="R3969" s="9" t="str">
        <f t="shared" si="369"/>
        <v>web</v>
      </c>
      <c r="S3969" s="14">
        <f t="shared" si="370"/>
        <v>41976.88490740741</v>
      </c>
      <c r="T3969" s="14">
        <f t="shared" si="371"/>
        <v>42006.88490740741</v>
      </c>
    </row>
    <row r="3970" spans="1:20" ht="45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372">E3970/D3970</f>
        <v>0</v>
      </c>
      <c r="P3970" s="8" t="e">
        <f t="shared" ref="P3970:P4033" si="373">E3970/L3970</f>
        <v>#DIV/0!</v>
      </c>
      <c r="Q3970" s="9" t="str">
        <f t="shared" si="368"/>
        <v>technology</v>
      </c>
      <c r="R3970" s="9" t="str">
        <f t="shared" si="369"/>
        <v>web</v>
      </c>
      <c r="S3970" s="14">
        <f t="shared" si="370"/>
        <v>42157.916481481487</v>
      </c>
      <c r="T3970" s="14">
        <f t="shared" si="371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372"/>
        <v>0</v>
      </c>
      <c r="P3971" s="8" t="e">
        <f t="shared" si="373"/>
        <v>#DIV/0!</v>
      </c>
      <c r="Q3971" s="9" t="str">
        <f t="shared" ref="Q3971:Q4034" si="374">LEFT(N3971, SEARCH("/",N3971,1)-1)</f>
        <v>technology</v>
      </c>
      <c r="R3971" s="9" t="str">
        <f t="shared" ref="R3971:R4034" si="375">RIGHT(N3971,LEN(N3971) - SEARCH("/", N3971))</f>
        <v>web</v>
      </c>
      <c r="S3971" s="14">
        <f t="shared" ref="S3971:S4034" si="376">(((J3971/60)/60)/24)+DATE(1970,1,1)</f>
        <v>41956.853078703702</v>
      </c>
      <c r="T3971" s="14">
        <f t="shared" ref="T3971:T4034" si="377">(((I3971/60)/60)/24)+DATE(1970,1,1)</f>
        <v>41991.853078703702</v>
      </c>
    </row>
    <row r="3972" spans="1:20" ht="45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372"/>
        <v>0</v>
      </c>
      <c r="P3972" s="8" t="e">
        <f t="shared" si="373"/>
        <v>#DIV/0!</v>
      </c>
      <c r="Q3972" s="9" t="str">
        <f t="shared" si="374"/>
        <v>technology</v>
      </c>
      <c r="R3972" s="9" t="str">
        <f t="shared" si="375"/>
        <v>web</v>
      </c>
      <c r="S3972" s="14">
        <f t="shared" si="376"/>
        <v>42444.268101851849</v>
      </c>
      <c r="T3972" s="14">
        <f t="shared" si="377"/>
        <v>42474.268101851849</v>
      </c>
    </row>
    <row r="3973" spans="1:20" ht="45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372"/>
        <v>0</v>
      </c>
      <c r="P3973" s="8" t="e">
        <f t="shared" si="373"/>
        <v>#DIV/0!</v>
      </c>
      <c r="Q3973" s="9" t="str">
        <f t="shared" si="374"/>
        <v>food</v>
      </c>
      <c r="R3973" s="9" t="str">
        <f t="shared" si="375"/>
        <v>food trucks</v>
      </c>
      <c r="S3973" s="14">
        <f t="shared" si="376"/>
        <v>42342.03943287037</v>
      </c>
      <c r="T3973" s="14">
        <f t="shared" si="377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372"/>
        <v>0</v>
      </c>
      <c r="P3974" s="8" t="e">
        <f t="shared" si="373"/>
        <v>#DIV/0!</v>
      </c>
      <c r="Q3974" s="9" t="str">
        <f t="shared" si="374"/>
        <v>food</v>
      </c>
      <c r="R3974" s="9" t="str">
        <f t="shared" si="375"/>
        <v>food trucks</v>
      </c>
      <c r="S3974" s="14">
        <f t="shared" si="376"/>
        <v>42224.408275462964</v>
      </c>
      <c r="T3974" s="14">
        <f t="shared" si="377"/>
        <v>42254.408275462964</v>
      </c>
    </row>
    <row r="3975" spans="1:20" ht="45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372"/>
        <v>0</v>
      </c>
      <c r="P3975" s="8" t="e">
        <f t="shared" si="373"/>
        <v>#DIV/0!</v>
      </c>
      <c r="Q3975" s="9" t="str">
        <f t="shared" si="374"/>
        <v>food</v>
      </c>
      <c r="R3975" s="9" t="str">
        <f t="shared" si="375"/>
        <v>food trucks</v>
      </c>
      <c r="S3975" s="14">
        <f t="shared" si="376"/>
        <v>42655.736956018518</v>
      </c>
      <c r="T3975" s="14">
        <f t="shared" si="377"/>
        <v>42700.778622685189</v>
      </c>
    </row>
    <row r="3976" spans="1:20" ht="45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372"/>
        <v>0</v>
      </c>
      <c r="P3976" s="8" t="e">
        <f t="shared" si="373"/>
        <v>#DIV/0!</v>
      </c>
      <c r="Q3976" s="9" t="str">
        <f t="shared" si="374"/>
        <v>food</v>
      </c>
      <c r="R3976" s="9" t="str">
        <f t="shared" si="375"/>
        <v>food trucks</v>
      </c>
      <c r="S3976" s="14">
        <f t="shared" si="376"/>
        <v>41831.884108796294</v>
      </c>
      <c r="T3976" s="14">
        <f t="shared" si="377"/>
        <v>41861.884108796294</v>
      </c>
    </row>
    <row r="3977" spans="1:20" ht="45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372"/>
        <v>0</v>
      </c>
      <c r="P3977" s="8" t="e">
        <f t="shared" si="373"/>
        <v>#DIV/0!</v>
      </c>
      <c r="Q3977" s="9" t="str">
        <f t="shared" si="374"/>
        <v>food</v>
      </c>
      <c r="R3977" s="9" t="str">
        <f t="shared" si="375"/>
        <v>food trucks</v>
      </c>
      <c r="S3977" s="14">
        <f t="shared" si="376"/>
        <v>41993.738298611104</v>
      </c>
      <c r="T3977" s="14">
        <f t="shared" si="377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372"/>
        <v>0</v>
      </c>
      <c r="P3978" s="8" t="e">
        <f t="shared" si="373"/>
        <v>#DIV/0!</v>
      </c>
      <c r="Q3978" s="9" t="str">
        <f t="shared" si="374"/>
        <v>food</v>
      </c>
      <c r="R3978" s="9" t="str">
        <f t="shared" si="375"/>
        <v>food trucks</v>
      </c>
      <c r="S3978" s="14">
        <f t="shared" si="376"/>
        <v>42164.170046296291</v>
      </c>
      <c r="T3978" s="14">
        <f t="shared" si="377"/>
        <v>42224.170046296291</v>
      </c>
    </row>
    <row r="3979" spans="1:20" ht="45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372"/>
        <v>0</v>
      </c>
      <c r="P3979" s="8" t="e">
        <f t="shared" si="373"/>
        <v>#DIV/0!</v>
      </c>
      <c r="Q3979" s="9" t="str">
        <f t="shared" si="374"/>
        <v>food</v>
      </c>
      <c r="R3979" s="9" t="str">
        <f t="shared" si="375"/>
        <v>food trucks</v>
      </c>
      <c r="S3979" s="14">
        <f t="shared" si="376"/>
        <v>42397.89980324074</v>
      </c>
      <c r="T3979" s="14">
        <f t="shared" si="377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372"/>
        <v>0</v>
      </c>
      <c r="P3980" s="8" t="e">
        <f t="shared" si="373"/>
        <v>#DIV/0!</v>
      </c>
      <c r="Q3980" s="9" t="str">
        <f t="shared" si="374"/>
        <v>food</v>
      </c>
      <c r="R3980" s="9" t="str">
        <f t="shared" si="375"/>
        <v>food trucks</v>
      </c>
      <c r="S3980" s="14">
        <f t="shared" si="376"/>
        <v>42031.965138888889</v>
      </c>
      <c r="T3980" s="14">
        <f t="shared" si="377"/>
        <v>42080.75</v>
      </c>
    </row>
    <row r="3981" spans="1:20" ht="45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372"/>
        <v>0</v>
      </c>
      <c r="P3981" s="8" t="e">
        <f t="shared" si="373"/>
        <v>#DIV/0!</v>
      </c>
      <c r="Q3981" s="9" t="str">
        <f t="shared" si="374"/>
        <v>food</v>
      </c>
      <c r="R3981" s="9" t="str">
        <f t="shared" si="375"/>
        <v>food trucks</v>
      </c>
      <c r="S3981" s="14">
        <f t="shared" si="376"/>
        <v>42265.818622685183</v>
      </c>
      <c r="T3981" s="14">
        <f t="shared" si="377"/>
        <v>42295.818622685183</v>
      </c>
    </row>
    <row r="3982" spans="1:20" ht="45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372"/>
        <v>0</v>
      </c>
      <c r="P3982" s="8" t="e">
        <f t="shared" si="373"/>
        <v>#DIV/0!</v>
      </c>
      <c r="Q3982" s="9" t="str">
        <f t="shared" si="374"/>
        <v>food</v>
      </c>
      <c r="R3982" s="9" t="str">
        <f t="shared" si="375"/>
        <v>restaurants</v>
      </c>
      <c r="S3982" s="14">
        <f t="shared" si="376"/>
        <v>42498.899398148147</v>
      </c>
      <c r="T3982" s="14">
        <f t="shared" si="377"/>
        <v>42528.879166666666</v>
      </c>
    </row>
    <row r="3983" spans="1:20" ht="30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372"/>
        <v>0</v>
      </c>
      <c r="P3983" s="8" t="e">
        <f t="shared" si="373"/>
        <v>#DIV/0!</v>
      </c>
      <c r="Q3983" s="9" t="str">
        <f t="shared" si="374"/>
        <v>food</v>
      </c>
      <c r="R3983" s="9" t="str">
        <f t="shared" si="375"/>
        <v>restaurants</v>
      </c>
      <c r="S3983" s="14">
        <f t="shared" si="376"/>
        <v>41928.015439814815</v>
      </c>
      <c r="T3983" s="14">
        <f t="shared" si="377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372"/>
        <v>0</v>
      </c>
      <c r="P3984" s="8" t="e">
        <f t="shared" si="373"/>
        <v>#DIV/0!</v>
      </c>
      <c r="Q3984" s="9" t="str">
        <f t="shared" si="374"/>
        <v>food</v>
      </c>
      <c r="R3984" s="9" t="str">
        <f t="shared" si="375"/>
        <v>restaurants</v>
      </c>
      <c r="S3984" s="14">
        <f t="shared" si="376"/>
        <v>42047.05574074074</v>
      </c>
      <c r="T3984" s="14">
        <f t="shared" si="377"/>
        <v>42077.014074074075</v>
      </c>
    </row>
    <row r="3985" spans="1:20" ht="15.75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372"/>
        <v>0</v>
      </c>
      <c r="P3985" s="8" t="e">
        <f t="shared" si="373"/>
        <v>#DIV/0!</v>
      </c>
      <c r="Q3985" s="9" t="str">
        <f t="shared" si="374"/>
        <v>food</v>
      </c>
      <c r="R3985" s="9" t="str">
        <f t="shared" si="375"/>
        <v>restaurants</v>
      </c>
      <c r="S3985" s="14">
        <f t="shared" si="376"/>
        <v>42105.072962962964</v>
      </c>
      <c r="T3985" s="14">
        <f t="shared" si="377"/>
        <v>42135.072962962964</v>
      </c>
    </row>
    <row r="3986" spans="1:20" ht="45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372"/>
        <v>0</v>
      </c>
      <c r="P3986" s="8" t="e">
        <f t="shared" si="373"/>
        <v>#DIV/0!</v>
      </c>
      <c r="Q3986" s="9" t="str">
        <f t="shared" si="374"/>
        <v>food</v>
      </c>
      <c r="R3986" s="9" t="str">
        <f t="shared" si="375"/>
        <v>restaurants</v>
      </c>
      <c r="S3986" s="14">
        <f t="shared" si="376"/>
        <v>41835.951782407406</v>
      </c>
      <c r="T3986" s="14">
        <f t="shared" si="377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372"/>
        <v>0</v>
      </c>
      <c r="P3987" s="8" t="e">
        <f t="shared" si="373"/>
        <v>#DIV/0!</v>
      </c>
      <c r="Q3987" s="9" t="str">
        <f t="shared" si="374"/>
        <v>food</v>
      </c>
      <c r="R3987" s="9" t="str">
        <f t="shared" si="375"/>
        <v>restaurants</v>
      </c>
      <c r="S3987" s="14">
        <f t="shared" si="376"/>
        <v>42371.446909722217</v>
      </c>
      <c r="T3987" s="14">
        <f t="shared" si="377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372"/>
        <v>0</v>
      </c>
      <c r="P3988" s="8" t="e">
        <f t="shared" si="373"/>
        <v>#DIV/0!</v>
      </c>
      <c r="Q3988" s="9" t="str">
        <f t="shared" si="374"/>
        <v>food</v>
      </c>
      <c r="R3988" s="9" t="str">
        <f t="shared" si="375"/>
        <v>restaurants</v>
      </c>
      <c r="S3988" s="14">
        <f t="shared" si="376"/>
        <v>41971.876863425925</v>
      </c>
      <c r="T3988" s="14">
        <f t="shared" si="377"/>
        <v>41986.876863425925</v>
      </c>
    </row>
    <row r="3989" spans="1:20" ht="45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372"/>
        <v>0</v>
      </c>
      <c r="P3989" s="8" t="e">
        <f t="shared" si="373"/>
        <v>#DIV/0!</v>
      </c>
      <c r="Q3989" s="9" t="str">
        <f t="shared" si="374"/>
        <v>food</v>
      </c>
      <c r="R3989" s="9" t="str">
        <f t="shared" si="375"/>
        <v>restaurants</v>
      </c>
      <c r="S3989" s="14">
        <f t="shared" si="376"/>
        <v>42732.00681712963</v>
      </c>
      <c r="T3989" s="14">
        <f t="shared" si="377"/>
        <v>42792.00681712963</v>
      </c>
    </row>
    <row r="3990" spans="1:20" ht="45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372"/>
        <v>0</v>
      </c>
      <c r="P3990" s="8" t="e">
        <f t="shared" si="373"/>
        <v>#DIV/0!</v>
      </c>
      <c r="Q3990" s="9" t="str">
        <f t="shared" si="374"/>
        <v>food</v>
      </c>
      <c r="R3990" s="9" t="str">
        <f t="shared" si="375"/>
        <v>restaurants</v>
      </c>
      <c r="S3990" s="14">
        <f t="shared" si="376"/>
        <v>41942.653379629628</v>
      </c>
      <c r="T3990" s="14">
        <f t="shared" si="377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372"/>
        <v>0</v>
      </c>
      <c r="P3991" s="8" t="e">
        <f t="shared" si="373"/>
        <v>#DIV/0!</v>
      </c>
      <c r="Q3991" s="9" t="str">
        <f t="shared" si="374"/>
        <v>food</v>
      </c>
      <c r="R3991" s="9" t="str">
        <f t="shared" si="375"/>
        <v>restaurants</v>
      </c>
      <c r="S3991" s="14">
        <f t="shared" si="376"/>
        <v>41926.680879629632</v>
      </c>
      <c r="T3991" s="14">
        <f t="shared" si="377"/>
        <v>41956.722546296296</v>
      </c>
    </row>
    <row r="3992" spans="1:20" ht="45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372"/>
        <v>0</v>
      </c>
      <c r="P3992" s="8" t="e">
        <f t="shared" si="373"/>
        <v>#DIV/0!</v>
      </c>
      <c r="Q3992" s="9" t="str">
        <f t="shared" si="374"/>
        <v>food</v>
      </c>
      <c r="R3992" s="9" t="str">
        <f t="shared" si="375"/>
        <v>restaurants</v>
      </c>
      <c r="S3992" s="14">
        <f t="shared" si="376"/>
        <v>42612.600520833337</v>
      </c>
      <c r="T3992" s="14">
        <f t="shared" si="377"/>
        <v>42658.806249999994</v>
      </c>
    </row>
    <row r="3993" spans="1:20" ht="45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372"/>
        <v>0</v>
      </c>
      <c r="P3993" s="8" t="e">
        <f t="shared" si="373"/>
        <v>#DIV/0!</v>
      </c>
      <c r="Q3993" s="9" t="str">
        <f t="shared" si="374"/>
        <v>food</v>
      </c>
      <c r="R3993" s="9" t="str">
        <f t="shared" si="375"/>
        <v>food trucks</v>
      </c>
      <c r="S3993" s="14">
        <f t="shared" si="376"/>
        <v>42260.528807870374</v>
      </c>
      <c r="T3993" s="14">
        <f t="shared" si="377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372"/>
        <v>0</v>
      </c>
      <c r="P3994" s="8" t="e">
        <f t="shared" si="373"/>
        <v>#DIV/0!</v>
      </c>
      <c r="Q3994" s="9" t="str">
        <f t="shared" si="374"/>
        <v>food</v>
      </c>
      <c r="R3994" s="9" t="str">
        <f t="shared" si="375"/>
        <v>food trucks</v>
      </c>
      <c r="S3994" s="14">
        <f t="shared" si="376"/>
        <v>42155.139479166668</v>
      </c>
      <c r="T3994" s="14">
        <f t="shared" si="377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372"/>
        <v>0</v>
      </c>
      <c r="P3995" s="8" t="e">
        <f t="shared" si="373"/>
        <v>#DIV/0!</v>
      </c>
      <c r="Q3995" s="9" t="str">
        <f t="shared" si="374"/>
        <v>food</v>
      </c>
      <c r="R3995" s="9" t="str">
        <f t="shared" si="375"/>
        <v>food trucks</v>
      </c>
      <c r="S3995" s="14">
        <f t="shared" si="376"/>
        <v>41822.040497685186</v>
      </c>
      <c r="T3995" s="14">
        <f t="shared" si="377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372"/>
        <v>0</v>
      </c>
      <c r="P3996" s="8" t="e">
        <f t="shared" si="373"/>
        <v>#DIV/0!</v>
      </c>
      <c r="Q3996" s="9" t="str">
        <f t="shared" si="374"/>
        <v>food</v>
      </c>
      <c r="R3996" s="9" t="str">
        <f t="shared" si="375"/>
        <v>food trucks</v>
      </c>
      <c r="S3996" s="14">
        <f t="shared" si="376"/>
        <v>41842.980879629627</v>
      </c>
      <c r="T3996" s="14">
        <f t="shared" si="377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372"/>
        <v>0</v>
      </c>
      <c r="P3997" s="8" t="e">
        <f t="shared" si="373"/>
        <v>#DIV/0!</v>
      </c>
      <c r="Q3997" s="9" t="str">
        <f t="shared" si="374"/>
        <v>food</v>
      </c>
      <c r="R3997" s="9" t="str">
        <f t="shared" si="375"/>
        <v>food trucks</v>
      </c>
      <c r="S3997" s="14">
        <f t="shared" si="376"/>
        <v>42077.119409722218</v>
      </c>
      <c r="T3997" s="14">
        <f t="shared" si="377"/>
        <v>42107.119409722218</v>
      </c>
    </row>
    <row r="3998" spans="1:20" ht="45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372"/>
        <v>0</v>
      </c>
      <c r="P3998" s="8" t="e">
        <f t="shared" si="373"/>
        <v>#DIV/0!</v>
      </c>
      <c r="Q3998" s="9" t="str">
        <f t="shared" si="374"/>
        <v>food</v>
      </c>
      <c r="R3998" s="9" t="str">
        <f t="shared" si="375"/>
        <v>food trucks</v>
      </c>
      <c r="S3998" s="14">
        <f t="shared" si="376"/>
        <v>41829.592002314814</v>
      </c>
      <c r="T3998" s="14">
        <f t="shared" si="377"/>
        <v>41874.592002314814</v>
      </c>
    </row>
    <row r="3999" spans="1:20" ht="45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372"/>
        <v>0</v>
      </c>
      <c r="P3999" s="8" t="e">
        <f t="shared" si="373"/>
        <v>#DIV/0!</v>
      </c>
      <c r="Q3999" s="9" t="str">
        <f t="shared" si="374"/>
        <v>food</v>
      </c>
      <c r="R3999" s="9" t="str">
        <f t="shared" si="375"/>
        <v>food trucks</v>
      </c>
      <c r="S3999" s="14">
        <f t="shared" si="376"/>
        <v>42487.825752314813</v>
      </c>
      <c r="T3999" s="14">
        <f t="shared" si="377"/>
        <v>42508.825752314813</v>
      </c>
    </row>
    <row r="4000" spans="1:20" ht="45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372"/>
        <v>0</v>
      </c>
      <c r="P4000" s="8" t="e">
        <f t="shared" si="373"/>
        <v>#DIV/0!</v>
      </c>
      <c r="Q4000" s="9" t="str">
        <f t="shared" si="374"/>
        <v>food</v>
      </c>
      <c r="R4000" s="9" t="str">
        <f t="shared" si="375"/>
        <v>food trucks</v>
      </c>
      <c r="S4000" s="14">
        <f t="shared" si="376"/>
        <v>41986.108726851846</v>
      </c>
      <c r="T4000" s="14">
        <f t="shared" si="377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372"/>
        <v>0</v>
      </c>
      <c r="P4001" s="8" t="e">
        <f t="shared" si="373"/>
        <v>#DIV/0!</v>
      </c>
      <c r="Q4001" s="9" t="str">
        <f t="shared" si="374"/>
        <v>food</v>
      </c>
      <c r="R4001" s="9" t="str">
        <f t="shared" si="375"/>
        <v>food trucks</v>
      </c>
      <c r="S4001" s="14">
        <f t="shared" si="376"/>
        <v>42060.00980324074</v>
      </c>
      <c r="T4001" s="14">
        <f t="shared" si="377"/>
        <v>42104.968136574069</v>
      </c>
    </row>
    <row r="4002" spans="1:20" ht="45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372"/>
        <v>0</v>
      </c>
      <c r="P4002" s="8" t="e">
        <f t="shared" si="373"/>
        <v>#DIV/0!</v>
      </c>
      <c r="Q4002" s="9" t="str">
        <f t="shared" si="374"/>
        <v>food</v>
      </c>
      <c r="R4002" s="9" t="str">
        <f t="shared" si="375"/>
        <v>food trucks</v>
      </c>
      <c r="S4002" s="14">
        <f t="shared" si="376"/>
        <v>41830.820567129631</v>
      </c>
      <c r="T4002" s="14">
        <f t="shared" si="377"/>
        <v>41855.820567129631</v>
      </c>
    </row>
    <row r="4003" spans="1:20" ht="45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372"/>
        <v>0</v>
      </c>
      <c r="P4003" s="8" t="e">
        <f t="shared" si="373"/>
        <v>#DIV/0!</v>
      </c>
      <c r="Q4003" s="9" t="str">
        <f t="shared" si="374"/>
        <v>food</v>
      </c>
      <c r="R4003" s="9" t="str">
        <f t="shared" si="375"/>
        <v>food trucks</v>
      </c>
      <c r="S4003" s="14">
        <f t="shared" si="376"/>
        <v>42238.022905092599</v>
      </c>
      <c r="T4003" s="14">
        <f t="shared" si="377"/>
        <v>42286.708333333328</v>
      </c>
    </row>
    <row r="4004" spans="1:20" ht="30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372"/>
        <v>0</v>
      </c>
      <c r="P4004" s="8" t="e">
        <f t="shared" si="373"/>
        <v>#DIV/0!</v>
      </c>
      <c r="Q4004" s="9" t="str">
        <f t="shared" si="374"/>
        <v>food</v>
      </c>
      <c r="R4004" s="9" t="str">
        <f t="shared" si="375"/>
        <v>food trucks</v>
      </c>
      <c r="S4004" s="14">
        <f t="shared" si="376"/>
        <v>42140.173252314817</v>
      </c>
      <c r="T4004" s="14">
        <f t="shared" si="377"/>
        <v>42170.173252314817</v>
      </c>
    </row>
    <row r="4005" spans="1:20" ht="45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372"/>
        <v>0</v>
      </c>
      <c r="P4005" s="8" t="e">
        <f t="shared" si="373"/>
        <v>#DIV/0!</v>
      </c>
      <c r="Q4005" s="9" t="str">
        <f t="shared" si="374"/>
        <v>food</v>
      </c>
      <c r="R4005" s="9" t="str">
        <f t="shared" si="375"/>
        <v>food trucks</v>
      </c>
      <c r="S4005" s="14">
        <f t="shared" si="376"/>
        <v>42388.589085648149</v>
      </c>
      <c r="T4005" s="14">
        <f t="shared" si="377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372"/>
        <v>0</v>
      </c>
      <c r="P4006" s="8" t="e">
        <f t="shared" si="373"/>
        <v>#DIV/0!</v>
      </c>
      <c r="Q4006" s="9" t="str">
        <f t="shared" si="374"/>
        <v>food</v>
      </c>
      <c r="R4006" s="9" t="str">
        <f t="shared" si="375"/>
        <v>food trucks</v>
      </c>
      <c r="S4006" s="14">
        <f t="shared" si="376"/>
        <v>42089.84520833334</v>
      </c>
      <c r="T4006" s="14">
        <f t="shared" si="377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372"/>
        <v>0</v>
      </c>
      <c r="P4007" s="8" t="e">
        <f t="shared" si="373"/>
        <v>#DIV/0!</v>
      </c>
      <c r="Q4007" s="9" t="str">
        <f t="shared" si="374"/>
        <v>technology</v>
      </c>
      <c r="R4007" s="9" t="str">
        <f t="shared" si="375"/>
        <v>space exploration</v>
      </c>
      <c r="S4007" s="14">
        <f t="shared" si="376"/>
        <v>42536.246620370366</v>
      </c>
      <c r="T4007" s="14">
        <f t="shared" si="377"/>
        <v>42566.289583333331</v>
      </c>
    </row>
    <row r="4008" spans="1:20" ht="45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372"/>
        <v>0</v>
      </c>
      <c r="P4008" s="8" t="e">
        <f t="shared" si="373"/>
        <v>#DIV/0!</v>
      </c>
      <c r="Q4008" s="9" t="str">
        <f t="shared" si="374"/>
        <v>food</v>
      </c>
      <c r="R4008" s="9" t="str">
        <f t="shared" si="375"/>
        <v>food trucks</v>
      </c>
      <c r="S4008" s="14">
        <f t="shared" si="376"/>
        <v>41892.974803240737</v>
      </c>
      <c r="T4008" s="14">
        <f t="shared" si="377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372"/>
        <v>0</v>
      </c>
      <c r="P4009" s="8" t="e">
        <f t="shared" si="373"/>
        <v>#DIV/0!</v>
      </c>
      <c r="Q4009" s="9" t="str">
        <f t="shared" si="374"/>
        <v>food</v>
      </c>
      <c r="R4009" s="9" t="str">
        <f t="shared" si="375"/>
        <v>food trucks</v>
      </c>
      <c r="S4009" s="14">
        <f t="shared" si="376"/>
        <v>42154.64025462963</v>
      </c>
      <c r="T4009" s="14">
        <f t="shared" si="377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372"/>
        <v>0</v>
      </c>
      <c r="P4010" s="8" t="e">
        <f t="shared" si="373"/>
        <v>#DIV/0!</v>
      </c>
      <c r="Q4010" s="9" t="str">
        <f t="shared" si="374"/>
        <v>food</v>
      </c>
      <c r="R4010" s="9" t="str">
        <f t="shared" si="375"/>
        <v>food trucks</v>
      </c>
      <c r="S4010" s="14">
        <f t="shared" si="376"/>
        <v>41829.896562499998</v>
      </c>
      <c r="T4010" s="14">
        <f t="shared" si="377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372"/>
        <v>0</v>
      </c>
      <c r="P4011" s="8" t="e">
        <f t="shared" si="373"/>
        <v>#DIV/0!</v>
      </c>
      <c r="Q4011" s="9" t="str">
        <f t="shared" si="374"/>
        <v>publishing</v>
      </c>
      <c r="R4011" s="9" t="str">
        <f t="shared" si="375"/>
        <v>children's books</v>
      </c>
      <c r="S4011" s="14">
        <f t="shared" si="376"/>
        <v>42632.328784722224</v>
      </c>
      <c r="T4011" s="14">
        <f t="shared" si="377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372"/>
        <v>0</v>
      </c>
      <c r="P4012" s="8" t="e">
        <f t="shared" si="373"/>
        <v>#DIV/0!</v>
      </c>
      <c r="Q4012" s="9" t="str">
        <f t="shared" si="374"/>
        <v>publishing</v>
      </c>
      <c r="R4012" s="9" t="str">
        <f t="shared" si="375"/>
        <v>children's books</v>
      </c>
      <c r="S4012" s="14">
        <f t="shared" si="376"/>
        <v>41078.899826388886</v>
      </c>
      <c r="T4012" s="14">
        <f t="shared" si="377"/>
        <v>41090.833333333336</v>
      </c>
    </row>
    <row r="4013" spans="1:20" ht="45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372"/>
        <v>0</v>
      </c>
      <c r="P4013" s="8" t="e">
        <f t="shared" si="373"/>
        <v>#DIV/0!</v>
      </c>
      <c r="Q4013" s="9" t="str">
        <f t="shared" si="374"/>
        <v>publishing</v>
      </c>
      <c r="R4013" s="9" t="str">
        <f t="shared" si="375"/>
        <v>children's books</v>
      </c>
      <c r="S4013" s="14">
        <f t="shared" si="376"/>
        <v>41747.887060185189</v>
      </c>
      <c r="T4013" s="14">
        <f t="shared" si="377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372"/>
        <v>0</v>
      </c>
      <c r="P4014" s="8" t="e">
        <f t="shared" si="373"/>
        <v>#DIV/0!</v>
      </c>
      <c r="Q4014" s="9" t="str">
        <f t="shared" si="374"/>
        <v>publishing</v>
      </c>
      <c r="R4014" s="9" t="str">
        <f t="shared" si="375"/>
        <v>children's books</v>
      </c>
      <c r="S4014" s="14">
        <f t="shared" si="376"/>
        <v>41863.636006944449</v>
      </c>
      <c r="T4014" s="14">
        <f t="shared" si="377"/>
        <v>41893.636006944449</v>
      </c>
    </row>
    <row r="4015" spans="1:20" ht="45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372"/>
        <v>0</v>
      </c>
      <c r="P4015" s="8" t="e">
        <f t="shared" si="373"/>
        <v>#DIV/0!</v>
      </c>
      <c r="Q4015" s="9" t="str">
        <f t="shared" si="374"/>
        <v>publishing</v>
      </c>
      <c r="R4015" s="9" t="str">
        <f t="shared" si="375"/>
        <v>children's books</v>
      </c>
      <c r="S4015" s="14">
        <f t="shared" si="376"/>
        <v>41415.461319444446</v>
      </c>
      <c r="T4015" s="14">
        <f t="shared" si="377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372"/>
        <v>0</v>
      </c>
      <c r="P4016" s="8" t="e">
        <f t="shared" si="373"/>
        <v>#DIV/0!</v>
      </c>
      <c r="Q4016" s="9" t="str">
        <f t="shared" si="374"/>
        <v>publishing</v>
      </c>
      <c r="R4016" s="9" t="str">
        <f t="shared" si="375"/>
        <v>children's books</v>
      </c>
      <c r="S4016" s="14">
        <f t="shared" si="376"/>
        <v>41194.579027777778</v>
      </c>
      <c r="T4016" s="14">
        <f t="shared" si="377"/>
        <v>41210.579027777778</v>
      </c>
    </row>
    <row r="4017" spans="1:20" ht="45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372"/>
        <v>0</v>
      </c>
      <c r="P4017" s="8" t="e">
        <f t="shared" si="373"/>
        <v>#DIV/0!</v>
      </c>
      <c r="Q4017" s="9" t="str">
        <f t="shared" si="374"/>
        <v>publishing</v>
      </c>
      <c r="R4017" s="9" t="str">
        <f t="shared" si="375"/>
        <v>children's books</v>
      </c>
      <c r="S4017" s="14">
        <f t="shared" si="376"/>
        <v>41257.531712962962</v>
      </c>
      <c r="T4017" s="14">
        <f t="shared" si="377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372"/>
        <v>0</v>
      </c>
      <c r="P4018" s="8" t="e">
        <f t="shared" si="373"/>
        <v>#DIV/0!</v>
      </c>
      <c r="Q4018" s="9" t="str">
        <f t="shared" si="374"/>
        <v>publishing</v>
      </c>
      <c r="R4018" s="9" t="str">
        <f t="shared" si="375"/>
        <v>children's books</v>
      </c>
      <c r="S4018" s="14">
        <f t="shared" si="376"/>
        <v>41537.869143518517</v>
      </c>
      <c r="T4018" s="14">
        <f t="shared" si="377"/>
        <v>41552.869143518517</v>
      </c>
    </row>
    <row r="4019" spans="1:20" ht="30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372"/>
        <v>0</v>
      </c>
      <c r="P4019" s="8" t="e">
        <f t="shared" si="373"/>
        <v>#DIV/0!</v>
      </c>
      <c r="Q4019" s="9" t="str">
        <f t="shared" si="374"/>
        <v>publishing</v>
      </c>
      <c r="R4019" s="9" t="str">
        <f t="shared" si="375"/>
        <v>children's books</v>
      </c>
      <c r="S4019" s="14">
        <f t="shared" si="376"/>
        <v>42774.447777777779</v>
      </c>
      <c r="T4019" s="14">
        <f t="shared" si="377"/>
        <v>42804.447777777779</v>
      </c>
    </row>
    <row r="4020" spans="1:20" ht="45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372"/>
        <v>0</v>
      </c>
      <c r="P4020" s="8" t="e">
        <f t="shared" si="373"/>
        <v>#DIV/0!</v>
      </c>
      <c r="Q4020" s="9" t="str">
        <f t="shared" si="374"/>
        <v>theater</v>
      </c>
      <c r="R4020" s="9" t="str">
        <f t="shared" si="375"/>
        <v>plays</v>
      </c>
      <c r="S4020" s="14">
        <f t="shared" si="376"/>
        <v>41784.952488425923</v>
      </c>
      <c r="T4020" s="14">
        <f t="shared" si="377"/>
        <v>41811.458333333336</v>
      </c>
    </row>
    <row r="4021" spans="1:20" ht="45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372"/>
        <v>0</v>
      </c>
      <c r="P4021" s="8" t="e">
        <f t="shared" si="373"/>
        <v>#DIV/0!</v>
      </c>
      <c r="Q4021" s="9" t="str">
        <f t="shared" si="374"/>
        <v>theater</v>
      </c>
      <c r="R4021" s="9" t="str">
        <f t="shared" si="375"/>
        <v>plays</v>
      </c>
      <c r="S4021" s="14">
        <f t="shared" si="376"/>
        <v>42492.737847222219</v>
      </c>
      <c r="T4021" s="14">
        <f t="shared" si="377"/>
        <v>42534.166666666672</v>
      </c>
    </row>
    <row r="4022" spans="1:20" ht="45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372"/>
        <v>0</v>
      </c>
      <c r="P4022" s="8" t="e">
        <f t="shared" si="373"/>
        <v>#DIV/0!</v>
      </c>
      <c r="Q4022" s="9" t="str">
        <f t="shared" si="374"/>
        <v>theater</v>
      </c>
      <c r="R4022" s="9" t="str">
        <f t="shared" si="375"/>
        <v>plays</v>
      </c>
      <c r="S4022" s="14">
        <f t="shared" si="376"/>
        <v>42108.692060185189</v>
      </c>
      <c r="T4022" s="14">
        <f t="shared" si="377"/>
        <v>42153.692060185189</v>
      </c>
    </row>
    <row r="4023" spans="1:20" ht="45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372"/>
        <v>0</v>
      </c>
      <c r="P4023" s="8" t="e">
        <f t="shared" si="373"/>
        <v>#DIV/0!</v>
      </c>
      <c r="Q4023" s="9" t="str">
        <f t="shared" si="374"/>
        <v>theater</v>
      </c>
      <c r="R4023" s="9" t="str">
        <f t="shared" si="375"/>
        <v>plays</v>
      </c>
      <c r="S4023" s="14">
        <f t="shared" si="376"/>
        <v>42453.806307870371</v>
      </c>
      <c r="T4023" s="14">
        <f t="shared" si="377"/>
        <v>42513.806307870371</v>
      </c>
    </row>
    <row r="4024" spans="1:20" ht="45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372"/>
        <v>0</v>
      </c>
      <c r="P4024" s="8" t="e">
        <f t="shared" si="373"/>
        <v>#DIV/0!</v>
      </c>
      <c r="Q4024" s="9" t="str">
        <f t="shared" si="374"/>
        <v>theater</v>
      </c>
      <c r="R4024" s="9" t="str">
        <f t="shared" si="375"/>
        <v>plays</v>
      </c>
      <c r="S4024" s="14">
        <f t="shared" si="376"/>
        <v>42390.002650462964</v>
      </c>
      <c r="T4024" s="14">
        <f t="shared" si="377"/>
        <v>42398.970138888893</v>
      </c>
    </row>
    <row r="4025" spans="1:20" ht="45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s="9" t="str">
        <f t="shared" si="374"/>
        <v>theater</v>
      </c>
      <c r="R4025" s="9" t="str">
        <f t="shared" si="375"/>
        <v>plays</v>
      </c>
      <c r="S4025" s="14">
        <f t="shared" si="376"/>
        <v>41836.190937499996</v>
      </c>
      <c r="T4025" s="14">
        <f t="shared" si="377"/>
        <v>41896.190937499996</v>
      </c>
    </row>
    <row r="4026" spans="1:20" ht="45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372"/>
        <v>0</v>
      </c>
      <c r="P4026" s="8" t="e">
        <f t="shared" si="373"/>
        <v>#DIV/0!</v>
      </c>
      <c r="Q4026" s="9" t="str">
        <f t="shared" si="374"/>
        <v>theater</v>
      </c>
      <c r="R4026" s="9" t="str">
        <f t="shared" si="375"/>
        <v>plays</v>
      </c>
      <c r="S4026" s="14">
        <f t="shared" si="376"/>
        <v>41954.545081018514</v>
      </c>
      <c r="T4026" s="14">
        <f t="shared" si="377"/>
        <v>41978.477777777778</v>
      </c>
    </row>
    <row r="4027" spans="1:20" ht="45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372"/>
        <v>0</v>
      </c>
      <c r="P4027" s="8" t="e">
        <f t="shared" si="373"/>
        <v>#DIV/0!</v>
      </c>
      <c r="Q4027" s="9" t="str">
        <f t="shared" si="374"/>
        <v>theater</v>
      </c>
      <c r="R4027" s="9" t="str">
        <f t="shared" si="375"/>
        <v>plays</v>
      </c>
      <c r="S4027" s="14">
        <f t="shared" si="376"/>
        <v>41950.114108796297</v>
      </c>
      <c r="T4027" s="14">
        <f t="shared" si="377"/>
        <v>42010.114108796297</v>
      </c>
    </row>
    <row r="4028" spans="1:20" ht="30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s="9" t="str">
        <f t="shared" si="374"/>
        <v>theater</v>
      </c>
      <c r="R4028" s="9" t="str">
        <f t="shared" si="375"/>
        <v>plays</v>
      </c>
      <c r="S4028" s="14">
        <f t="shared" si="376"/>
        <v>42115.11618055556</v>
      </c>
      <c r="T4028" s="14">
        <f t="shared" si="377"/>
        <v>42175.11618055556</v>
      </c>
    </row>
    <row r="4029" spans="1:20" ht="45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372"/>
        <v>0</v>
      </c>
      <c r="P4029" s="8" t="e">
        <f t="shared" si="373"/>
        <v>#DIV/0!</v>
      </c>
      <c r="Q4029" s="9" t="str">
        <f t="shared" si="374"/>
        <v>theater</v>
      </c>
      <c r="R4029" s="9" t="str">
        <f t="shared" si="375"/>
        <v>plays</v>
      </c>
      <c r="S4029" s="14">
        <f t="shared" si="376"/>
        <v>42171.743969907402</v>
      </c>
      <c r="T4029" s="14">
        <f t="shared" si="377"/>
        <v>42201.743969907402</v>
      </c>
    </row>
    <row r="4030" spans="1:20" ht="45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372"/>
        <v>0</v>
      </c>
      <c r="P4030" s="8" t="e">
        <f t="shared" si="373"/>
        <v>#DIV/0!</v>
      </c>
      <c r="Q4030" s="9" t="str">
        <f t="shared" si="374"/>
        <v>theater</v>
      </c>
      <c r="R4030" s="9" t="str">
        <f t="shared" si="375"/>
        <v>plays</v>
      </c>
      <c r="S4030" s="14">
        <f t="shared" si="376"/>
        <v>41916.597638888888</v>
      </c>
      <c r="T4030" s="14">
        <f t="shared" si="377"/>
        <v>41976.639305555553</v>
      </c>
    </row>
    <row r="4031" spans="1:20" ht="45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s="9" t="str">
        <f t="shared" si="374"/>
        <v>theater</v>
      </c>
      <c r="R4031" s="9" t="str">
        <f t="shared" si="375"/>
        <v>plays</v>
      </c>
      <c r="S4031" s="14">
        <f t="shared" si="376"/>
        <v>41922.535185185188</v>
      </c>
      <c r="T4031" s="14">
        <f t="shared" si="377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372"/>
        <v>0</v>
      </c>
      <c r="P4032" s="8" t="e">
        <f t="shared" si="373"/>
        <v>#DIV/0!</v>
      </c>
      <c r="Q4032" s="9" t="str">
        <f t="shared" si="374"/>
        <v>theater</v>
      </c>
      <c r="R4032" s="9" t="str">
        <f t="shared" si="375"/>
        <v>plays</v>
      </c>
      <c r="S4032" s="14">
        <f t="shared" si="376"/>
        <v>42037.986284722225</v>
      </c>
      <c r="T4032" s="14">
        <f t="shared" si="377"/>
        <v>42097.944618055553</v>
      </c>
    </row>
    <row r="4033" spans="1:20" ht="45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s="9" t="str">
        <f t="shared" si="374"/>
        <v>theater</v>
      </c>
      <c r="R4033" s="9" t="str">
        <f t="shared" si="375"/>
        <v>plays</v>
      </c>
      <c r="S4033" s="14">
        <f t="shared" si="376"/>
        <v>42515.078217592592</v>
      </c>
      <c r="T4033" s="14">
        <f t="shared" si="377"/>
        <v>42575.078217592592</v>
      </c>
    </row>
    <row r="4034" spans="1:20" ht="45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378">E4034/D4034</f>
        <v>0</v>
      </c>
      <c r="P4034" s="8" t="e">
        <f t="shared" ref="P4034:P4097" si="379">E4034/L4034</f>
        <v>#DIV/0!</v>
      </c>
      <c r="Q4034" s="9" t="str">
        <f t="shared" si="374"/>
        <v>theater</v>
      </c>
      <c r="R4034" s="9" t="str">
        <f t="shared" si="375"/>
        <v>spaces</v>
      </c>
      <c r="S4034" s="14">
        <f t="shared" si="376"/>
        <v>42077.129398148143</v>
      </c>
      <c r="T4034" s="14">
        <f t="shared" si="377"/>
        <v>42107.129398148143</v>
      </c>
    </row>
    <row r="4035" spans="1:20" ht="45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378"/>
        <v>0</v>
      </c>
      <c r="P4035" s="8" t="e">
        <f t="shared" si="379"/>
        <v>#DIV/0!</v>
      </c>
      <c r="Q4035" s="9" t="str">
        <f t="shared" ref="Q4035:Q4098" si="380">LEFT(N4035, SEARCH("/",N4035,1)-1)</f>
        <v>theater</v>
      </c>
      <c r="R4035" s="9" t="str">
        <f t="shared" ref="R4035:R4098" si="381">RIGHT(N4035,LEN(N4035) - SEARCH("/", N4035))</f>
        <v>spaces</v>
      </c>
      <c r="S4035" s="14">
        <f t="shared" ref="S4035:S4098" si="382">(((J4035/60)/60)/24)+DATE(1970,1,1)</f>
        <v>42118.139583333337</v>
      </c>
      <c r="T4035" s="14">
        <f t="shared" ref="T4035:T4098" si="383">(((I4035/60)/60)/24)+DATE(1970,1,1)</f>
        <v>42148.139583333337</v>
      </c>
    </row>
    <row r="4036" spans="1:20" ht="45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378"/>
        <v>0</v>
      </c>
      <c r="P4036" s="8" t="e">
        <f t="shared" si="379"/>
        <v>#DIV/0!</v>
      </c>
      <c r="Q4036" s="9" t="str">
        <f t="shared" si="380"/>
        <v>theater</v>
      </c>
      <c r="R4036" s="9" t="str">
        <f t="shared" si="381"/>
        <v>spaces</v>
      </c>
      <c r="S4036" s="14">
        <f t="shared" si="382"/>
        <v>42362.36518518519</v>
      </c>
      <c r="T4036" s="14">
        <f t="shared" si="383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378"/>
        <v>0</v>
      </c>
      <c r="P4037" s="8" t="e">
        <f t="shared" si="379"/>
        <v>#DIV/0!</v>
      </c>
      <c r="Q4037" s="9" t="str">
        <f t="shared" si="380"/>
        <v>theater</v>
      </c>
      <c r="R4037" s="9" t="str">
        <f t="shared" si="381"/>
        <v>spaces</v>
      </c>
      <c r="S4037" s="14">
        <f t="shared" si="382"/>
        <v>42790.583368055552</v>
      </c>
      <c r="T4037" s="14">
        <f t="shared" si="383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378"/>
        <v>0</v>
      </c>
      <c r="P4038" s="8" t="e">
        <f t="shared" si="379"/>
        <v>#DIV/0!</v>
      </c>
      <c r="Q4038" s="9" t="str">
        <f t="shared" si="380"/>
        <v>theater</v>
      </c>
      <c r="R4038" s="9" t="str">
        <f t="shared" si="381"/>
        <v>spaces</v>
      </c>
      <c r="S4038" s="14">
        <f t="shared" si="382"/>
        <v>42438.779131944444</v>
      </c>
      <c r="T4038" s="14">
        <f t="shared" si="383"/>
        <v>42498.73746527778</v>
      </c>
    </row>
    <row r="4039" spans="1:20" ht="45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378"/>
        <v>0</v>
      </c>
      <c r="P4039" s="8" t="e">
        <f t="shared" si="379"/>
        <v>#DIV/0!</v>
      </c>
      <c r="Q4039" s="9" t="str">
        <f t="shared" si="380"/>
        <v>theater</v>
      </c>
      <c r="R4039" s="9" t="str">
        <f t="shared" si="381"/>
        <v>spaces</v>
      </c>
      <c r="S4039" s="14">
        <f t="shared" si="382"/>
        <v>42498.008391203708</v>
      </c>
      <c r="T4039" s="14">
        <f t="shared" si="383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378"/>
        <v>0</v>
      </c>
      <c r="P4040" s="8" t="e">
        <f t="shared" si="379"/>
        <v>#DIV/0!</v>
      </c>
      <c r="Q4040" s="9" t="str">
        <f t="shared" si="380"/>
        <v>theater</v>
      </c>
      <c r="R4040" s="9" t="str">
        <f t="shared" si="381"/>
        <v>spaces</v>
      </c>
      <c r="S4040" s="14">
        <f t="shared" si="382"/>
        <v>41863.757210648146</v>
      </c>
      <c r="T4040" s="14">
        <f t="shared" si="383"/>
        <v>41893.757210648146</v>
      </c>
    </row>
    <row r="4041" spans="1:20" ht="45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378"/>
        <v>0</v>
      </c>
      <c r="P4041" s="8" t="e">
        <f t="shared" si="379"/>
        <v>#DIV/0!</v>
      </c>
      <c r="Q4041" s="9" t="str">
        <f t="shared" si="380"/>
        <v>theater</v>
      </c>
      <c r="R4041" s="9" t="str">
        <f t="shared" si="381"/>
        <v>spaces</v>
      </c>
      <c r="S4041" s="14">
        <f t="shared" si="382"/>
        <v>42027.832800925928</v>
      </c>
      <c r="T4041" s="14">
        <f t="shared" si="383"/>
        <v>42065.044444444444</v>
      </c>
    </row>
    <row r="4042" spans="1:20" ht="45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378"/>
        <v>0</v>
      </c>
      <c r="P4042" s="8" t="e">
        <f t="shared" si="379"/>
        <v>#DIV/0!</v>
      </c>
      <c r="Q4042" s="9" t="str">
        <f t="shared" si="380"/>
        <v>theater</v>
      </c>
      <c r="R4042" s="9" t="str">
        <f t="shared" si="381"/>
        <v>spaces</v>
      </c>
      <c r="S4042" s="14">
        <f t="shared" si="382"/>
        <v>41851.636388888888</v>
      </c>
      <c r="T4042" s="14">
        <f t="shared" si="383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378"/>
        <v>0</v>
      </c>
      <c r="P4043" s="8" t="e">
        <f t="shared" si="379"/>
        <v>#DIV/0!</v>
      </c>
      <c r="Q4043" s="9" t="str">
        <f t="shared" si="380"/>
        <v>theater</v>
      </c>
      <c r="R4043" s="9" t="str">
        <f t="shared" si="381"/>
        <v>spaces</v>
      </c>
      <c r="S4043" s="14">
        <f t="shared" si="382"/>
        <v>42433.650590277779</v>
      </c>
      <c r="T4043" s="14">
        <f t="shared" si="383"/>
        <v>42463.608923611115</v>
      </c>
    </row>
    <row r="4044" spans="1:20" ht="15.75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378"/>
        <v>0</v>
      </c>
      <c r="P4044" s="8" t="e">
        <f t="shared" si="379"/>
        <v>#DIV/0!</v>
      </c>
      <c r="Q4044" s="9" t="str">
        <f t="shared" si="380"/>
        <v>theater</v>
      </c>
      <c r="R4044" s="9" t="str">
        <f t="shared" si="381"/>
        <v>spaces</v>
      </c>
      <c r="S4044" s="14">
        <f t="shared" si="382"/>
        <v>41834.784120370372</v>
      </c>
      <c r="T4044" s="14">
        <f t="shared" si="383"/>
        <v>41864.784120370372</v>
      </c>
    </row>
    <row r="4045" spans="1:20" ht="45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378"/>
        <v>0</v>
      </c>
      <c r="P4045" s="8" t="e">
        <f t="shared" si="379"/>
        <v>#DIV/0!</v>
      </c>
      <c r="Q4045" s="9" t="str">
        <f t="shared" si="380"/>
        <v>theater</v>
      </c>
      <c r="R4045" s="9" t="str">
        <f t="shared" si="381"/>
        <v>spaces</v>
      </c>
      <c r="S4045" s="14">
        <f t="shared" si="382"/>
        <v>42293.922986111109</v>
      </c>
      <c r="T4045" s="14">
        <f t="shared" si="383"/>
        <v>42323.96465277778</v>
      </c>
    </row>
    <row r="4046" spans="1:20" ht="45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378"/>
        <v>0</v>
      </c>
      <c r="P4046" s="8" t="e">
        <f t="shared" si="379"/>
        <v>#DIV/0!</v>
      </c>
      <c r="Q4046" s="9" t="str">
        <f t="shared" si="380"/>
        <v>theater</v>
      </c>
      <c r="R4046" s="9" t="str">
        <f t="shared" si="381"/>
        <v>spaces</v>
      </c>
      <c r="S4046" s="14">
        <f t="shared" si="382"/>
        <v>41843.632523148146</v>
      </c>
      <c r="T4046" s="14">
        <f t="shared" si="383"/>
        <v>41903.632523148146</v>
      </c>
    </row>
    <row r="4047" spans="1:20" ht="15.75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378"/>
        <v>0</v>
      </c>
      <c r="P4047" s="8" t="e">
        <f t="shared" si="379"/>
        <v>#DIV/0!</v>
      </c>
      <c r="Q4047" s="9" t="str">
        <f t="shared" si="380"/>
        <v>theater</v>
      </c>
      <c r="R4047" s="9" t="str">
        <f t="shared" si="381"/>
        <v>spaces</v>
      </c>
      <c r="S4047" s="14">
        <f t="shared" si="382"/>
        <v>42346.20685185185</v>
      </c>
      <c r="T4047" s="14">
        <f t="shared" si="383"/>
        <v>42376.20685185185</v>
      </c>
    </row>
    <row r="4048" spans="1:20" ht="45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378"/>
        <v>0</v>
      </c>
      <c r="P4048" s="8" t="e">
        <f t="shared" si="379"/>
        <v>#DIV/0!</v>
      </c>
      <c r="Q4048" s="9" t="str">
        <f t="shared" si="380"/>
        <v>theater</v>
      </c>
      <c r="R4048" s="9" t="str">
        <f t="shared" si="381"/>
        <v>spaces</v>
      </c>
      <c r="S4048" s="14">
        <f t="shared" si="382"/>
        <v>42034.856817129628</v>
      </c>
      <c r="T4048" s="14">
        <f t="shared" si="383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378"/>
        <v>0</v>
      </c>
      <c r="P4049" s="8" t="e">
        <f t="shared" si="379"/>
        <v>#DIV/0!</v>
      </c>
      <c r="Q4049" s="9" t="str">
        <f t="shared" si="380"/>
        <v>theater</v>
      </c>
      <c r="R4049" s="9" t="str">
        <f t="shared" si="381"/>
        <v>plays</v>
      </c>
      <c r="S4049" s="14">
        <f t="shared" si="382"/>
        <v>42809.645914351851</v>
      </c>
      <c r="T4049" s="14">
        <f t="shared" si="383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378"/>
        <v>0</v>
      </c>
      <c r="P4050" s="8" t="e">
        <f t="shared" si="379"/>
        <v>#DIV/0!</v>
      </c>
      <c r="Q4050" s="9" t="str">
        <f t="shared" si="380"/>
        <v>theater</v>
      </c>
      <c r="R4050" s="9" t="str">
        <f t="shared" si="381"/>
        <v>plays</v>
      </c>
      <c r="S4050" s="14">
        <f t="shared" si="382"/>
        <v>42808.358287037037</v>
      </c>
      <c r="T4050" s="14">
        <f t="shared" si="383"/>
        <v>42834.358287037037</v>
      </c>
    </row>
    <row r="4051" spans="1:20" ht="30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378"/>
        <v>0</v>
      </c>
      <c r="P4051" s="8" t="e">
        <f t="shared" si="379"/>
        <v>#DIV/0!</v>
      </c>
      <c r="Q4051" s="9" t="str">
        <f t="shared" si="380"/>
        <v>theater</v>
      </c>
      <c r="R4051" s="9" t="str">
        <f t="shared" si="381"/>
        <v>plays</v>
      </c>
      <c r="S4051" s="14">
        <f t="shared" si="382"/>
        <v>42762.040902777779</v>
      </c>
      <c r="T4051" s="14">
        <f t="shared" si="383"/>
        <v>42821.999236111107</v>
      </c>
    </row>
    <row r="4052" spans="1:20" ht="30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378"/>
        <v>0</v>
      </c>
      <c r="P4052" s="8" t="e">
        <f t="shared" si="379"/>
        <v>#DIV/0!</v>
      </c>
      <c r="Q4052" s="9" t="str">
        <f t="shared" si="380"/>
        <v>theater</v>
      </c>
      <c r="R4052" s="9" t="str">
        <f t="shared" si="381"/>
        <v>musical</v>
      </c>
      <c r="S4052" s="14">
        <f t="shared" si="382"/>
        <v>42683.151331018518</v>
      </c>
      <c r="T4052" s="14">
        <f t="shared" si="383"/>
        <v>42713.192997685182</v>
      </c>
    </row>
    <row r="4053" spans="1:20" ht="45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378"/>
        <v>0</v>
      </c>
      <c r="P4053" s="8" t="e">
        <f t="shared" si="379"/>
        <v>#DIV/0!</v>
      </c>
      <c r="Q4053" s="9" t="str">
        <f t="shared" si="380"/>
        <v>theater</v>
      </c>
      <c r="R4053" s="9" t="str">
        <f t="shared" si="381"/>
        <v>musical</v>
      </c>
      <c r="S4053" s="14">
        <f t="shared" si="382"/>
        <v>42182.062476851846</v>
      </c>
      <c r="T4053" s="14">
        <f t="shared" si="383"/>
        <v>42212.062476851846</v>
      </c>
    </row>
    <row r="4054" spans="1:20" ht="45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378"/>
        <v>0</v>
      </c>
      <c r="P4054" s="8" t="e">
        <f t="shared" si="379"/>
        <v>#DIV/0!</v>
      </c>
      <c r="Q4054" s="9" t="str">
        <f t="shared" si="380"/>
        <v>theater</v>
      </c>
      <c r="R4054" s="9" t="str">
        <f t="shared" si="381"/>
        <v>musical</v>
      </c>
      <c r="S4054" s="14">
        <f t="shared" si="382"/>
        <v>42172.686099537037</v>
      </c>
      <c r="T4054" s="14">
        <f t="shared" si="383"/>
        <v>42202.676388888889</v>
      </c>
    </row>
    <row r="4055" spans="1:20" ht="45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378"/>
        <v>0</v>
      </c>
      <c r="P4055" s="8" t="e">
        <f t="shared" si="379"/>
        <v>#DIV/0!</v>
      </c>
      <c r="Q4055" s="9" t="str">
        <f t="shared" si="380"/>
        <v>theater</v>
      </c>
      <c r="R4055" s="9" t="str">
        <f t="shared" si="381"/>
        <v>musical</v>
      </c>
      <c r="S4055" s="14">
        <f t="shared" si="382"/>
        <v>42236.276053240741</v>
      </c>
      <c r="T4055" s="14">
        <f t="shared" si="383"/>
        <v>42266.276053240741</v>
      </c>
    </row>
    <row r="4056" spans="1:20" ht="45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378"/>
        <v>0</v>
      </c>
      <c r="P4056" s="8" t="e">
        <f t="shared" si="379"/>
        <v>#DIV/0!</v>
      </c>
      <c r="Q4056" s="9" t="str">
        <f t="shared" si="380"/>
        <v>theater</v>
      </c>
      <c r="R4056" s="9" t="str">
        <f t="shared" si="381"/>
        <v>musical</v>
      </c>
      <c r="S4056" s="14">
        <f t="shared" si="382"/>
        <v>42291.833287037036</v>
      </c>
      <c r="T4056" s="14">
        <f t="shared" si="383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378"/>
        <v>0</v>
      </c>
      <c r="P4057" s="8" t="e">
        <f t="shared" si="379"/>
        <v>#DIV/0!</v>
      </c>
      <c r="Q4057" s="9" t="str">
        <f t="shared" si="380"/>
        <v>theater</v>
      </c>
      <c r="R4057" s="9" t="str">
        <f t="shared" si="381"/>
        <v>musical</v>
      </c>
      <c r="S4057" s="14">
        <f t="shared" si="382"/>
        <v>42226.694780092599</v>
      </c>
      <c r="T4057" s="14">
        <f t="shared" si="383"/>
        <v>42261.694780092599</v>
      </c>
    </row>
    <row r="4058" spans="1:20" ht="45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378"/>
        <v>0</v>
      </c>
      <c r="P4058" s="8" t="e">
        <f t="shared" si="379"/>
        <v>#DIV/0!</v>
      </c>
      <c r="Q4058" s="9" t="str">
        <f t="shared" si="380"/>
        <v>theater</v>
      </c>
      <c r="R4058" s="9" t="str">
        <f t="shared" si="381"/>
        <v>musical</v>
      </c>
      <c r="S4058" s="14">
        <f t="shared" si="382"/>
        <v>41899.627071759263</v>
      </c>
      <c r="T4058" s="14">
        <f t="shared" si="383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378"/>
        <v>0</v>
      </c>
      <c r="P4059" s="8" t="e">
        <f t="shared" si="379"/>
        <v>#DIV/0!</v>
      </c>
      <c r="Q4059" s="9" t="str">
        <f t="shared" si="380"/>
        <v>theater</v>
      </c>
      <c r="R4059" s="9" t="str">
        <f t="shared" si="381"/>
        <v>musical</v>
      </c>
      <c r="S4059" s="14">
        <f t="shared" si="382"/>
        <v>42285.143969907411</v>
      </c>
      <c r="T4059" s="14">
        <f t="shared" si="383"/>
        <v>42325.185636574075</v>
      </c>
    </row>
    <row r="4060" spans="1:20" ht="30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378"/>
        <v>0</v>
      </c>
      <c r="P4060" s="8" t="e">
        <f t="shared" si="379"/>
        <v>#DIV/0!</v>
      </c>
      <c r="Q4060" s="9" t="str">
        <f t="shared" si="380"/>
        <v>theater</v>
      </c>
      <c r="R4060" s="9" t="str">
        <f t="shared" si="381"/>
        <v>plays</v>
      </c>
      <c r="S4060" s="14">
        <f t="shared" si="382"/>
        <v>42103.024398148147</v>
      </c>
      <c r="T4060" s="14">
        <f t="shared" si="383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378"/>
        <v>0</v>
      </c>
      <c r="P4061" s="8" t="e">
        <f t="shared" si="379"/>
        <v>#DIV/0!</v>
      </c>
      <c r="Q4061" s="9" t="str">
        <f t="shared" si="380"/>
        <v>theater</v>
      </c>
      <c r="R4061" s="9" t="str">
        <f t="shared" si="381"/>
        <v>plays</v>
      </c>
      <c r="S4061" s="14">
        <f t="shared" si="382"/>
        <v>42325.920717592591</v>
      </c>
      <c r="T4061" s="14">
        <f t="shared" si="383"/>
        <v>42355.920717592591</v>
      </c>
    </row>
    <row r="4062" spans="1:20" ht="30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378"/>
        <v>0</v>
      </c>
      <c r="P4062" s="8" t="e">
        <f t="shared" si="379"/>
        <v>#DIV/0!</v>
      </c>
      <c r="Q4062" s="9" t="str">
        <f t="shared" si="380"/>
        <v>theater</v>
      </c>
      <c r="R4062" s="9" t="str">
        <f t="shared" si="381"/>
        <v>plays</v>
      </c>
      <c r="S4062" s="14">
        <f t="shared" si="382"/>
        <v>41793.710231481484</v>
      </c>
      <c r="T4062" s="14">
        <f t="shared" si="383"/>
        <v>41823.710231481484</v>
      </c>
    </row>
    <row r="4063" spans="1:20" ht="45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s="9" t="str">
        <f t="shared" si="380"/>
        <v>theater</v>
      </c>
      <c r="R4063" s="9" t="str">
        <f t="shared" si="381"/>
        <v>plays</v>
      </c>
      <c r="S4063" s="14">
        <f t="shared" si="382"/>
        <v>41793.814259259263</v>
      </c>
      <c r="T4063" s="14">
        <f t="shared" si="383"/>
        <v>41825.165972222225</v>
      </c>
    </row>
    <row r="4064" spans="1:20" ht="45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378"/>
        <v>0</v>
      </c>
      <c r="P4064" s="8" t="e">
        <f t="shared" si="379"/>
        <v>#DIV/0!</v>
      </c>
      <c r="Q4064" s="9" t="str">
        <f t="shared" si="380"/>
        <v>theater</v>
      </c>
      <c r="R4064" s="9" t="str">
        <f t="shared" si="381"/>
        <v>musical</v>
      </c>
      <c r="S4064" s="14">
        <f t="shared" si="382"/>
        <v>42666.666932870372</v>
      </c>
      <c r="T4064" s="14">
        <f t="shared" si="383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378"/>
        <v>0</v>
      </c>
      <c r="P4065" s="8" t="e">
        <f t="shared" si="379"/>
        <v>#DIV/0!</v>
      </c>
      <c r="Q4065" s="9" t="str">
        <f t="shared" si="380"/>
        <v>theater</v>
      </c>
      <c r="R4065" s="9" t="str">
        <f t="shared" si="381"/>
        <v>musical</v>
      </c>
      <c r="S4065" s="14">
        <f t="shared" si="382"/>
        <v>41766.692037037035</v>
      </c>
      <c r="T4065" s="14">
        <f t="shared" si="383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378"/>
        <v>0</v>
      </c>
      <c r="P4066" s="8" t="e">
        <f t="shared" si="379"/>
        <v>#DIV/0!</v>
      </c>
      <c r="Q4066" s="9" t="str">
        <f t="shared" si="380"/>
        <v>theater</v>
      </c>
      <c r="R4066" s="9" t="str">
        <f t="shared" si="381"/>
        <v>musical</v>
      </c>
      <c r="S4066" s="14">
        <f t="shared" si="382"/>
        <v>42269.126226851848</v>
      </c>
      <c r="T4066" s="14">
        <f t="shared" si="383"/>
        <v>42299.126226851848</v>
      </c>
    </row>
    <row r="4067" spans="1:20" ht="45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378"/>
        <v>0</v>
      </c>
      <c r="P4067" s="8" t="e">
        <f t="shared" si="379"/>
        <v>#DIV/0!</v>
      </c>
      <c r="Q4067" s="9" t="str">
        <f t="shared" si="380"/>
        <v>theater</v>
      </c>
      <c r="R4067" s="9" t="str">
        <f t="shared" si="381"/>
        <v>musical</v>
      </c>
      <c r="S4067" s="14">
        <f t="shared" si="382"/>
        <v>42527.00953703704</v>
      </c>
      <c r="T4067" s="14">
        <f t="shared" si="383"/>
        <v>42582.291666666672</v>
      </c>
    </row>
    <row r="4068" spans="1:20" ht="45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378"/>
        <v>0</v>
      </c>
      <c r="P4068" s="8" t="e">
        <f t="shared" si="379"/>
        <v>#DIV/0!</v>
      </c>
      <c r="Q4068" s="9" t="str">
        <f t="shared" si="380"/>
        <v>theater</v>
      </c>
      <c r="R4068" s="9" t="str">
        <f t="shared" si="381"/>
        <v>plays</v>
      </c>
      <c r="S4068" s="14">
        <f t="shared" si="382"/>
        <v>42253.633159722223</v>
      </c>
      <c r="T4068" s="14">
        <f t="shared" si="383"/>
        <v>42313.674826388888</v>
      </c>
    </row>
    <row r="4069" spans="1:20" ht="45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378"/>
        <v>0</v>
      </c>
      <c r="P4069" s="8" t="e">
        <f t="shared" si="379"/>
        <v>#DIV/0!</v>
      </c>
      <c r="Q4069" s="9" t="str">
        <f t="shared" si="380"/>
        <v>theater</v>
      </c>
      <c r="R4069" s="9" t="str">
        <f t="shared" si="381"/>
        <v>musical</v>
      </c>
      <c r="S4069" s="14">
        <f t="shared" si="382"/>
        <v>42180.145787037036</v>
      </c>
      <c r="T4069" s="14">
        <f t="shared" si="383"/>
        <v>42230.145787037036</v>
      </c>
    </row>
    <row r="4070" spans="1:20" ht="45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378"/>
        <v>0</v>
      </c>
      <c r="P4070" s="8" t="e">
        <f t="shared" si="379"/>
        <v>#DIV/0!</v>
      </c>
      <c r="Q4070" s="9" t="str">
        <f t="shared" si="380"/>
        <v>theater</v>
      </c>
      <c r="R4070" s="9" t="str">
        <f t="shared" si="381"/>
        <v>musical</v>
      </c>
      <c r="S4070" s="14">
        <f t="shared" si="382"/>
        <v>42255.696006944447</v>
      </c>
      <c r="T4070" s="14">
        <f t="shared" si="383"/>
        <v>42285.696006944447</v>
      </c>
    </row>
    <row r="4071" spans="1:20" ht="45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378"/>
        <v>0</v>
      </c>
      <c r="P4071" s="8" t="e">
        <f t="shared" si="379"/>
        <v>#DIV/0!</v>
      </c>
      <c r="Q4071" s="9" t="str">
        <f t="shared" si="380"/>
        <v>theater</v>
      </c>
      <c r="R4071" s="9" t="str">
        <f t="shared" si="381"/>
        <v>musical</v>
      </c>
      <c r="S4071" s="14">
        <f t="shared" si="382"/>
        <v>42007.016458333332</v>
      </c>
      <c r="T4071" s="14">
        <f t="shared" si="383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378"/>
        <v>0</v>
      </c>
      <c r="P4072" s="8" t="e">
        <f t="shared" si="379"/>
        <v>#DIV/0!</v>
      </c>
      <c r="Q4072" s="9" t="str">
        <f t="shared" si="380"/>
        <v>theater</v>
      </c>
      <c r="R4072" s="9" t="str">
        <f t="shared" si="381"/>
        <v>musical</v>
      </c>
      <c r="S4072" s="14">
        <f t="shared" si="382"/>
        <v>42615.346817129626</v>
      </c>
      <c r="T4072" s="14">
        <f t="shared" si="383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378"/>
        <v>0</v>
      </c>
      <c r="P4073" s="8" t="e">
        <f t="shared" si="379"/>
        <v>#DIV/0!</v>
      </c>
      <c r="Q4073" s="9" t="str">
        <f t="shared" si="380"/>
        <v>theater</v>
      </c>
      <c r="R4073" s="9" t="str">
        <f t="shared" si="381"/>
        <v>musical</v>
      </c>
      <c r="S4073" s="14">
        <f t="shared" si="382"/>
        <v>41999.861064814817</v>
      </c>
      <c r="T4073" s="14">
        <f t="shared" si="383"/>
        <v>42029.861064814817</v>
      </c>
    </row>
    <row r="4074" spans="1:20" ht="45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378"/>
        <v>0</v>
      </c>
      <c r="P4074" s="8" t="e">
        <f t="shared" si="379"/>
        <v>#DIV/0!</v>
      </c>
      <c r="Q4074" s="9" t="str">
        <f t="shared" si="380"/>
        <v>theater</v>
      </c>
      <c r="R4074" s="9" t="str">
        <f t="shared" si="381"/>
        <v>musical</v>
      </c>
      <c r="S4074" s="14">
        <f t="shared" si="382"/>
        <v>42373.983449074076</v>
      </c>
      <c r="T4074" s="14">
        <f t="shared" si="383"/>
        <v>42400.960416666669</v>
      </c>
    </row>
    <row r="4075" spans="1:20" ht="45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378"/>
        <v>0</v>
      </c>
      <c r="P4075" s="8" t="e">
        <f t="shared" si="379"/>
        <v>#DIV/0!</v>
      </c>
      <c r="Q4075" s="9" t="str">
        <f t="shared" si="380"/>
        <v>theater</v>
      </c>
      <c r="R4075" s="9" t="str">
        <f t="shared" si="381"/>
        <v>musical</v>
      </c>
      <c r="S4075" s="14">
        <f t="shared" si="382"/>
        <v>41854.602650462963</v>
      </c>
      <c r="T4075" s="14">
        <f t="shared" si="383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378"/>
        <v>0</v>
      </c>
      <c r="P4076" s="8" t="e">
        <f t="shared" si="379"/>
        <v>#DIV/0!</v>
      </c>
      <c r="Q4076" s="9" t="str">
        <f t="shared" si="380"/>
        <v>theater</v>
      </c>
      <c r="R4076" s="9" t="str">
        <f t="shared" si="381"/>
        <v>musical</v>
      </c>
      <c r="S4076" s="14">
        <f t="shared" si="382"/>
        <v>42065.791574074072</v>
      </c>
      <c r="T4076" s="14">
        <f t="shared" si="383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378"/>
        <v>0</v>
      </c>
      <c r="P4077" s="8" t="e">
        <f t="shared" si="379"/>
        <v>#DIV/0!</v>
      </c>
      <c r="Q4077" s="9" t="str">
        <f t="shared" si="380"/>
        <v>theater</v>
      </c>
      <c r="R4077" s="9" t="str">
        <f t="shared" si="381"/>
        <v>musical</v>
      </c>
      <c r="S4077" s="14">
        <f t="shared" si="382"/>
        <v>42469.951284722221</v>
      </c>
      <c r="T4077" s="14">
        <f t="shared" si="383"/>
        <v>42499.951284722221</v>
      </c>
    </row>
    <row r="4078" spans="1:20" ht="15.75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378"/>
        <v>0</v>
      </c>
      <c r="P4078" s="8" t="e">
        <f t="shared" si="379"/>
        <v>#DIV/0!</v>
      </c>
      <c r="Q4078" s="9" t="str">
        <f t="shared" si="380"/>
        <v>theater</v>
      </c>
      <c r="R4078" s="9" t="str">
        <f t="shared" si="381"/>
        <v>musical</v>
      </c>
      <c r="S4078" s="14">
        <f t="shared" si="382"/>
        <v>41954.228032407409</v>
      </c>
      <c r="T4078" s="14">
        <f t="shared" si="383"/>
        <v>41984.228032407409</v>
      </c>
    </row>
    <row r="4079" spans="1:20" ht="45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378"/>
        <v>0</v>
      </c>
      <c r="P4079" s="8" t="e">
        <f t="shared" si="379"/>
        <v>#DIV/0!</v>
      </c>
      <c r="Q4079" s="9" t="str">
        <f t="shared" si="380"/>
        <v>theater</v>
      </c>
      <c r="R4079" s="9" t="str">
        <f t="shared" si="381"/>
        <v>plays</v>
      </c>
      <c r="S4079" s="14">
        <f t="shared" si="382"/>
        <v>41867.652280092596</v>
      </c>
      <c r="T4079" s="14">
        <f t="shared" si="383"/>
        <v>41875.291666666664</v>
      </c>
    </row>
    <row r="4080" spans="1:20" ht="45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s="9" t="str">
        <f t="shared" si="380"/>
        <v>theater</v>
      </c>
      <c r="R4080" s="9" t="str">
        <f t="shared" si="381"/>
        <v>plays</v>
      </c>
      <c r="S4080" s="14">
        <f t="shared" si="382"/>
        <v>42186.01116898148</v>
      </c>
      <c r="T4080" s="14">
        <f t="shared" si="383"/>
        <v>42230.818055555559</v>
      </c>
    </row>
    <row r="4081" spans="1:20" ht="45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378"/>
        <v>0</v>
      </c>
      <c r="P4081" s="8" t="e">
        <f t="shared" si="379"/>
        <v>#DIV/0!</v>
      </c>
      <c r="Q4081" s="9" t="str">
        <f t="shared" si="380"/>
        <v>theater</v>
      </c>
      <c r="R4081" s="9" t="str">
        <f t="shared" si="381"/>
        <v>plays</v>
      </c>
      <c r="S4081" s="14">
        <f t="shared" si="382"/>
        <v>42494.471666666665</v>
      </c>
      <c r="T4081" s="14">
        <f t="shared" si="383"/>
        <v>42524.471666666665</v>
      </c>
    </row>
    <row r="4082" spans="1:20" ht="45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s="9" t="str">
        <f t="shared" si="380"/>
        <v>theater</v>
      </c>
      <c r="R4082" s="9" t="str">
        <f t="shared" si="381"/>
        <v>plays</v>
      </c>
      <c r="S4082" s="14">
        <f t="shared" si="382"/>
        <v>41926.542303240742</v>
      </c>
      <c r="T4082" s="14">
        <f t="shared" si="383"/>
        <v>41938.75</v>
      </c>
    </row>
    <row r="4083" spans="1:20" ht="45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378"/>
        <v>0</v>
      </c>
      <c r="P4083" s="8" t="e">
        <f t="shared" si="379"/>
        <v>#DIV/0!</v>
      </c>
      <c r="Q4083" s="9" t="str">
        <f t="shared" si="380"/>
        <v>theater</v>
      </c>
      <c r="R4083" s="9" t="str">
        <f t="shared" si="381"/>
        <v>plays</v>
      </c>
      <c r="S4083" s="14">
        <f t="shared" si="382"/>
        <v>42433.338749999995</v>
      </c>
      <c r="T4083" s="14">
        <f t="shared" si="383"/>
        <v>42461.25</v>
      </c>
    </row>
    <row r="4084" spans="1:20" ht="45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378"/>
        <v>0</v>
      </c>
      <c r="P4084" s="8" t="e">
        <f t="shared" si="379"/>
        <v>#DIV/0!</v>
      </c>
      <c r="Q4084" s="9" t="str">
        <f t="shared" si="380"/>
        <v>theater</v>
      </c>
      <c r="R4084" s="9" t="str">
        <f t="shared" si="381"/>
        <v>plays</v>
      </c>
      <c r="S4084" s="14">
        <f t="shared" si="382"/>
        <v>42228.151701388888</v>
      </c>
      <c r="T4084" s="14">
        <f t="shared" si="383"/>
        <v>42253.151701388888</v>
      </c>
    </row>
    <row r="4085" spans="1:20" ht="45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378"/>
        <v>0</v>
      </c>
      <c r="P4085" s="8" t="e">
        <f t="shared" si="379"/>
        <v>#DIV/0!</v>
      </c>
      <c r="Q4085" s="9" t="str">
        <f t="shared" si="380"/>
        <v>theater</v>
      </c>
      <c r="R4085" s="9" t="str">
        <f t="shared" si="381"/>
        <v>plays</v>
      </c>
      <c r="S4085" s="14">
        <f t="shared" si="382"/>
        <v>42675.262962962966</v>
      </c>
      <c r="T4085" s="14">
        <f t="shared" si="383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378"/>
        <v>0</v>
      </c>
      <c r="P4086" s="8" t="e">
        <f t="shared" si="379"/>
        <v>#DIV/0!</v>
      </c>
      <c r="Q4086" s="9" t="str">
        <f t="shared" si="380"/>
        <v>theater</v>
      </c>
      <c r="R4086" s="9" t="str">
        <f t="shared" si="381"/>
        <v>plays</v>
      </c>
      <c r="S4086" s="14">
        <f t="shared" si="382"/>
        <v>42111.904097222221</v>
      </c>
      <c r="T4086" s="14">
        <f t="shared" si="383"/>
        <v>42171.904097222221</v>
      </c>
    </row>
    <row r="4087" spans="1:20" ht="45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378"/>
        <v>0</v>
      </c>
      <c r="P4087" s="8" t="e">
        <f t="shared" si="379"/>
        <v>#DIV/0!</v>
      </c>
      <c r="Q4087" s="9" t="str">
        <f t="shared" si="380"/>
        <v>theater</v>
      </c>
      <c r="R4087" s="9" t="str">
        <f t="shared" si="381"/>
        <v>plays</v>
      </c>
      <c r="S4087" s="14">
        <f t="shared" si="382"/>
        <v>42213.662905092591</v>
      </c>
      <c r="T4087" s="14">
        <f t="shared" si="383"/>
        <v>42243.662905092591</v>
      </c>
    </row>
    <row r="4088" spans="1:20" ht="45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378"/>
        <v>0</v>
      </c>
      <c r="P4088" s="8" t="e">
        <f t="shared" si="379"/>
        <v>#DIV/0!</v>
      </c>
      <c r="Q4088" s="9" t="str">
        <f t="shared" si="380"/>
        <v>theater</v>
      </c>
      <c r="R4088" s="9" t="str">
        <f t="shared" si="381"/>
        <v>plays</v>
      </c>
      <c r="S4088" s="14">
        <f t="shared" si="382"/>
        <v>41829.325497685182</v>
      </c>
      <c r="T4088" s="14">
        <f t="shared" si="383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s="9" t="str">
        <f t="shared" si="380"/>
        <v>theater</v>
      </c>
      <c r="R4089" s="9" t="str">
        <f t="shared" si="381"/>
        <v>plays</v>
      </c>
      <c r="S4089" s="14">
        <f t="shared" si="382"/>
        <v>42550.048449074078</v>
      </c>
      <c r="T4089" s="14">
        <f t="shared" si="383"/>
        <v>42580.978472222225</v>
      </c>
    </row>
    <row r="4090" spans="1:20" ht="45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378"/>
        <v>0</v>
      </c>
      <c r="P4090" s="8" t="e">
        <f t="shared" si="379"/>
        <v>#DIV/0!</v>
      </c>
      <c r="Q4090" s="9" t="str">
        <f t="shared" si="380"/>
        <v>theater</v>
      </c>
      <c r="R4090" s="9" t="str">
        <f t="shared" si="381"/>
        <v>plays</v>
      </c>
      <c r="S4090" s="14">
        <f t="shared" si="382"/>
        <v>41774.651203703703</v>
      </c>
      <c r="T4090" s="14">
        <f t="shared" si="383"/>
        <v>41834.651203703703</v>
      </c>
    </row>
    <row r="4091" spans="1:20" ht="45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378"/>
        <v>0</v>
      </c>
      <c r="P4091" s="8" t="e">
        <f t="shared" si="379"/>
        <v>#DIV/0!</v>
      </c>
      <c r="Q4091" s="9" t="str">
        <f t="shared" si="380"/>
        <v>theater</v>
      </c>
      <c r="R4091" s="9" t="str">
        <f t="shared" si="381"/>
        <v>plays</v>
      </c>
      <c r="S4091" s="14">
        <f t="shared" si="382"/>
        <v>42457.932025462964</v>
      </c>
      <c r="T4091" s="14">
        <f t="shared" si="383"/>
        <v>42485.013888888891</v>
      </c>
    </row>
    <row r="4092" spans="1:20" ht="45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378"/>
        <v>0</v>
      </c>
      <c r="P4092" s="8" t="e">
        <f t="shared" si="379"/>
        <v>#DIV/0!</v>
      </c>
      <c r="Q4092" s="9" t="str">
        <f t="shared" si="380"/>
        <v>theater</v>
      </c>
      <c r="R4092" s="9" t="str">
        <f t="shared" si="381"/>
        <v>plays</v>
      </c>
      <c r="S4092" s="14">
        <f t="shared" si="382"/>
        <v>42296.154131944444</v>
      </c>
      <c r="T4092" s="14">
        <f t="shared" si="383"/>
        <v>42326.195798611108</v>
      </c>
    </row>
    <row r="4093" spans="1:20" ht="45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378"/>
        <v>0</v>
      </c>
      <c r="P4093" s="8" t="e">
        <f t="shared" si="379"/>
        <v>#DIV/0!</v>
      </c>
      <c r="Q4093" s="9" t="str">
        <f t="shared" si="380"/>
        <v>theater</v>
      </c>
      <c r="R4093" s="9" t="str">
        <f t="shared" si="381"/>
        <v>plays</v>
      </c>
      <c r="S4093" s="14">
        <f t="shared" si="382"/>
        <v>42534.866875</v>
      </c>
      <c r="T4093" s="14">
        <f t="shared" si="383"/>
        <v>42564.866875</v>
      </c>
    </row>
    <row r="4094" spans="1:20" ht="45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378"/>
        <v>0</v>
      </c>
      <c r="P4094" s="8" t="e">
        <f t="shared" si="379"/>
        <v>#DIV/0!</v>
      </c>
      <c r="Q4094" s="9" t="str">
        <f t="shared" si="380"/>
        <v>theater</v>
      </c>
      <c r="R4094" s="9" t="str">
        <f t="shared" si="381"/>
        <v>plays</v>
      </c>
      <c r="S4094" s="14">
        <f t="shared" si="382"/>
        <v>42286.749780092592</v>
      </c>
      <c r="T4094" s="14">
        <f t="shared" si="383"/>
        <v>42316.791446759264</v>
      </c>
    </row>
    <row r="4095" spans="1:20" ht="45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378"/>
        <v>0</v>
      </c>
      <c r="P4095" s="8" t="e">
        <f t="shared" si="379"/>
        <v>#DIV/0!</v>
      </c>
      <c r="Q4095" s="9" t="str">
        <f t="shared" si="380"/>
        <v>theater</v>
      </c>
      <c r="R4095" s="9" t="str">
        <f t="shared" si="381"/>
        <v>plays</v>
      </c>
      <c r="S4095" s="14">
        <f t="shared" si="382"/>
        <v>42069.391446759255</v>
      </c>
      <c r="T4095" s="14">
        <f t="shared" si="383"/>
        <v>42099.349780092598</v>
      </c>
    </row>
    <row r="4096" spans="1:20" ht="45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378"/>
        <v>0</v>
      </c>
      <c r="P4096" s="8" t="e">
        <f t="shared" si="379"/>
        <v>#DIV/0!</v>
      </c>
      <c r="Q4096" s="9" t="str">
        <f t="shared" si="380"/>
        <v>theater</v>
      </c>
      <c r="R4096" s="9" t="str">
        <f t="shared" si="381"/>
        <v>plays</v>
      </c>
      <c r="S4096" s="14">
        <f t="shared" si="382"/>
        <v>42096.544548611113</v>
      </c>
      <c r="T4096" s="14">
        <f t="shared" si="383"/>
        <v>42126.544548611113</v>
      </c>
    </row>
    <row r="4097" spans="1:20" ht="45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378"/>
        <v>0</v>
      </c>
      <c r="P4097" s="8" t="e">
        <f t="shared" si="379"/>
        <v>#DIV/0!</v>
      </c>
      <c r="Q4097" s="9" t="str">
        <f t="shared" si="380"/>
        <v>theater</v>
      </c>
      <c r="R4097" s="9" t="str">
        <f t="shared" si="381"/>
        <v>plays</v>
      </c>
      <c r="S4097" s="14">
        <f t="shared" si="382"/>
        <v>42419.246168981481</v>
      </c>
      <c r="T4097" s="14">
        <f t="shared" si="383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384">E4098/D4098</f>
        <v>0</v>
      </c>
      <c r="P4098" s="8" t="e">
        <f t="shared" ref="P4098:P4115" si="385">E4098/L4098</f>
        <v>#DIV/0!</v>
      </c>
      <c r="Q4098" s="9" t="str">
        <f t="shared" si="380"/>
        <v>theater</v>
      </c>
      <c r="R4098" s="9" t="str">
        <f t="shared" si="381"/>
        <v>plays</v>
      </c>
      <c r="S4098" s="14">
        <f t="shared" si="382"/>
        <v>42408.999571759254</v>
      </c>
      <c r="T4098" s="14">
        <f t="shared" si="383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8" t="e">
        <f t="shared" si="385"/>
        <v>#DIV/0!</v>
      </c>
      <c r="Q4099" s="9" t="str">
        <f t="shared" ref="Q4099:Q4115" si="386">LEFT(N4099, SEARCH("/",N4099,1)-1)</f>
        <v>theater</v>
      </c>
      <c r="R4099" s="9" t="str">
        <f t="shared" ref="R4099:R4115" si="387">RIGHT(N4099,LEN(N4099) - SEARCH("/", N4099))</f>
        <v>plays</v>
      </c>
      <c r="S4099" s="14">
        <f t="shared" ref="S4099:S4115" si="388">(((J4099/60)/60)/24)+DATE(1970,1,1)</f>
        <v>42282.655543981484</v>
      </c>
      <c r="T4099" s="14">
        <f t="shared" ref="T4099:T4115" si="38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s="9" t="str">
        <f t="shared" si="386"/>
        <v>theater</v>
      </c>
      <c r="R4100" s="9" t="str">
        <f t="shared" si="387"/>
        <v>plays</v>
      </c>
      <c r="S4100" s="14">
        <f t="shared" si="388"/>
        <v>42322.025115740747</v>
      </c>
      <c r="T4100" s="14">
        <f t="shared" si="389"/>
        <v>42352.025115740747</v>
      </c>
    </row>
    <row r="4101" spans="1:20" ht="45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384"/>
        <v>0</v>
      </c>
      <c r="P4101" s="8" t="e">
        <f t="shared" si="385"/>
        <v>#DIV/0!</v>
      </c>
      <c r="Q4101" s="9" t="str">
        <f t="shared" si="386"/>
        <v>theater</v>
      </c>
      <c r="R4101" s="9" t="str">
        <f t="shared" si="387"/>
        <v>plays</v>
      </c>
      <c r="S4101" s="14">
        <f t="shared" si="388"/>
        <v>41941.585231481484</v>
      </c>
      <c r="T4101" s="14">
        <f t="shared" si="38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s="9" t="str">
        <f t="shared" si="386"/>
        <v>theater</v>
      </c>
      <c r="R4102" s="9" t="str">
        <f t="shared" si="387"/>
        <v>plays</v>
      </c>
      <c r="S4102" s="14">
        <f t="shared" si="388"/>
        <v>41948.957465277781</v>
      </c>
      <c r="T4102" s="14">
        <f t="shared" si="38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s="9" t="str">
        <f t="shared" si="386"/>
        <v>theater</v>
      </c>
      <c r="R4103" s="9" t="str">
        <f t="shared" si="387"/>
        <v>plays</v>
      </c>
      <c r="S4103" s="14">
        <f t="shared" si="388"/>
        <v>41761.810150462967</v>
      </c>
      <c r="T4103" s="14">
        <f t="shared" si="38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384"/>
        <v>0</v>
      </c>
      <c r="P4104" s="8" t="e">
        <f t="shared" si="385"/>
        <v>#DIV/0!</v>
      </c>
      <c r="Q4104" s="9" t="str">
        <f t="shared" si="386"/>
        <v>theater</v>
      </c>
      <c r="R4104" s="9" t="str">
        <f t="shared" si="387"/>
        <v>plays</v>
      </c>
      <c r="S4104" s="14">
        <f t="shared" si="388"/>
        <v>42613.841261574074</v>
      </c>
      <c r="T4104" s="14">
        <f t="shared" si="389"/>
        <v>42644.166666666672</v>
      </c>
    </row>
    <row r="4105" spans="1:20" ht="30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384"/>
        <v>0</v>
      </c>
      <c r="P4105" s="8" t="e">
        <f t="shared" si="385"/>
        <v>#DIV/0!</v>
      </c>
      <c r="Q4105" s="9" t="str">
        <f t="shared" si="386"/>
        <v>theater</v>
      </c>
      <c r="R4105" s="9" t="str">
        <f t="shared" si="387"/>
        <v>plays</v>
      </c>
      <c r="S4105" s="14">
        <f t="shared" si="388"/>
        <v>42421.141469907408</v>
      </c>
      <c r="T4105" s="14">
        <f t="shared" si="389"/>
        <v>42481.099803240737</v>
      </c>
    </row>
    <row r="4106" spans="1:20" ht="45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384"/>
        <v>0</v>
      </c>
      <c r="P4106" s="8" t="e">
        <f t="shared" si="385"/>
        <v>#DIV/0!</v>
      </c>
      <c r="Q4106" s="9" t="str">
        <f t="shared" si="386"/>
        <v>theater</v>
      </c>
      <c r="R4106" s="9" t="str">
        <f t="shared" si="387"/>
        <v>plays</v>
      </c>
      <c r="S4106" s="14">
        <f t="shared" si="388"/>
        <v>42700.804756944446</v>
      </c>
      <c r="T4106" s="14">
        <f t="shared" si="38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384"/>
        <v>0</v>
      </c>
      <c r="P4107" s="8" t="e">
        <f t="shared" si="385"/>
        <v>#DIV/0!</v>
      </c>
      <c r="Q4107" s="9" t="str">
        <f t="shared" si="386"/>
        <v>theater</v>
      </c>
      <c r="R4107" s="9" t="str">
        <f t="shared" si="387"/>
        <v>plays</v>
      </c>
      <c r="S4107" s="14">
        <f t="shared" si="388"/>
        <v>41905.795706018522</v>
      </c>
      <c r="T4107" s="14">
        <f t="shared" si="389"/>
        <v>41933.82708333333</v>
      </c>
    </row>
    <row r="4108" spans="1:20" ht="45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384"/>
        <v>0</v>
      </c>
      <c r="P4108" s="8" t="e">
        <f t="shared" si="385"/>
        <v>#DIV/0!</v>
      </c>
      <c r="Q4108" s="9" t="str">
        <f t="shared" si="386"/>
        <v>theater</v>
      </c>
      <c r="R4108" s="9" t="str">
        <f t="shared" si="387"/>
        <v>plays</v>
      </c>
      <c r="S4108" s="14">
        <f t="shared" si="388"/>
        <v>42732.787523148145</v>
      </c>
      <c r="T4108" s="14">
        <f t="shared" si="389"/>
        <v>42762.787523148145</v>
      </c>
    </row>
    <row r="4109" spans="1:20" ht="45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384"/>
        <v>0</v>
      </c>
      <c r="P4109" s="8" t="e">
        <f t="shared" si="385"/>
        <v>#DIV/0!</v>
      </c>
      <c r="Q4109" s="9" t="str">
        <f t="shared" si="386"/>
        <v>theater</v>
      </c>
      <c r="R4109" s="9" t="str">
        <f t="shared" si="387"/>
        <v>plays</v>
      </c>
      <c r="S4109" s="14">
        <f t="shared" si="388"/>
        <v>42511.698101851856</v>
      </c>
      <c r="T4109" s="14">
        <f t="shared" si="389"/>
        <v>42535.787500000006</v>
      </c>
    </row>
    <row r="4110" spans="1:20" ht="15.75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384"/>
        <v>0</v>
      </c>
      <c r="P4110" s="8" t="e">
        <f t="shared" si="385"/>
        <v>#DIV/0!</v>
      </c>
      <c r="Q4110" s="9" t="str">
        <f t="shared" si="386"/>
        <v>theater</v>
      </c>
      <c r="R4110" s="9" t="str">
        <f t="shared" si="387"/>
        <v>plays</v>
      </c>
      <c r="S4110" s="14">
        <f t="shared" si="388"/>
        <v>42538.742893518516</v>
      </c>
      <c r="T4110" s="14">
        <f t="shared" si="389"/>
        <v>42568.742893518516</v>
      </c>
    </row>
    <row r="4111" spans="1:20" ht="45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s="9" t="str">
        <f t="shared" si="386"/>
        <v>theater</v>
      </c>
      <c r="R4111" s="9" t="str">
        <f t="shared" si="387"/>
        <v>plays</v>
      </c>
      <c r="S4111" s="14">
        <f t="shared" si="388"/>
        <v>42344.824502314819</v>
      </c>
      <c r="T4111" s="14">
        <f t="shared" si="38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384"/>
        <v>0</v>
      </c>
      <c r="P4112" s="8" t="e">
        <f t="shared" si="385"/>
        <v>#DIV/0!</v>
      </c>
      <c r="Q4112" s="9" t="str">
        <f t="shared" si="386"/>
        <v>theater</v>
      </c>
      <c r="R4112" s="9" t="str">
        <f t="shared" si="387"/>
        <v>plays</v>
      </c>
      <c r="S4112" s="14">
        <f t="shared" si="388"/>
        <v>42495.722187499996</v>
      </c>
      <c r="T4112" s="14">
        <f t="shared" si="389"/>
        <v>42525.722187499996</v>
      </c>
    </row>
    <row r="4113" spans="1:20" ht="30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384"/>
        <v>0</v>
      </c>
      <c r="P4113" s="8" t="e">
        <f t="shared" si="385"/>
        <v>#DIV/0!</v>
      </c>
      <c r="Q4113" s="9" t="str">
        <f t="shared" si="386"/>
        <v>theater</v>
      </c>
      <c r="R4113" s="9" t="str">
        <f t="shared" si="387"/>
        <v>plays</v>
      </c>
      <c r="S4113" s="14">
        <f t="shared" si="388"/>
        <v>41927.124884259261</v>
      </c>
      <c r="T4113" s="14">
        <f t="shared" si="389"/>
        <v>41937.124884259261</v>
      </c>
    </row>
    <row r="4114" spans="1:20" ht="45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384"/>
        <v>0</v>
      </c>
      <c r="P4114" s="8" t="e">
        <f t="shared" si="385"/>
        <v>#DIV/0!</v>
      </c>
      <c r="Q4114" s="9" t="str">
        <f t="shared" si="386"/>
        <v>theater</v>
      </c>
      <c r="R4114" s="9" t="str">
        <f t="shared" si="387"/>
        <v>plays</v>
      </c>
      <c r="S4114" s="14">
        <f t="shared" si="388"/>
        <v>42730.903726851851</v>
      </c>
      <c r="T4114" s="14">
        <f t="shared" si="38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384"/>
        <v>0</v>
      </c>
      <c r="P4115" s="8" t="e">
        <f t="shared" si="385"/>
        <v>#DIV/0!</v>
      </c>
      <c r="Q4115" s="9" t="str">
        <f t="shared" si="386"/>
        <v>theater</v>
      </c>
      <c r="R4115" s="9" t="str">
        <f t="shared" si="387"/>
        <v>plays</v>
      </c>
      <c r="S4115" s="14">
        <f t="shared" si="388"/>
        <v>42307.539398148147</v>
      </c>
      <c r="T4115" s="14">
        <f t="shared" si="389"/>
        <v>42337.581064814818</v>
      </c>
    </row>
  </sheetData>
  <autoFilter ref="A1:T4115" xr:uid="{92E1D3FD-07AB-4360-AFFF-70BCDA85171F}"/>
  <sortState ref="A2:O4115">
    <sortCondition descending="1" ref="E1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num" val="100"/>
        <cfvo type="num" val="200"/>
        <color rgb="FFF8696B"/>
        <color theme="9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CC505-6E63-41BB-AC81-7CFCA7D8C3A2}">
  <sheetPr codeName="Sheet1">
    <tabColor rgb="FFFFC000"/>
  </sheetPr>
  <dimension ref="A2:F15"/>
  <sheetViews>
    <sheetView workbookViewId="0">
      <selection activeCell="C25" sqref="C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8" max="38" width="12.140625" bestFit="1" customWidth="1"/>
    <col min="39" max="39" width="11.28515625" bestFit="1" customWidth="1"/>
  </cols>
  <sheetData>
    <row r="2" spans="1:6" x14ac:dyDescent="0.25">
      <c r="A2" s="10" t="s">
        <v>8223</v>
      </c>
      <c r="B2" t="s">
        <v>8314</v>
      </c>
    </row>
    <row r="4" spans="1:6" x14ac:dyDescent="0.25">
      <c r="A4" s="10" t="s">
        <v>8312</v>
      </c>
      <c r="B4" s="10" t="s">
        <v>8313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8330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1" t="s">
        <v>8331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1" t="s">
        <v>8337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1" t="s">
        <v>8332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1" t="s">
        <v>8333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1" t="s">
        <v>8338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1" t="s">
        <v>8334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1" t="s">
        <v>8335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1" t="s">
        <v>8336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1" t="s">
        <v>8311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E88AD-761C-4EAC-95D4-EE4875104E6E}">
  <sheetPr>
    <tabColor rgb="FF92D050"/>
  </sheetPr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8223</v>
      </c>
      <c r="B1" t="s">
        <v>8314</v>
      </c>
    </row>
    <row r="2" spans="1:6" x14ac:dyDescent="0.25">
      <c r="A2" s="10" t="s">
        <v>8308</v>
      </c>
      <c r="B2" t="s">
        <v>8314</v>
      </c>
    </row>
    <row r="4" spans="1:6" x14ac:dyDescent="0.25">
      <c r="A4" s="10" t="s">
        <v>8312</v>
      </c>
      <c r="B4" s="10" t="s">
        <v>8313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8339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8340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8341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8342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8343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8344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8345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8346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8348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8349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8350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8351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8352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8353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8355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8356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8358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8359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8360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8361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8362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8363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8364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8365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8366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8367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8368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8369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8370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8371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8372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8373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8374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8375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8376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8377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8378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8379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EB499-B00B-4A96-B917-59DE2C752F7F}">
  <sheetPr codeName="Sheet2">
    <tabColor rgb="FF00B0F0"/>
  </sheetPr>
  <dimension ref="A2:F19"/>
  <sheetViews>
    <sheetView workbookViewId="0">
      <selection activeCell="J33" sqref="J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20.85546875" bestFit="1" customWidth="1"/>
    <col min="9" max="9" width="15.7109375" bestFit="1" customWidth="1"/>
    <col min="10" max="10" width="18.85546875" bestFit="1" customWidth="1"/>
    <col min="11" max="11" width="16.7109375" bestFit="1" customWidth="1"/>
    <col min="12" max="12" width="19.85546875" bestFit="1" customWidth="1"/>
    <col min="13" max="13" width="16.7109375" bestFit="1" customWidth="1"/>
    <col min="14" max="14" width="19.85546875" bestFit="1" customWidth="1"/>
    <col min="15" max="15" width="15.7109375" bestFit="1" customWidth="1"/>
    <col min="16" max="16" width="18.85546875" bestFit="1" customWidth="1"/>
    <col min="17" max="17" width="16.7109375" bestFit="1" customWidth="1"/>
    <col min="18" max="18" width="19.85546875" bestFit="1" customWidth="1"/>
    <col min="19" max="19" width="15.7109375" bestFit="1" customWidth="1"/>
    <col min="20" max="20" width="18.85546875" bestFit="1" customWidth="1"/>
    <col min="21" max="21" width="16.7109375" bestFit="1" customWidth="1"/>
    <col min="22" max="22" width="19.85546875" bestFit="1" customWidth="1"/>
    <col min="23" max="23" width="17.7109375" bestFit="1" customWidth="1"/>
    <col min="24" max="24" width="20.85546875" bestFit="1" customWidth="1"/>
    <col min="25" max="25" width="14.5703125" bestFit="1" customWidth="1"/>
    <col min="26" max="26" width="17.85546875" bestFit="1" customWidth="1"/>
    <col min="27" max="27" width="14.5703125" bestFit="1" customWidth="1"/>
    <col min="28" max="28" width="17.85546875" bestFit="1" customWidth="1"/>
    <col min="29" max="29" width="15.7109375" bestFit="1" customWidth="1"/>
    <col min="30" max="30" width="18.85546875" bestFit="1" customWidth="1"/>
    <col min="31" max="31" width="16.7109375" bestFit="1" customWidth="1"/>
    <col min="32" max="32" width="19.85546875" bestFit="1" customWidth="1"/>
    <col min="33" max="33" width="15.7109375" bestFit="1" customWidth="1"/>
    <col min="34" max="34" width="18.85546875" bestFit="1" customWidth="1"/>
    <col min="35" max="35" width="16.7109375" bestFit="1" customWidth="1"/>
    <col min="36" max="36" width="19.85546875" bestFit="1" customWidth="1"/>
    <col min="37" max="37" width="15.7109375" bestFit="1" customWidth="1"/>
    <col min="38" max="38" width="18.85546875" bestFit="1" customWidth="1"/>
    <col min="39" max="39" width="15.7109375" bestFit="1" customWidth="1"/>
    <col min="40" max="40" width="18.85546875" bestFit="1" customWidth="1"/>
    <col min="41" max="41" width="15.7109375" bestFit="1" customWidth="1"/>
    <col min="42" max="42" width="18.85546875" bestFit="1" customWidth="1"/>
    <col min="43" max="43" width="16.7109375" bestFit="1" customWidth="1"/>
    <col min="44" max="44" width="19.85546875" bestFit="1" customWidth="1"/>
    <col min="45" max="45" width="15.7109375" bestFit="1" customWidth="1"/>
    <col min="46" max="46" width="18.85546875" bestFit="1" customWidth="1"/>
    <col min="47" max="47" width="15.7109375" bestFit="1" customWidth="1"/>
    <col min="48" max="48" width="18.85546875" bestFit="1" customWidth="1"/>
    <col min="49" max="49" width="16.7109375" bestFit="1" customWidth="1"/>
    <col min="50" max="50" width="19.85546875" bestFit="1" customWidth="1"/>
    <col min="51" max="51" width="15.7109375" bestFit="1" customWidth="1"/>
    <col min="52" max="52" width="18.85546875" bestFit="1" customWidth="1"/>
    <col min="53" max="53" width="14.5703125" bestFit="1" customWidth="1"/>
    <col min="54" max="54" width="17.85546875" bestFit="1" customWidth="1"/>
    <col min="55" max="55" width="14.5703125" bestFit="1" customWidth="1"/>
    <col min="56" max="56" width="17.85546875" bestFit="1" customWidth="1"/>
    <col min="57" max="57" width="14.5703125" bestFit="1" customWidth="1"/>
    <col min="58" max="58" width="17.85546875" bestFit="1" customWidth="1"/>
    <col min="59" max="59" width="15.7109375" bestFit="1" customWidth="1"/>
    <col min="60" max="60" width="18.85546875" bestFit="1" customWidth="1"/>
    <col min="61" max="61" width="15.7109375" bestFit="1" customWidth="1"/>
    <col min="62" max="62" width="18.85546875" bestFit="1" customWidth="1"/>
    <col min="63" max="63" width="15.7109375" bestFit="1" customWidth="1"/>
    <col min="64" max="64" width="18.85546875" bestFit="1" customWidth="1"/>
    <col min="65" max="65" width="16.7109375" bestFit="1" customWidth="1"/>
    <col min="66" max="66" width="19.85546875" bestFit="1" customWidth="1"/>
    <col min="67" max="67" width="15.7109375" bestFit="1" customWidth="1"/>
    <col min="68" max="68" width="18.85546875" bestFit="1" customWidth="1"/>
    <col min="69" max="69" width="14.5703125" bestFit="1" customWidth="1"/>
    <col min="70" max="70" width="17.85546875" bestFit="1" customWidth="1"/>
    <col min="71" max="71" width="15.7109375" bestFit="1" customWidth="1"/>
    <col min="72" max="72" width="18.85546875" bestFit="1" customWidth="1"/>
    <col min="73" max="73" width="16.7109375" bestFit="1" customWidth="1"/>
    <col min="74" max="74" width="19.85546875" bestFit="1" customWidth="1"/>
    <col min="75" max="75" width="15.7109375" bestFit="1" customWidth="1"/>
    <col min="76" max="76" width="18.85546875" bestFit="1" customWidth="1"/>
    <col min="77" max="77" width="16.7109375" bestFit="1" customWidth="1"/>
    <col min="78" max="78" width="19.85546875" bestFit="1" customWidth="1"/>
    <col min="79" max="79" width="16.7109375" bestFit="1" customWidth="1"/>
    <col min="80" max="80" width="19.85546875" bestFit="1" customWidth="1"/>
    <col min="81" max="81" width="15.7109375" bestFit="1" customWidth="1"/>
    <col min="82" max="82" width="18.85546875" bestFit="1" customWidth="1"/>
    <col min="83" max="83" width="15.7109375" bestFit="1" customWidth="1"/>
    <col min="84" max="84" width="18.85546875" bestFit="1" customWidth="1"/>
    <col min="85" max="85" width="11.5703125" bestFit="1" customWidth="1"/>
    <col min="86" max="86" width="14.7109375" bestFit="1" customWidth="1"/>
    <col min="87" max="87" width="14.5703125" bestFit="1" customWidth="1"/>
    <col min="88" max="88" width="17.85546875" bestFit="1" customWidth="1"/>
    <col min="89" max="89" width="14.5703125" bestFit="1" customWidth="1"/>
    <col min="90" max="90" width="17.85546875" bestFit="1" customWidth="1"/>
    <col min="91" max="91" width="14.5703125" bestFit="1" customWidth="1"/>
    <col min="92" max="92" width="17.85546875" bestFit="1" customWidth="1"/>
    <col min="93" max="93" width="16.7109375" bestFit="1" customWidth="1"/>
    <col min="94" max="94" width="19.85546875" bestFit="1" customWidth="1"/>
    <col min="95" max="95" width="16.7109375" bestFit="1" customWidth="1"/>
    <col min="96" max="96" width="19.85546875" bestFit="1" customWidth="1"/>
    <col min="97" max="97" width="15.7109375" bestFit="1" customWidth="1"/>
    <col min="98" max="98" width="18.85546875" bestFit="1" customWidth="1"/>
    <col min="99" max="99" width="14.5703125" bestFit="1" customWidth="1"/>
    <col min="100" max="100" width="17.85546875" bestFit="1" customWidth="1"/>
    <col min="101" max="101" width="14.5703125" bestFit="1" customWidth="1"/>
    <col min="102" max="102" width="17.85546875" bestFit="1" customWidth="1"/>
    <col min="103" max="103" width="14.5703125" bestFit="1" customWidth="1"/>
    <col min="104" max="104" width="17.85546875" bestFit="1" customWidth="1"/>
    <col min="105" max="105" width="15.7109375" bestFit="1" customWidth="1"/>
    <col min="106" max="106" width="18.85546875" bestFit="1" customWidth="1"/>
    <col min="107" max="107" width="15.7109375" bestFit="1" customWidth="1"/>
    <col min="108" max="108" width="18.85546875" bestFit="1" customWidth="1"/>
    <col min="109" max="109" width="16.7109375" bestFit="1" customWidth="1"/>
    <col min="110" max="110" width="19.85546875" bestFit="1" customWidth="1"/>
    <col min="111" max="111" width="16.7109375" bestFit="1" customWidth="1"/>
    <col min="112" max="112" width="19.85546875" bestFit="1" customWidth="1"/>
    <col min="113" max="113" width="16.7109375" bestFit="1" customWidth="1"/>
    <col min="114" max="114" width="19.85546875" bestFit="1" customWidth="1"/>
    <col min="115" max="115" width="16.7109375" bestFit="1" customWidth="1"/>
    <col min="116" max="116" width="19.85546875" bestFit="1" customWidth="1"/>
    <col min="117" max="117" width="16.7109375" bestFit="1" customWidth="1"/>
    <col min="118" max="118" width="19.85546875" bestFit="1" customWidth="1"/>
    <col min="119" max="119" width="16.7109375" bestFit="1" customWidth="1"/>
    <col min="120" max="120" width="19.85546875" bestFit="1" customWidth="1"/>
    <col min="121" max="121" width="15.7109375" bestFit="1" customWidth="1"/>
    <col min="122" max="122" width="18.85546875" bestFit="1" customWidth="1"/>
    <col min="123" max="123" width="16.7109375" bestFit="1" customWidth="1"/>
    <col min="124" max="124" width="19.85546875" bestFit="1" customWidth="1"/>
    <col min="125" max="125" width="16.7109375" bestFit="1" customWidth="1"/>
    <col min="126" max="126" width="19.85546875" bestFit="1" customWidth="1"/>
    <col min="127" max="127" width="17.7109375" bestFit="1" customWidth="1"/>
    <col min="128" max="128" width="20.85546875" bestFit="1" customWidth="1"/>
    <col min="129" max="129" width="15.7109375" bestFit="1" customWidth="1"/>
    <col min="130" max="130" width="18.85546875" bestFit="1" customWidth="1"/>
    <col min="131" max="131" width="16.7109375" bestFit="1" customWidth="1"/>
    <col min="132" max="132" width="19.85546875" bestFit="1" customWidth="1"/>
    <col min="133" max="133" width="16.7109375" bestFit="1" customWidth="1"/>
    <col min="134" max="134" width="19.85546875" bestFit="1" customWidth="1"/>
    <col min="135" max="135" width="16.7109375" bestFit="1" customWidth="1"/>
    <col min="136" max="136" width="19.85546875" bestFit="1" customWidth="1"/>
    <col min="137" max="137" width="14.5703125" bestFit="1" customWidth="1"/>
    <col min="138" max="138" width="17.85546875" bestFit="1" customWidth="1"/>
    <col min="139" max="139" width="14.5703125" bestFit="1" customWidth="1"/>
    <col min="140" max="140" width="17.85546875" bestFit="1" customWidth="1"/>
    <col min="141" max="141" width="15.7109375" bestFit="1" customWidth="1"/>
    <col min="142" max="142" width="18.85546875" bestFit="1" customWidth="1"/>
    <col min="143" max="143" width="16.7109375" bestFit="1" customWidth="1"/>
    <col min="144" max="144" width="19.85546875" bestFit="1" customWidth="1"/>
    <col min="145" max="145" width="15.7109375" bestFit="1" customWidth="1"/>
    <col min="146" max="146" width="18.85546875" bestFit="1" customWidth="1"/>
    <col min="147" max="147" width="15.7109375" bestFit="1" customWidth="1"/>
    <col min="148" max="148" width="18.85546875" bestFit="1" customWidth="1"/>
    <col min="149" max="149" width="14.5703125" bestFit="1" customWidth="1"/>
    <col min="150" max="150" width="17.85546875" bestFit="1" customWidth="1"/>
    <col min="151" max="151" width="14.5703125" bestFit="1" customWidth="1"/>
    <col min="152" max="152" width="17.85546875" bestFit="1" customWidth="1"/>
    <col min="153" max="153" width="15.7109375" bestFit="1" customWidth="1"/>
    <col min="154" max="154" width="18.85546875" bestFit="1" customWidth="1"/>
    <col min="155" max="155" width="16.7109375" bestFit="1" customWidth="1"/>
    <col min="156" max="156" width="19.85546875" bestFit="1" customWidth="1"/>
    <col min="157" max="157" width="15.7109375" bestFit="1" customWidth="1"/>
    <col min="158" max="158" width="18.85546875" bestFit="1" customWidth="1"/>
    <col min="159" max="159" width="16.7109375" bestFit="1" customWidth="1"/>
    <col min="160" max="160" width="19.85546875" bestFit="1" customWidth="1"/>
    <col min="161" max="161" width="15.7109375" bestFit="1" customWidth="1"/>
    <col min="162" max="162" width="18.85546875" bestFit="1" customWidth="1"/>
    <col min="163" max="163" width="16.7109375" bestFit="1" customWidth="1"/>
    <col min="164" max="164" width="19.85546875" bestFit="1" customWidth="1"/>
    <col min="165" max="165" width="15.7109375" bestFit="1" customWidth="1"/>
    <col min="166" max="166" width="18.85546875" bestFit="1" customWidth="1"/>
    <col min="167" max="167" width="15.7109375" bestFit="1" customWidth="1"/>
    <col min="168" max="168" width="18.85546875" bestFit="1" customWidth="1"/>
    <col min="169" max="169" width="15.7109375" bestFit="1" customWidth="1"/>
    <col min="170" max="170" width="18.85546875" bestFit="1" customWidth="1"/>
    <col min="171" max="171" width="15.7109375" bestFit="1" customWidth="1"/>
    <col min="172" max="172" width="18.85546875" bestFit="1" customWidth="1"/>
    <col min="173" max="173" width="14.5703125" bestFit="1" customWidth="1"/>
    <col min="174" max="174" width="17.85546875" bestFit="1" customWidth="1"/>
    <col min="175" max="175" width="15.7109375" bestFit="1" customWidth="1"/>
    <col min="176" max="176" width="18.85546875" bestFit="1" customWidth="1"/>
    <col min="177" max="177" width="16.7109375" bestFit="1" customWidth="1"/>
    <col min="178" max="178" width="19.85546875" bestFit="1" customWidth="1"/>
    <col min="179" max="179" width="16.7109375" bestFit="1" customWidth="1"/>
    <col min="180" max="180" width="19.85546875" bestFit="1" customWidth="1"/>
    <col min="181" max="181" width="15.7109375" bestFit="1" customWidth="1"/>
    <col min="182" max="182" width="18.85546875" bestFit="1" customWidth="1"/>
    <col min="183" max="183" width="16.7109375" bestFit="1" customWidth="1"/>
    <col min="184" max="184" width="19.85546875" bestFit="1" customWidth="1"/>
    <col min="185" max="185" width="16.7109375" bestFit="1" customWidth="1"/>
    <col min="186" max="186" width="19.85546875" bestFit="1" customWidth="1"/>
    <col min="187" max="187" width="15.7109375" bestFit="1" customWidth="1"/>
    <col min="188" max="188" width="18.85546875" bestFit="1" customWidth="1"/>
    <col min="189" max="189" width="14.5703125" bestFit="1" customWidth="1"/>
    <col min="190" max="190" width="17.85546875" bestFit="1" customWidth="1"/>
    <col min="191" max="191" width="14.5703125" bestFit="1" customWidth="1"/>
    <col min="192" max="192" width="17.85546875" bestFit="1" customWidth="1"/>
    <col min="193" max="193" width="15.7109375" bestFit="1" customWidth="1"/>
    <col min="194" max="194" width="18.85546875" bestFit="1" customWidth="1"/>
    <col min="195" max="195" width="15.7109375" bestFit="1" customWidth="1"/>
    <col min="196" max="196" width="18.85546875" bestFit="1" customWidth="1"/>
    <col min="197" max="197" width="16.7109375" bestFit="1" customWidth="1"/>
    <col min="198" max="198" width="19.85546875" bestFit="1" customWidth="1"/>
    <col min="199" max="199" width="15.7109375" bestFit="1" customWidth="1"/>
    <col min="200" max="200" width="18.85546875" bestFit="1" customWidth="1"/>
    <col min="201" max="201" width="15.7109375" bestFit="1" customWidth="1"/>
    <col min="202" max="202" width="18.85546875" bestFit="1" customWidth="1"/>
    <col min="203" max="203" width="16.7109375" bestFit="1" customWidth="1"/>
    <col min="204" max="204" width="19.85546875" bestFit="1" customWidth="1"/>
    <col min="205" max="205" width="16.7109375" bestFit="1" customWidth="1"/>
    <col min="206" max="206" width="19.85546875" bestFit="1" customWidth="1"/>
    <col min="207" max="207" width="16.7109375" bestFit="1" customWidth="1"/>
    <col min="208" max="208" width="19.85546875" bestFit="1" customWidth="1"/>
    <col min="209" max="209" width="15.7109375" bestFit="1" customWidth="1"/>
    <col min="210" max="210" width="18.85546875" bestFit="1" customWidth="1"/>
    <col min="211" max="211" width="14.5703125" bestFit="1" customWidth="1"/>
    <col min="212" max="212" width="17.85546875" bestFit="1" customWidth="1"/>
    <col min="213" max="213" width="14.5703125" bestFit="1" customWidth="1"/>
    <col min="214" max="214" width="17.85546875" bestFit="1" customWidth="1"/>
    <col min="215" max="215" width="15.7109375" bestFit="1" customWidth="1"/>
    <col min="216" max="216" width="18.85546875" bestFit="1" customWidth="1"/>
    <col min="217" max="217" width="14.5703125" bestFit="1" customWidth="1"/>
    <col min="218" max="218" width="17.85546875" bestFit="1" customWidth="1"/>
    <col min="219" max="219" width="15.7109375" bestFit="1" customWidth="1"/>
    <col min="220" max="220" width="18.85546875" bestFit="1" customWidth="1"/>
    <col min="221" max="221" width="14.5703125" bestFit="1" customWidth="1"/>
    <col min="222" max="222" width="17.85546875" bestFit="1" customWidth="1"/>
    <col min="223" max="223" width="16.7109375" bestFit="1" customWidth="1"/>
    <col min="224" max="224" width="19.85546875" bestFit="1" customWidth="1"/>
    <col min="225" max="225" width="15.7109375" bestFit="1" customWidth="1"/>
    <col min="226" max="226" width="18.85546875" bestFit="1" customWidth="1"/>
    <col min="227" max="227" width="15.7109375" bestFit="1" customWidth="1"/>
    <col min="228" max="228" width="18.85546875" bestFit="1" customWidth="1"/>
    <col min="229" max="229" width="15.7109375" bestFit="1" customWidth="1"/>
    <col min="230" max="230" width="18.85546875" bestFit="1" customWidth="1"/>
    <col min="231" max="231" width="15.7109375" bestFit="1" customWidth="1"/>
    <col min="232" max="232" width="18.85546875" bestFit="1" customWidth="1"/>
    <col min="233" max="233" width="16.7109375" bestFit="1" customWidth="1"/>
    <col min="234" max="234" width="19.85546875" bestFit="1" customWidth="1"/>
    <col min="235" max="235" width="14.5703125" bestFit="1" customWidth="1"/>
    <col min="236" max="236" width="17.85546875" bestFit="1" customWidth="1"/>
    <col min="237" max="237" width="14.5703125" bestFit="1" customWidth="1"/>
    <col min="238" max="238" width="17.85546875" bestFit="1" customWidth="1"/>
    <col min="239" max="239" width="15.7109375" bestFit="1" customWidth="1"/>
    <col min="240" max="240" width="18.85546875" bestFit="1" customWidth="1"/>
    <col min="241" max="241" width="15.7109375" bestFit="1" customWidth="1"/>
    <col min="242" max="242" width="18.85546875" bestFit="1" customWidth="1"/>
    <col min="243" max="243" width="15.7109375" bestFit="1" customWidth="1"/>
    <col min="244" max="244" width="18.85546875" bestFit="1" customWidth="1"/>
    <col min="245" max="245" width="15.7109375" bestFit="1" customWidth="1"/>
    <col min="246" max="246" width="18.85546875" bestFit="1" customWidth="1"/>
    <col min="247" max="247" width="15.7109375" bestFit="1" customWidth="1"/>
    <col min="248" max="248" width="18.85546875" bestFit="1" customWidth="1"/>
    <col min="249" max="249" width="15.7109375" bestFit="1" customWidth="1"/>
    <col min="250" max="250" width="18.85546875" bestFit="1" customWidth="1"/>
    <col min="251" max="251" width="15.7109375" bestFit="1" customWidth="1"/>
    <col min="252" max="252" width="18.85546875" bestFit="1" customWidth="1"/>
    <col min="253" max="253" width="15.7109375" bestFit="1" customWidth="1"/>
    <col min="254" max="254" width="18.85546875" bestFit="1" customWidth="1"/>
    <col min="255" max="255" width="16.7109375" bestFit="1" customWidth="1"/>
    <col min="256" max="256" width="19.85546875" bestFit="1" customWidth="1"/>
    <col min="257" max="257" width="16.7109375" bestFit="1" customWidth="1"/>
    <col min="258" max="258" width="19.85546875" bestFit="1" customWidth="1"/>
    <col min="259" max="259" width="16.7109375" bestFit="1" customWidth="1"/>
    <col min="260" max="260" width="19.85546875" bestFit="1" customWidth="1"/>
    <col min="261" max="261" width="15.7109375" bestFit="1" customWidth="1"/>
    <col min="262" max="262" width="18.85546875" bestFit="1" customWidth="1"/>
    <col min="263" max="263" width="15.7109375" bestFit="1" customWidth="1"/>
    <col min="264" max="264" width="18.85546875" bestFit="1" customWidth="1"/>
    <col min="265" max="265" width="15.7109375" bestFit="1" customWidth="1"/>
    <col min="266" max="266" width="18.85546875" bestFit="1" customWidth="1"/>
    <col min="267" max="267" width="14.5703125" bestFit="1" customWidth="1"/>
    <col min="268" max="268" width="17.85546875" bestFit="1" customWidth="1"/>
    <col min="269" max="269" width="15.7109375" bestFit="1" customWidth="1"/>
    <col min="270" max="270" width="18.85546875" bestFit="1" customWidth="1"/>
    <col min="271" max="271" width="15.7109375" bestFit="1" customWidth="1"/>
    <col min="272" max="272" width="18.85546875" bestFit="1" customWidth="1"/>
    <col min="273" max="273" width="14.5703125" bestFit="1" customWidth="1"/>
    <col min="274" max="274" width="17.85546875" bestFit="1" customWidth="1"/>
    <col min="275" max="275" width="15.7109375" bestFit="1" customWidth="1"/>
    <col min="276" max="276" width="18.85546875" bestFit="1" customWidth="1"/>
    <col min="277" max="277" width="15.7109375" bestFit="1" customWidth="1"/>
    <col min="278" max="278" width="18.85546875" bestFit="1" customWidth="1"/>
    <col min="279" max="279" width="16.7109375" bestFit="1" customWidth="1"/>
    <col min="280" max="280" width="19.85546875" bestFit="1" customWidth="1"/>
    <col min="281" max="281" width="16.7109375" bestFit="1" customWidth="1"/>
    <col min="282" max="282" width="19.85546875" bestFit="1" customWidth="1"/>
    <col min="283" max="283" width="15.7109375" bestFit="1" customWidth="1"/>
    <col min="284" max="284" width="18.85546875" bestFit="1" customWidth="1"/>
    <col min="285" max="285" width="15.7109375" bestFit="1" customWidth="1"/>
    <col min="286" max="286" width="18.85546875" bestFit="1" customWidth="1"/>
    <col min="287" max="287" width="15.7109375" bestFit="1" customWidth="1"/>
    <col min="288" max="288" width="18.85546875" bestFit="1" customWidth="1"/>
    <col min="289" max="289" width="16.7109375" bestFit="1" customWidth="1"/>
    <col min="290" max="290" width="19.85546875" bestFit="1" customWidth="1"/>
    <col min="291" max="291" width="15.7109375" bestFit="1" customWidth="1"/>
    <col min="292" max="292" width="18.85546875" bestFit="1" customWidth="1"/>
    <col min="293" max="293" width="15.7109375" bestFit="1" customWidth="1"/>
    <col min="294" max="294" width="18.85546875" bestFit="1" customWidth="1"/>
    <col min="295" max="295" width="15.7109375" bestFit="1" customWidth="1"/>
    <col min="296" max="296" width="18.85546875" bestFit="1" customWidth="1"/>
    <col min="297" max="297" width="14.5703125" bestFit="1" customWidth="1"/>
    <col min="298" max="298" width="17.85546875" bestFit="1" customWidth="1"/>
    <col min="299" max="299" width="15.7109375" bestFit="1" customWidth="1"/>
    <col min="300" max="300" width="18.85546875" bestFit="1" customWidth="1"/>
    <col min="301" max="301" width="15.7109375" bestFit="1" customWidth="1"/>
    <col min="302" max="302" width="18.85546875" bestFit="1" customWidth="1"/>
    <col min="303" max="303" width="15.7109375" bestFit="1" customWidth="1"/>
    <col min="304" max="304" width="18.85546875" bestFit="1" customWidth="1"/>
    <col min="305" max="305" width="15.7109375" bestFit="1" customWidth="1"/>
    <col min="306" max="306" width="18.85546875" bestFit="1" customWidth="1"/>
    <col min="307" max="307" width="15.7109375" bestFit="1" customWidth="1"/>
    <col min="308" max="308" width="18.85546875" bestFit="1" customWidth="1"/>
    <col min="309" max="309" width="15.7109375" bestFit="1" customWidth="1"/>
    <col min="310" max="310" width="18.85546875" bestFit="1" customWidth="1"/>
    <col min="311" max="311" width="15.7109375" bestFit="1" customWidth="1"/>
    <col min="312" max="312" width="18.85546875" bestFit="1" customWidth="1"/>
    <col min="313" max="313" width="15.7109375" bestFit="1" customWidth="1"/>
    <col min="314" max="314" width="18.85546875" bestFit="1" customWidth="1"/>
    <col min="315" max="315" width="15.7109375" bestFit="1" customWidth="1"/>
    <col min="316" max="316" width="18.85546875" bestFit="1" customWidth="1"/>
    <col min="317" max="317" width="16.7109375" bestFit="1" customWidth="1"/>
    <col min="318" max="318" width="19.85546875" bestFit="1" customWidth="1"/>
    <col min="319" max="319" width="16.7109375" bestFit="1" customWidth="1"/>
    <col min="320" max="320" width="19.85546875" bestFit="1" customWidth="1"/>
    <col min="321" max="321" width="15.7109375" bestFit="1" customWidth="1"/>
    <col min="322" max="322" width="18.85546875" bestFit="1" customWidth="1"/>
    <col min="323" max="323" width="16.7109375" bestFit="1" customWidth="1"/>
    <col min="324" max="324" width="19.85546875" bestFit="1" customWidth="1"/>
    <col min="325" max="325" width="16.7109375" bestFit="1" customWidth="1"/>
    <col min="326" max="326" width="19.85546875" bestFit="1" customWidth="1"/>
    <col min="327" max="327" width="14.5703125" bestFit="1" customWidth="1"/>
    <col min="328" max="328" width="17.85546875" bestFit="1" customWidth="1"/>
    <col min="329" max="329" width="15.7109375" bestFit="1" customWidth="1"/>
    <col min="330" max="330" width="18.85546875" bestFit="1" customWidth="1"/>
    <col min="331" max="331" width="15.7109375" bestFit="1" customWidth="1"/>
    <col min="332" max="332" width="18.85546875" bestFit="1" customWidth="1"/>
    <col min="333" max="333" width="15.7109375" bestFit="1" customWidth="1"/>
    <col min="334" max="334" width="18.85546875" bestFit="1" customWidth="1"/>
    <col min="335" max="335" width="15.7109375" bestFit="1" customWidth="1"/>
    <col min="336" max="336" width="18.85546875" bestFit="1" customWidth="1"/>
    <col min="337" max="337" width="14.5703125" bestFit="1" customWidth="1"/>
    <col min="338" max="338" width="17.85546875" bestFit="1" customWidth="1"/>
    <col min="339" max="339" width="14.5703125" bestFit="1" customWidth="1"/>
    <col min="340" max="340" width="17.85546875" bestFit="1" customWidth="1"/>
    <col min="341" max="341" width="15.7109375" bestFit="1" customWidth="1"/>
    <col min="342" max="342" width="18.85546875" bestFit="1" customWidth="1"/>
    <col min="343" max="343" width="15.7109375" bestFit="1" customWidth="1"/>
    <col min="344" max="344" width="18.85546875" bestFit="1" customWidth="1"/>
    <col min="345" max="345" width="15.7109375" bestFit="1" customWidth="1"/>
    <col min="346" max="346" width="18.85546875" bestFit="1" customWidth="1"/>
    <col min="347" max="347" width="16.7109375" bestFit="1" customWidth="1"/>
    <col min="348" max="348" width="19.85546875" bestFit="1" customWidth="1"/>
    <col min="349" max="349" width="16.7109375" bestFit="1" customWidth="1"/>
    <col min="350" max="350" width="19.85546875" bestFit="1" customWidth="1"/>
    <col min="351" max="351" width="16.7109375" bestFit="1" customWidth="1"/>
    <col min="352" max="352" width="19.85546875" bestFit="1" customWidth="1"/>
    <col min="353" max="353" width="16.7109375" bestFit="1" customWidth="1"/>
    <col min="354" max="354" width="19.85546875" bestFit="1" customWidth="1"/>
    <col min="355" max="355" width="16.7109375" bestFit="1" customWidth="1"/>
    <col min="356" max="356" width="19.85546875" bestFit="1" customWidth="1"/>
    <col min="357" max="357" width="15.7109375" bestFit="1" customWidth="1"/>
    <col min="358" max="358" width="18.85546875" bestFit="1" customWidth="1"/>
    <col min="359" max="359" width="15.7109375" bestFit="1" customWidth="1"/>
    <col min="360" max="360" width="18.85546875" bestFit="1" customWidth="1"/>
    <col min="361" max="361" width="16.7109375" bestFit="1" customWidth="1"/>
    <col min="362" max="362" width="19.85546875" bestFit="1" customWidth="1"/>
    <col min="363" max="363" width="16.7109375" bestFit="1" customWidth="1"/>
    <col min="364" max="364" width="19.85546875" bestFit="1" customWidth="1"/>
    <col min="365" max="365" width="15.7109375" bestFit="1" customWidth="1"/>
    <col min="366" max="366" width="18.85546875" bestFit="1" customWidth="1"/>
    <col min="367" max="367" width="16.7109375" bestFit="1" customWidth="1"/>
    <col min="368" max="368" width="19.85546875" bestFit="1" customWidth="1"/>
    <col min="369" max="369" width="15.7109375" bestFit="1" customWidth="1"/>
    <col min="370" max="370" width="18.85546875" bestFit="1" customWidth="1"/>
    <col min="371" max="371" width="15.7109375" bestFit="1" customWidth="1"/>
    <col min="372" max="372" width="18.85546875" bestFit="1" customWidth="1"/>
    <col min="373" max="373" width="16.7109375" bestFit="1" customWidth="1"/>
    <col min="374" max="374" width="19.85546875" bestFit="1" customWidth="1"/>
    <col min="375" max="375" width="16.7109375" bestFit="1" customWidth="1"/>
    <col min="376" max="376" width="19.85546875" bestFit="1" customWidth="1"/>
    <col min="377" max="377" width="16.7109375" bestFit="1" customWidth="1"/>
    <col min="378" max="378" width="19.85546875" bestFit="1" customWidth="1"/>
    <col min="379" max="379" width="16.7109375" bestFit="1" customWidth="1"/>
    <col min="380" max="380" width="19.85546875" bestFit="1" customWidth="1"/>
    <col min="381" max="381" width="17.7109375" bestFit="1" customWidth="1"/>
    <col min="382" max="382" width="20.85546875" bestFit="1" customWidth="1"/>
    <col min="383" max="383" width="17.7109375" bestFit="1" customWidth="1"/>
    <col min="384" max="384" width="20.85546875" bestFit="1" customWidth="1"/>
    <col min="385" max="385" width="17.7109375" bestFit="1" customWidth="1"/>
    <col min="386" max="386" width="20.85546875" bestFit="1" customWidth="1"/>
    <col min="387" max="387" width="17.7109375" bestFit="1" customWidth="1"/>
    <col min="388" max="388" width="20.85546875" bestFit="1" customWidth="1"/>
    <col min="389" max="389" width="16.7109375" bestFit="1" customWidth="1"/>
    <col min="390" max="390" width="19.85546875" bestFit="1" customWidth="1"/>
    <col min="391" max="391" width="17.7109375" bestFit="1" customWidth="1"/>
    <col min="392" max="392" width="20.85546875" bestFit="1" customWidth="1"/>
    <col min="393" max="393" width="16.7109375" bestFit="1" customWidth="1"/>
    <col min="394" max="394" width="19.85546875" bestFit="1" customWidth="1"/>
    <col min="395" max="395" width="17.7109375" bestFit="1" customWidth="1"/>
    <col min="396" max="396" width="20.85546875" bestFit="1" customWidth="1"/>
    <col min="397" max="397" width="15.7109375" bestFit="1" customWidth="1"/>
    <col min="398" max="398" width="18.85546875" bestFit="1" customWidth="1"/>
    <col min="399" max="399" width="15.7109375" bestFit="1" customWidth="1"/>
    <col min="400" max="400" width="18.85546875" bestFit="1" customWidth="1"/>
    <col min="401" max="401" width="17.7109375" bestFit="1" customWidth="1"/>
    <col min="402" max="402" width="20.85546875" bestFit="1" customWidth="1"/>
    <col min="403" max="403" width="17.7109375" bestFit="1" customWidth="1"/>
    <col min="404" max="404" width="20.85546875" bestFit="1" customWidth="1"/>
    <col min="405" max="405" width="17.7109375" bestFit="1" customWidth="1"/>
    <col min="406" max="406" width="20.85546875" bestFit="1" customWidth="1"/>
    <col min="407" max="407" width="17.7109375" bestFit="1" customWidth="1"/>
    <col min="408" max="408" width="20.85546875" bestFit="1" customWidth="1"/>
    <col min="409" max="409" width="16.7109375" bestFit="1" customWidth="1"/>
    <col min="410" max="410" width="19.85546875" bestFit="1" customWidth="1"/>
    <col min="411" max="411" width="16.7109375" bestFit="1" customWidth="1"/>
    <col min="412" max="412" width="19.85546875" bestFit="1" customWidth="1"/>
    <col min="413" max="413" width="16.7109375" bestFit="1" customWidth="1"/>
    <col min="414" max="414" width="19.85546875" bestFit="1" customWidth="1"/>
    <col min="415" max="415" width="15.7109375" bestFit="1" customWidth="1"/>
    <col min="416" max="416" width="18.85546875" bestFit="1" customWidth="1"/>
    <col min="417" max="417" width="15.7109375" bestFit="1" customWidth="1"/>
    <col min="418" max="418" width="18.85546875" bestFit="1" customWidth="1"/>
    <col min="419" max="419" width="16.7109375" bestFit="1" customWidth="1"/>
    <col min="420" max="420" width="19.85546875" bestFit="1" customWidth="1"/>
    <col min="421" max="421" width="16.7109375" bestFit="1" customWidth="1"/>
    <col min="422" max="422" width="19.85546875" bestFit="1" customWidth="1"/>
    <col min="423" max="423" width="16.7109375" bestFit="1" customWidth="1"/>
    <col min="424" max="424" width="19.85546875" bestFit="1" customWidth="1"/>
    <col min="425" max="425" width="16.7109375" bestFit="1" customWidth="1"/>
    <col min="426" max="426" width="19.85546875" bestFit="1" customWidth="1"/>
    <col min="427" max="427" width="16.7109375" bestFit="1" customWidth="1"/>
    <col min="428" max="428" width="19.85546875" bestFit="1" customWidth="1"/>
    <col min="429" max="429" width="16.7109375" bestFit="1" customWidth="1"/>
    <col min="430" max="430" width="19.85546875" bestFit="1" customWidth="1"/>
    <col min="431" max="431" width="16.7109375" bestFit="1" customWidth="1"/>
    <col min="432" max="432" width="19.85546875" bestFit="1" customWidth="1"/>
    <col min="433" max="433" width="16.7109375" bestFit="1" customWidth="1"/>
    <col min="434" max="434" width="19.85546875" bestFit="1" customWidth="1"/>
    <col min="435" max="435" width="16.7109375" bestFit="1" customWidth="1"/>
    <col min="436" max="436" width="19.85546875" bestFit="1" customWidth="1"/>
    <col min="437" max="437" width="17.7109375" bestFit="1" customWidth="1"/>
    <col min="438" max="438" width="20.85546875" bestFit="1" customWidth="1"/>
    <col min="439" max="439" width="17.7109375" bestFit="1" customWidth="1"/>
    <col min="440" max="440" width="20.85546875" bestFit="1" customWidth="1"/>
    <col min="441" max="441" width="16.7109375" bestFit="1" customWidth="1"/>
    <col min="442" max="442" width="19.85546875" bestFit="1" customWidth="1"/>
    <col min="443" max="443" width="17.7109375" bestFit="1" customWidth="1"/>
    <col min="444" max="444" width="20.85546875" bestFit="1" customWidth="1"/>
    <col min="445" max="445" width="16.7109375" bestFit="1" customWidth="1"/>
    <col min="446" max="446" width="19.85546875" bestFit="1" customWidth="1"/>
    <col min="447" max="447" width="17.7109375" bestFit="1" customWidth="1"/>
    <col min="448" max="448" width="20.85546875" bestFit="1" customWidth="1"/>
    <col min="449" max="449" width="16.7109375" bestFit="1" customWidth="1"/>
    <col min="450" max="450" width="19.85546875" bestFit="1" customWidth="1"/>
    <col min="451" max="451" width="14.5703125" bestFit="1" customWidth="1"/>
    <col min="452" max="452" width="17.85546875" bestFit="1" customWidth="1"/>
    <col min="453" max="453" width="15.7109375" bestFit="1" customWidth="1"/>
    <col min="454" max="454" width="18.85546875" bestFit="1" customWidth="1"/>
    <col min="455" max="455" width="15.7109375" bestFit="1" customWidth="1"/>
    <col min="456" max="456" width="18.85546875" bestFit="1" customWidth="1"/>
    <col min="457" max="457" width="15.7109375" bestFit="1" customWidth="1"/>
    <col min="458" max="458" width="18.85546875" bestFit="1" customWidth="1"/>
    <col min="459" max="459" width="15.7109375" bestFit="1" customWidth="1"/>
    <col min="460" max="460" width="18.85546875" bestFit="1" customWidth="1"/>
    <col min="461" max="461" width="15.7109375" bestFit="1" customWidth="1"/>
    <col min="462" max="462" width="18.85546875" bestFit="1" customWidth="1"/>
    <col min="463" max="463" width="15.7109375" bestFit="1" customWidth="1"/>
    <col min="464" max="464" width="18.85546875" bestFit="1" customWidth="1"/>
    <col min="465" max="465" width="16.7109375" bestFit="1" customWidth="1"/>
    <col min="466" max="466" width="19.85546875" bestFit="1" customWidth="1"/>
    <col min="467" max="467" width="16.7109375" bestFit="1" customWidth="1"/>
    <col min="468" max="468" width="19.85546875" bestFit="1" customWidth="1"/>
    <col min="469" max="469" width="15.7109375" bestFit="1" customWidth="1"/>
    <col min="470" max="470" width="18.85546875" bestFit="1" customWidth="1"/>
    <col min="471" max="471" width="16.7109375" bestFit="1" customWidth="1"/>
    <col min="472" max="472" width="19.85546875" bestFit="1" customWidth="1"/>
    <col min="473" max="473" width="16.7109375" bestFit="1" customWidth="1"/>
    <col min="474" max="474" width="19.85546875" bestFit="1" customWidth="1"/>
    <col min="475" max="475" width="16.7109375" bestFit="1" customWidth="1"/>
    <col min="476" max="476" width="19.85546875" bestFit="1" customWidth="1"/>
    <col min="477" max="477" width="15.7109375" bestFit="1" customWidth="1"/>
    <col min="478" max="478" width="18.85546875" bestFit="1" customWidth="1"/>
    <col min="479" max="479" width="16.7109375" bestFit="1" customWidth="1"/>
    <col min="480" max="480" width="19.85546875" bestFit="1" customWidth="1"/>
    <col min="481" max="481" width="15.7109375" bestFit="1" customWidth="1"/>
    <col min="482" max="482" width="18.85546875" bestFit="1" customWidth="1"/>
    <col min="483" max="483" width="16.7109375" bestFit="1" customWidth="1"/>
    <col min="484" max="484" width="19.85546875" bestFit="1" customWidth="1"/>
    <col min="485" max="485" width="16.7109375" bestFit="1" customWidth="1"/>
    <col min="486" max="486" width="19.85546875" bestFit="1" customWidth="1"/>
    <col min="487" max="487" width="15.7109375" bestFit="1" customWidth="1"/>
    <col min="488" max="488" width="18.85546875" bestFit="1" customWidth="1"/>
    <col min="489" max="489" width="16.7109375" bestFit="1" customWidth="1"/>
    <col min="490" max="490" width="19.85546875" bestFit="1" customWidth="1"/>
    <col min="491" max="491" width="16.7109375" bestFit="1" customWidth="1"/>
    <col min="492" max="492" width="19.85546875" bestFit="1" customWidth="1"/>
    <col min="493" max="493" width="16.7109375" bestFit="1" customWidth="1"/>
    <col min="494" max="494" width="19.85546875" bestFit="1" customWidth="1"/>
    <col min="495" max="495" width="15.7109375" bestFit="1" customWidth="1"/>
    <col min="496" max="496" width="18.85546875" bestFit="1" customWidth="1"/>
    <col min="497" max="497" width="15.7109375" bestFit="1" customWidth="1"/>
    <col min="498" max="498" width="18.85546875" bestFit="1" customWidth="1"/>
    <col min="499" max="499" width="16.7109375" bestFit="1" customWidth="1"/>
    <col min="500" max="500" width="19.85546875" bestFit="1" customWidth="1"/>
    <col min="501" max="501" width="16.7109375" bestFit="1" customWidth="1"/>
    <col min="502" max="502" width="19.85546875" bestFit="1" customWidth="1"/>
    <col min="503" max="503" width="15.7109375" bestFit="1" customWidth="1"/>
    <col min="504" max="504" width="18.85546875" bestFit="1" customWidth="1"/>
    <col min="505" max="505" width="16.7109375" bestFit="1" customWidth="1"/>
    <col min="506" max="506" width="19.85546875" bestFit="1" customWidth="1"/>
    <col min="507" max="507" width="16.7109375" bestFit="1" customWidth="1"/>
    <col min="508" max="508" width="19.85546875" bestFit="1" customWidth="1"/>
    <col min="509" max="509" width="16.7109375" bestFit="1" customWidth="1"/>
    <col min="510" max="510" width="19.85546875" bestFit="1" customWidth="1"/>
    <col min="511" max="511" width="16.7109375" bestFit="1" customWidth="1"/>
    <col min="512" max="512" width="19.85546875" bestFit="1" customWidth="1"/>
    <col min="513" max="513" width="16.7109375" bestFit="1" customWidth="1"/>
    <col min="514" max="514" width="19.85546875" bestFit="1" customWidth="1"/>
    <col min="515" max="515" width="16.7109375" bestFit="1" customWidth="1"/>
    <col min="516" max="516" width="19.85546875" bestFit="1" customWidth="1"/>
    <col min="517" max="517" width="16.7109375" bestFit="1" customWidth="1"/>
    <col min="518" max="518" width="19.85546875" bestFit="1" customWidth="1"/>
    <col min="519" max="519" width="15.7109375" bestFit="1" customWidth="1"/>
    <col min="520" max="520" width="18.85546875" bestFit="1" customWidth="1"/>
    <col min="521" max="521" width="16.7109375" bestFit="1" customWidth="1"/>
    <col min="522" max="522" width="19.85546875" bestFit="1" customWidth="1"/>
    <col min="523" max="523" width="15.7109375" bestFit="1" customWidth="1"/>
    <col min="524" max="524" width="18.85546875" bestFit="1" customWidth="1"/>
    <col min="525" max="525" width="14.5703125" bestFit="1" customWidth="1"/>
    <col min="526" max="526" width="17.85546875" bestFit="1" customWidth="1"/>
    <col min="527" max="527" width="15.7109375" bestFit="1" customWidth="1"/>
    <col min="528" max="528" width="18.85546875" bestFit="1" customWidth="1"/>
    <col min="529" max="529" width="14.5703125" bestFit="1" customWidth="1"/>
    <col min="530" max="530" width="17.85546875" bestFit="1" customWidth="1"/>
    <col min="531" max="531" width="14.5703125" bestFit="1" customWidth="1"/>
    <col min="532" max="532" width="17.85546875" bestFit="1" customWidth="1"/>
    <col min="533" max="533" width="14.5703125" bestFit="1" customWidth="1"/>
    <col min="534" max="534" width="17.85546875" bestFit="1" customWidth="1"/>
    <col min="535" max="535" width="15.7109375" bestFit="1" customWidth="1"/>
    <col min="536" max="536" width="18.85546875" bestFit="1" customWidth="1"/>
    <col min="537" max="537" width="14.5703125" bestFit="1" customWidth="1"/>
    <col min="538" max="538" width="17.85546875" bestFit="1" customWidth="1"/>
    <col min="539" max="539" width="14.5703125" bestFit="1" customWidth="1"/>
    <col min="540" max="540" width="17.85546875" bestFit="1" customWidth="1"/>
    <col min="541" max="541" width="14.5703125" bestFit="1" customWidth="1"/>
    <col min="542" max="542" width="17.85546875" bestFit="1" customWidth="1"/>
    <col min="543" max="543" width="15.7109375" bestFit="1" customWidth="1"/>
    <col min="544" max="544" width="18.85546875" bestFit="1" customWidth="1"/>
    <col min="545" max="545" width="16.7109375" bestFit="1" customWidth="1"/>
    <col min="546" max="546" width="19.85546875" bestFit="1" customWidth="1"/>
    <col min="547" max="547" width="15.7109375" bestFit="1" customWidth="1"/>
    <col min="548" max="548" width="18.85546875" bestFit="1" customWidth="1"/>
    <col min="549" max="549" width="15.7109375" bestFit="1" customWidth="1"/>
    <col min="550" max="550" width="18.85546875" bestFit="1" customWidth="1"/>
    <col min="551" max="551" width="15.7109375" bestFit="1" customWidth="1"/>
    <col min="552" max="552" width="18.85546875" bestFit="1" customWidth="1"/>
    <col min="553" max="553" width="15.7109375" bestFit="1" customWidth="1"/>
    <col min="554" max="554" width="18.85546875" bestFit="1" customWidth="1"/>
    <col min="555" max="555" width="16.7109375" bestFit="1" customWidth="1"/>
    <col min="556" max="556" width="19.85546875" bestFit="1" customWidth="1"/>
    <col min="557" max="557" width="15.7109375" bestFit="1" customWidth="1"/>
    <col min="558" max="558" width="18.85546875" bestFit="1" customWidth="1"/>
    <col min="559" max="559" width="16.7109375" bestFit="1" customWidth="1"/>
    <col min="560" max="560" width="19.85546875" bestFit="1" customWidth="1"/>
    <col min="561" max="561" width="16.7109375" bestFit="1" customWidth="1"/>
    <col min="562" max="562" width="19.85546875" bestFit="1" customWidth="1"/>
    <col min="563" max="563" width="16.7109375" bestFit="1" customWidth="1"/>
    <col min="564" max="564" width="19.85546875" bestFit="1" customWidth="1"/>
    <col min="565" max="565" width="15.7109375" bestFit="1" customWidth="1"/>
    <col min="566" max="566" width="18.85546875" bestFit="1" customWidth="1"/>
    <col min="567" max="567" width="15.7109375" bestFit="1" customWidth="1"/>
    <col min="568" max="568" width="18.85546875" bestFit="1" customWidth="1"/>
    <col min="569" max="569" width="15.7109375" bestFit="1" customWidth="1"/>
    <col min="570" max="570" width="18.85546875" bestFit="1" customWidth="1"/>
    <col min="571" max="571" width="16.7109375" bestFit="1" customWidth="1"/>
    <col min="572" max="572" width="19.85546875" bestFit="1" customWidth="1"/>
    <col min="573" max="573" width="16.7109375" bestFit="1" customWidth="1"/>
    <col min="574" max="574" width="19.85546875" bestFit="1" customWidth="1"/>
    <col min="575" max="575" width="16.7109375" bestFit="1" customWidth="1"/>
    <col min="576" max="576" width="19.85546875" bestFit="1" customWidth="1"/>
    <col min="577" max="577" width="15.7109375" bestFit="1" customWidth="1"/>
    <col min="578" max="578" width="18.85546875" bestFit="1" customWidth="1"/>
    <col min="579" max="579" width="16.7109375" bestFit="1" customWidth="1"/>
    <col min="580" max="580" width="19.85546875" bestFit="1" customWidth="1"/>
    <col min="581" max="581" width="15.7109375" bestFit="1" customWidth="1"/>
    <col min="582" max="582" width="18.85546875" bestFit="1" customWidth="1"/>
    <col min="583" max="583" width="15.7109375" bestFit="1" customWidth="1"/>
    <col min="584" max="584" width="18.85546875" bestFit="1" customWidth="1"/>
    <col min="585" max="585" width="15.7109375" bestFit="1" customWidth="1"/>
    <col min="586" max="586" width="18.85546875" bestFit="1" customWidth="1"/>
    <col min="587" max="587" width="15.7109375" bestFit="1" customWidth="1"/>
    <col min="588" max="588" width="18.85546875" bestFit="1" customWidth="1"/>
    <col min="589" max="589" width="14.5703125" bestFit="1" customWidth="1"/>
    <col min="590" max="590" width="17.85546875" bestFit="1" customWidth="1"/>
    <col min="591" max="591" width="15.7109375" bestFit="1" customWidth="1"/>
    <col min="592" max="592" width="18.85546875" bestFit="1" customWidth="1"/>
    <col min="593" max="593" width="14.5703125" bestFit="1" customWidth="1"/>
    <col min="594" max="594" width="17.85546875" bestFit="1" customWidth="1"/>
    <col min="595" max="595" width="14.5703125" bestFit="1" customWidth="1"/>
    <col min="596" max="596" width="17.85546875" bestFit="1" customWidth="1"/>
    <col min="597" max="597" width="15.7109375" bestFit="1" customWidth="1"/>
    <col min="598" max="598" width="18.85546875" bestFit="1" customWidth="1"/>
    <col min="599" max="599" width="15.7109375" bestFit="1" customWidth="1"/>
    <col min="600" max="600" width="18.85546875" bestFit="1" customWidth="1"/>
    <col min="601" max="601" width="14.5703125" bestFit="1" customWidth="1"/>
    <col min="602" max="602" width="17.85546875" bestFit="1" customWidth="1"/>
    <col min="603" max="603" width="16.7109375" bestFit="1" customWidth="1"/>
    <col min="604" max="604" width="19.85546875" bestFit="1" customWidth="1"/>
    <col min="605" max="605" width="16.7109375" bestFit="1" customWidth="1"/>
    <col min="606" max="606" width="19.85546875" bestFit="1" customWidth="1"/>
    <col min="607" max="607" width="16.7109375" bestFit="1" customWidth="1"/>
    <col min="608" max="608" width="19.85546875" bestFit="1" customWidth="1"/>
    <col min="609" max="609" width="16.7109375" bestFit="1" customWidth="1"/>
    <col min="610" max="610" width="19.85546875" bestFit="1" customWidth="1"/>
    <col min="611" max="611" width="15.7109375" bestFit="1" customWidth="1"/>
    <col min="612" max="612" width="18.85546875" bestFit="1" customWidth="1"/>
    <col min="613" max="613" width="16.7109375" bestFit="1" customWidth="1"/>
    <col min="614" max="614" width="19.85546875" bestFit="1" customWidth="1"/>
    <col min="615" max="615" width="16.7109375" bestFit="1" customWidth="1"/>
    <col min="616" max="616" width="19.85546875" bestFit="1" customWidth="1"/>
    <col min="617" max="617" width="15.7109375" bestFit="1" customWidth="1"/>
    <col min="618" max="618" width="18.85546875" bestFit="1" customWidth="1"/>
    <col min="619" max="619" width="16.7109375" bestFit="1" customWidth="1"/>
    <col min="620" max="620" width="19.85546875" bestFit="1" customWidth="1"/>
    <col min="621" max="621" width="16.7109375" bestFit="1" customWidth="1"/>
    <col min="622" max="622" width="19.85546875" bestFit="1" customWidth="1"/>
    <col min="623" max="623" width="15.7109375" bestFit="1" customWidth="1"/>
    <col min="624" max="624" width="18.85546875" bestFit="1" customWidth="1"/>
    <col min="625" max="625" width="16.7109375" bestFit="1" customWidth="1"/>
    <col min="626" max="626" width="19.85546875" bestFit="1" customWidth="1"/>
    <col min="627" max="627" width="15.7109375" bestFit="1" customWidth="1"/>
    <col min="628" max="628" width="18.85546875" bestFit="1" customWidth="1"/>
    <col min="629" max="629" width="16.7109375" bestFit="1" customWidth="1"/>
    <col min="630" max="630" width="19.85546875" bestFit="1" customWidth="1"/>
    <col min="631" max="631" width="16.7109375" bestFit="1" customWidth="1"/>
    <col min="632" max="632" width="19.85546875" bestFit="1" customWidth="1"/>
    <col min="633" max="633" width="16.7109375" bestFit="1" customWidth="1"/>
    <col min="634" max="634" width="19.85546875" bestFit="1" customWidth="1"/>
    <col min="635" max="635" width="16.7109375" bestFit="1" customWidth="1"/>
    <col min="636" max="636" width="19.85546875" bestFit="1" customWidth="1"/>
    <col min="637" max="637" width="15.7109375" bestFit="1" customWidth="1"/>
    <col min="638" max="638" width="18.85546875" bestFit="1" customWidth="1"/>
    <col min="639" max="639" width="15.7109375" bestFit="1" customWidth="1"/>
    <col min="640" max="640" width="18.85546875" bestFit="1" customWidth="1"/>
    <col min="641" max="641" width="15.7109375" bestFit="1" customWidth="1"/>
    <col min="642" max="642" width="18.85546875" bestFit="1" customWidth="1"/>
    <col min="643" max="643" width="16.7109375" bestFit="1" customWidth="1"/>
    <col min="644" max="644" width="19.85546875" bestFit="1" customWidth="1"/>
    <col min="645" max="645" width="15.7109375" bestFit="1" customWidth="1"/>
    <col min="646" max="646" width="18.85546875" bestFit="1" customWidth="1"/>
    <col min="647" max="647" width="15.7109375" bestFit="1" customWidth="1"/>
    <col min="648" max="648" width="18.85546875" bestFit="1" customWidth="1"/>
    <col min="649" max="649" width="15.7109375" bestFit="1" customWidth="1"/>
    <col min="650" max="650" width="18.85546875" bestFit="1" customWidth="1"/>
    <col min="651" max="651" width="14.5703125" bestFit="1" customWidth="1"/>
    <col min="652" max="652" width="17.85546875" bestFit="1" customWidth="1"/>
    <col min="653" max="653" width="15.7109375" bestFit="1" customWidth="1"/>
    <col min="654" max="654" width="18.85546875" bestFit="1" customWidth="1"/>
    <col min="655" max="655" width="15.7109375" bestFit="1" customWidth="1"/>
    <col min="656" max="656" width="18.85546875" bestFit="1" customWidth="1"/>
    <col min="657" max="657" width="15.7109375" bestFit="1" customWidth="1"/>
    <col min="658" max="658" width="18.85546875" bestFit="1" customWidth="1"/>
    <col min="659" max="659" width="14.5703125" bestFit="1" customWidth="1"/>
    <col min="660" max="660" width="17.85546875" bestFit="1" customWidth="1"/>
    <col min="661" max="661" width="16.7109375" bestFit="1" customWidth="1"/>
    <col min="662" max="662" width="19.85546875" bestFit="1" customWidth="1"/>
    <col min="663" max="663" width="16.7109375" bestFit="1" customWidth="1"/>
    <col min="664" max="664" width="19.85546875" bestFit="1" customWidth="1"/>
    <col min="665" max="665" width="16.7109375" bestFit="1" customWidth="1"/>
    <col min="666" max="666" width="19.85546875" bestFit="1" customWidth="1"/>
    <col min="667" max="667" width="15.7109375" bestFit="1" customWidth="1"/>
    <col min="668" max="668" width="18.85546875" bestFit="1" customWidth="1"/>
    <col min="669" max="669" width="16.7109375" bestFit="1" customWidth="1"/>
    <col min="670" max="670" width="19.85546875" bestFit="1" customWidth="1"/>
    <col min="671" max="671" width="16.7109375" bestFit="1" customWidth="1"/>
    <col min="672" max="672" width="19.85546875" bestFit="1" customWidth="1"/>
    <col min="673" max="673" width="16.7109375" bestFit="1" customWidth="1"/>
    <col min="674" max="674" width="19.85546875" bestFit="1" customWidth="1"/>
    <col min="675" max="675" width="15.7109375" bestFit="1" customWidth="1"/>
    <col min="676" max="676" width="18.85546875" bestFit="1" customWidth="1"/>
    <col min="677" max="677" width="16.7109375" bestFit="1" customWidth="1"/>
    <col min="678" max="678" width="19.85546875" bestFit="1" customWidth="1"/>
    <col min="679" max="679" width="16.7109375" bestFit="1" customWidth="1"/>
    <col min="680" max="680" width="19.85546875" bestFit="1" customWidth="1"/>
    <col min="681" max="681" width="15.7109375" bestFit="1" customWidth="1"/>
    <col min="682" max="682" width="18.85546875" bestFit="1" customWidth="1"/>
    <col min="683" max="683" width="16.7109375" bestFit="1" customWidth="1"/>
    <col min="684" max="684" width="19.85546875" bestFit="1" customWidth="1"/>
    <col min="685" max="685" width="16.7109375" bestFit="1" customWidth="1"/>
    <col min="686" max="686" width="19.85546875" bestFit="1" customWidth="1"/>
    <col min="687" max="687" width="15.7109375" bestFit="1" customWidth="1"/>
    <col min="688" max="688" width="18.85546875" bestFit="1" customWidth="1"/>
    <col min="689" max="689" width="15.7109375" bestFit="1" customWidth="1"/>
    <col min="690" max="690" width="18.85546875" bestFit="1" customWidth="1"/>
    <col min="691" max="691" width="15.7109375" bestFit="1" customWidth="1"/>
    <col min="692" max="692" width="18.85546875" bestFit="1" customWidth="1"/>
    <col min="693" max="693" width="16.7109375" bestFit="1" customWidth="1"/>
    <col min="694" max="694" width="19.85546875" bestFit="1" customWidth="1"/>
    <col min="695" max="695" width="16.7109375" bestFit="1" customWidth="1"/>
    <col min="696" max="696" width="19.85546875" bestFit="1" customWidth="1"/>
    <col min="697" max="697" width="15.7109375" bestFit="1" customWidth="1"/>
    <col min="698" max="698" width="18.85546875" bestFit="1" customWidth="1"/>
    <col min="699" max="699" width="16.7109375" bestFit="1" customWidth="1"/>
    <col min="700" max="700" width="19.85546875" bestFit="1" customWidth="1"/>
    <col min="701" max="701" width="16.7109375" bestFit="1" customWidth="1"/>
    <col min="702" max="702" width="19.85546875" bestFit="1" customWidth="1"/>
    <col min="703" max="703" width="15.7109375" bestFit="1" customWidth="1"/>
    <col min="704" max="704" width="18.85546875" bestFit="1" customWidth="1"/>
    <col min="705" max="705" width="16.7109375" bestFit="1" customWidth="1"/>
    <col min="706" max="706" width="19.85546875" bestFit="1" customWidth="1"/>
    <col min="707" max="707" width="15.7109375" bestFit="1" customWidth="1"/>
    <col min="708" max="708" width="18.85546875" bestFit="1" customWidth="1"/>
    <col min="709" max="709" width="15.7109375" bestFit="1" customWidth="1"/>
    <col min="710" max="710" width="18.85546875" bestFit="1" customWidth="1"/>
    <col min="711" max="711" width="16.7109375" bestFit="1" customWidth="1"/>
    <col min="712" max="712" width="19.85546875" bestFit="1" customWidth="1"/>
    <col min="713" max="713" width="16.7109375" bestFit="1" customWidth="1"/>
    <col min="714" max="714" width="19.85546875" bestFit="1" customWidth="1"/>
    <col min="715" max="715" width="16.7109375" bestFit="1" customWidth="1"/>
    <col min="716" max="716" width="19.85546875" bestFit="1" customWidth="1"/>
    <col min="717" max="717" width="14.5703125" bestFit="1" customWidth="1"/>
    <col min="718" max="718" width="17.85546875" bestFit="1" customWidth="1"/>
    <col min="719" max="719" width="15.7109375" bestFit="1" customWidth="1"/>
    <col min="720" max="720" width="18.85546875" bestFit="1" customWidth="1"/>
    <col min="721" max="721" width="15.7109375" bestFit="1" customWidth="1"/>
    <col min="722" max="722" width="18.85546875" bestFit="1" customWidth="1"/>
    <col min="723" max="723" width="14.5703125" bestFit="1" customWidth="1"/>
    <col min="724" max="724" width="17.85546875" bestFit="1" customWidth="1"/>
    <col min="725" max="725" width="15.7109375" bestFit="1" customWidth="1"/>
    <col min="726" max="726" width="18.85546875" bestFit="1" customWidth="1"/>
    <col min="727" max="727" width="15.7109375" bestFit="1" customWidth="1"/>
    <col min="728" max="728" width="18.85546875" bestFit="1" customWidth="1"/>
    <col min="729" max="729" width="15.7109375" bestFit="1" customWidth="1"/>
    <col min="730" max="730" width="18.85546875" bestFit="1" customWidth="1"/>
    <col min="731" max="731" width="15.7109375" bestFit="1" customWidth="1"/>
    <col min="732" max="732" width="18.85546875" bestFit="1" customWidth="1"/>
    <col min="733" max="733" width="15.7109375" bestFit="1" customWidth="1"/>
    <col min="734" max="734" width="18.85546875" bestFit="1" customWidth="1"/>
    <col min="735" max="735" width="14.5703125" bestFit="1" customWidth="1"/>
    <col min="736" max="736" width="17.85546875" bestFit="1" customWidth="1"/>
    <col min="737" max="737" width="15.7109375" bestFit="1" customWidth="1"/>
    <col min="738" max="738" width="18.85546875" bestFit="1" customWidth="1"/>
    <col min="739" max="739" width="15.7109375" bestFit="1" customWidth="1"/>
    <col min="740" max="740" width="18.85546875" bestFit="1" customWidth="1"/>
    <col min="741" max="741" width="16.7109375" bestFit="1" customWidth="1"/>
    <col min="742" max="742" width="19.85546875" bestFit="1" customWidth="1"/>
    <col min="743" max="743" width="15.7109375" bestFit="1" customWidth="1"/>
    <col min="744" max="744" width="18.85546875" bestFit="1" customWidth="1"/>
    <col min="745" max="745" width="15.7109375" bestFit="1" customWidth="1"/>
    <col min="746" max="746" width="18.85546875" bestFit="1" customWidth="1"/>
    <col min="747" max="747" width="15.7109375" bestFit="1" customWidth="1"/>
    <col min="748" max="748" width="18.85546875" bestFit="1" customWidth="1"/>
    <col min="749" max="749" width="15.7109375" bestFit="1" customWidth="1"/>
    <col min="750" max="750" width="18.85546875" bestFit="1" customWidth="1"/>
    <col min="751" max="751" width="16.7109375" bestFit="1" customWidth="1"/>
    <col min="752" max="752" width="19.85546875" bestFit="1" customWidth="1"/>
    <col min="753" max="753" width="16.7109375" bestFit="1" customWidth="1"/>
    <col min="754" max="754" width="19.85546875" bestFit="1" customWidth="1"/>
    <col min="755" max="755" width="15.7109375" bestFit="1" customWidth="1"/>
    <col min="756" max="756" width="18.85546875" bestFit="1" customWidth="1"/>
    <col min="757" max="757" width="16.7109375" bestFit="1" customWidth="1"/>
    <col min="758" max="758" width="19.85546875" bestFit="1" customWidth="1"/>
    <col min="759" max="759" width="16.7109375" bestFit="1" customWidth="1"/>
    <col min="760" max="760" width="19.85546875" bestFit="1" customWidth="1"/>
    <col min="761" max="761" width="16.7109375" bestFit="1" customWidth="1"/>
    <col min="762" max="762" width="19.85546875" bestFit="1" customWidth="1"/>
    <col min="763" max="763" width="15.7109375" bestFit="1" customWidth="1"/>
    <col min="764" max="764" width="18.85546875" bestFit="1" customWidth="1"/>
    <col min="765" max="765" width="15.7109375" bestFit="1" customWidth="1"/>
    <col min="766" max="766" width="18.85546875" bestFit="1" customWidth="1"/>
    <col min="767" max="767" width="16.7109375" bestFit="1" customWidth="1"/>
    <col min="768" max="768" width="19.85546875" bestFit="1" customWidth="1"/>
    <col min="769" max="769" width="15.7109375" bestFit="1" customWidth="1"/>
    <col min="770" max="770" width="18.85546875" bestFit="1" customWidth="1"/>
    <col min="771" max="771" width="14.5703125" bestFit="1" customWidth="1"/>
    <col min="772" max="772" width="17.85546875" bestFit="1" customWidth="1"/>
    <col min="773" max="773" width="15.7109375" bestFit="1" customWidth="1"/>
    <col min="774" max="774" width="18.85546875" bestFit="1" customWidth="1"/>
    <col min="775" max="775" width="15.7109375" bestFit="1" customWidth="1"/>
    <col min="776" max="776" width="18.85546875" bestFit="1" customWidth="1"/>
    <col min="777" max="777" width="15.7109375" bestFit="1" customWidth="1"/>
    <col min="778" max="778" width="18.85546875" bestFit="1" customWidth="1"/>
    <col min="779" max="779" width="14.5703125" bestFit="1" customWidth="1"/>
    <col min="780" max="780" width="17.85546875" bestFit="1" customWidth="1"/>
    <col min="781" max="781" width="16.7109375" bestFit="1" customWidth="1"/>
    <col min="782" max="782" width="19.85546875" bestFit="1" customWidth="1"/>
    <col min="783" max="783" width="15.7109375" bestFit="1" customWidth="1"/>
    <col min="784" max="784" width="18.85546875" bestFit="1" customWidth="1"/>
    <col min="785" max="785" width="16.7109375" bestFit="1" customWidth="1"/>
    <col min="786" max="786" width="19.85546875" bestFit="1" customWidth="1"/>
    <col min="787" max="787" width="15.7109375" bestFit="1" customWidth="1"/>
    <col min="788" max="788" width="18.85546875" bestFit="1" customWidth="1"/>
    <col min="789" max="789" width="15.7109375" bestFit="1" customWidth="1"/>
    <col min="790" max="790" width="18.85546875" bestFit="1" customWidth="1"/>
    <col min="791" max="791" width="16.7109375" bestFit="1" customWidth="1"/>
    <col min="792" max="792" width="19.85546875" bestFit="1" customWidth="1"/>
    <col min="793" max="793" width="15.7109375" bestFit="1" customWidth="1"/>
    <col min="794" max="794" width="18.85546875" bestFit="1" customWidth="1"/>
    <col min="795" max="795" width="16.7109375" bestFit="1" customWidth="1"/>
    <col min="796" max="796" width="19.85546875" bestFit="1" customWidth="1"/>
    <col min="797" max="797" width="16.7109375" bestFit="1" customWidth="1"/>
    <col min="798" max="798" width="19.85546875" bestFit="1" customWidth="1"/>
    <col min="799" max="799" width="16.7109375" bestFit="1" customWidth="1"/>
    <col min="800" max="800" width="19.85546875" bestFit="1" customWidth="1"/>
    <col min="801" max="801" width="15.7109375" bestFit="1" customWidth="1"/>
    <col min="802" max="802" width="18.85546875" bestFit="1" customWidth="1"/>
    <col min="803" max="803" width="16.7109375" bestFit="1" customWidth="1"/>
    <col min="804" max="804" width="19.85546875" bestFit="1" customWidth="1"/>
    <col min="805" max="805" width="16.7109375" bestFit="1" customWidth="1"/>
    <col min="806" max="806" width="19.85546875" bestFit="1" customWidth="1"/>
    <col min="807" max="807" width="16.7109375" bestFit="1" customWidth="1"/>
    <col min="808" max="808" width="19.85546875" bestFit="1" customWidth="1"/>
    <col min="809" max="809" width="15.7109375" bestFit="1" customWidth="1"/>
    <col min="810" max="810" width="18.85546875" bestFit="1" customWidth="1"/>
    <col min="811" max="811" width="15.7109375" bestFit="1" customWidth="1"/>
    <col min="812" max="812" width="18.85546875" bestFit="1" customWidth="1"/>
    <col min="813" max="813" width="16.7109375" bestFit="1" customWidth="1"/>
    <col min="814" max="814" width="19.85546875" bestFit="1" customWidth="1"/>
    <col min="815" max="815" width="16.7109375" bestFit="1" customWidth="1"/>
    <col min="816" max="816" width="19.85546875" bestFit="1" customWidth="1"/>
    <col min="817" max="817" width="15.7109375" bestFit="1" customWidth="1"/>
    <col min="818" max="818" width="18.85546875" bestFit="1" customWidth="1"/>
    <col min="819" max="819" width="16.7109375" bestFit="1" customWidth="1"/>
    <col min="820" max="820" width="19.85546875" bestFit="1" customWidth="1"/>
    <col min="821" max="821" width="15.7109375" bestFit="1" customWidth="1"/>
    <col min="822" max="822" width="18.85546875" bestFit="1" customWidth="1"/>
    <col min="823" max="823" width="15.7109375" bestFit="1" customWidth="1"/>
    <col min="824" max="824" width="18.85546875" bestFit="1" customWidth="1"/>
    <col min="825" max="825" width="15.7109375" bestFit="1" customWidth="1"/>
    <col min="826" max="826" width="18.85546875" bestFit="1" customWidth="1"/>
    <col min="827" max="827" width="16.7109375" bestFit="1" customWidth="1"/>
    <col min="828" max="828" width="19.85546875" bestFit="1" customWidth="1"/>
    <col min="829" max="829" width="16.7109375" bestFit="1" customWidth="1"/>
    <col min="830" max="830" width="19.85546875" bestFit="1" customWidth="1"/>
    <col min="831" max="831" width="16.7109375" bestFit="1" customWidth="1"/>
    <col min="832" max="832" width="19.85546875" bestFit="1" customWidth="1"/>
    <col min="833" max="833" width="15.7109375" bestFit="1" customWidth="1"/>
    <col min="834" max="834" width="18.85546875" bestFit="1" customWidth="1"/>
    <col min="835" max="835" width="15.7109375" bestFit="1" customWidth="1"/>
    <col min="836" max="836" width="18.85546875" bestFit="1" customWidth="1"/>
    <col min="837" max="837" width="15.7109375" bestFit="1" customWidth="1"/>
    <col min="838" max="838" width="18.85546875" bestFit="1" customWidth="1"/>
    <col min="839" max="839" width="16.7109375" bestFit="1" customWidth="1"/>
    <col min="840" max="840" width="19.85546875" bestFit="1" customWidth="1"/>
    <col min="841" max="841" width="16.7109375" bestFit="1" customWidth="1"/>
    <col min="842" max="842" width="19.85546875" bestFit="1" customWidth="1"/>
    <col min="843" max="843" width="16.7109375" bestFit="1" customWidth="1"/>
    <col min="844" max="844" width="19.85546875" bestFit="1" customWidth="1"/>
    <col min="845" max="845" width="15.7109375" bestFit="1" customWidth="1"/>
    <col min="846" max="846" width="18.85546875" bestFit="1" customWidth="1"/>
    <col min="847" max="847" width="16.7109375" bestFit="1" customWidth="1"/>
    <col min="848" max="848" width="19.85546875" bestFit="1" customWidth="1"/>
    <col min="849" max="849" width="16.7109375" bestFit="1" customWidth="1"/>
    <col min="850" max="850" width="19.85546875" bestFit="1" customWidth="1"/>
    <col min="851" max="851" width="16.7109375" bestFit="1" customWidth="1"/>
    <col min="852" max="852" width="19.85546875" bestFit="1" customWidth="1"/>
    <col min="853" max="853" width="11.5703125" bestFit="1" customWidth="1"/>
    <col min="854" max="854" width="14.7109375" bestFit="1" customWidth="1"/>
    <col min="855" max="855" width="16.7109375" bestFit="1" customWidth="1"/>
    <col min="856" max="856" width="19.85546875" bestFit="1" customWidth="1"/>
    <col min="857" max="857" width="14.5703125" bestFit="1" customWidth="1"/>
    <col min="858" max="858" width="17.85546875" bestFit="1" customWidth="1"/>
    <col min="859" max="859" width="14.5703125" bestFit="1" customWidth="1"/>
    <col min="860" max="860" width="17.85546875" bestFit="1" customWidth="1"/>
    <col min="861" max="861" width="15.7109375" bestFit="1" customWidth="1"/>
    <col min="862" max="862" width="18.85546875" bestFit="1" customWidth="1"/>
    <col min="863" max="863" width="15.7109375" bestFit="1" customWidth="1"/>
    <col min="864" max="864" width="18.85546875" bestFit="1" customWidth="1"/>
    <col min="865" max="865" width="15.7109375" bestFit="1" customWidth="1"/>
    <col min="866" max="866" width="18.85546875" bestFit="1" customWidth="1"/>
    <col min="867" max="867" width="15.7109375" bestFit="1" customWidth="1"/>
    <col min="868" max="868" width="18.85546875" bestFit="1" customWidth="1"/>
    <col min="869" max="869" width="14.5703125" bestFit="1" customWidth="1"/>
    <col min="870" max="870" width="17.85546875" bestFit="1" customWidth="1"/>
    <col min="871" max="871" width="15.7109375" bestFit="1" customWidth="1"/>
    <col min="872" max="872" width="18.85546875" bestFit="1" customWidth="1"/>
    <col min="873" max="873" width="15.7109375" bestFit="1" customWidth="1"/>
    <col min="874" max="874" width="18.85546875" bestFit="1" customWidth="1"/>
    <col min="875" max="875" width="15.7109375" bestFit="1" customWidth="1"/>
    <col min="876" max="876" width="18.85546875" bestFit="1" customWidth="1"/>
    <col min="877" max="877" width="16.7109375" bestFit="1" customWidth="1"/>
    <col min="878" max="878" width="19.85546875" bestFit="1" customWidth="1"/>
    <col min="879" max="879" width="15.7109375" bestFit="1" customWidth="1"/>
    <col min="880" max="880" width="18.85546875" bestFit="1" customWidth="1"/>
    <col min="881" max="881" width="16.7109375" bestFit="1" customWidth="1"/>
    <col min="882" max="882" width="19.85546875" bestFit="1" customWidth="1"/>
    <col min="883" max="883" width="15.7109375" bestFit="1" customWidth="1"/>
    <col min="884" max="884" width="18.85546875" bestFit="1" customWidth="1"/>
    <col min="885" max="885" width="15.7109375" bestFit="1" customWidth="1"/>
    <col min="886" max="886" width="18.85546875" bestFit="1" customWidth="1"/>
    <col min="887" max="887" width="15.7109375" bestFit="1" customWidth="1"/>
    <col min="888" max="888" width="18.85546875" bestFit="1" customWidth="1"/>
    <col min="889" max="889" width="15.7109375" bestFit="1" customWidth="1"/>
    <col min="890" max="890" width="18.85546875" bestFit="1" customWidth="1"/>
    <col min="891" max="891" width="16.7109375" bestFit="1" customWidth="1"/>
    <col min="892" max="892" width="19.85546875" bestFit="1" customWidth="1"/>
    <col min="893" max="893" width="16.7109375" bestFit="1" customWidth="1"/>
    <col min="894" max="894" width="19.85546875" bestFit="1" customWidth="1"/>
    <col min="895" max="895" width="15.7109375" bestFit="1" customWidth="1"/>
    <col min="896" max="896" width="18.85546875" bestFit="1" customWidth="1"/>
    <col min="897" max="897" width="15.7109375" bestFit="1" customWidth="1"/>
    <col min="898" max="898" width="18.85546875" bestFit="1" customWidth="1"/>
    <col min="899" max="899" width="16.7109375" bestFit="1" customWidth="1"/>
    <col min="900" max="900" width="19.85546875" bestFit="1" customWidth="1"/>
    <col min="901" max="901" width="16.7109375" bestFit="1" customWidth="1"/>
    <col min="902" max="902" width="19.85546875" bestFit="1" customWidth="1"/>
    <col min="903" max="903" width="15.7109375" bestFit="1" customWidth="1"/>
    <col min="904" max="904" width="18.85546875" bestFit="1" customWidth="1"/>
    <col min="905" max="905" width="16.7109375" bestFit="1" customWidth="1"/>
    <col min="906" max="906" width="19.85546875" bestFit="1" customWidth="1"/>
    <col min="907" max="907" width="16.7109375" bestFit="1" customWidth="1"/>
    <col min="908" max="908" width="19.85546875" bestFit="1" customWidth="1"/>
    <col min="909" max="909" width="15.7109375" bestFit="1" customWidth="1"/>
    <col min="910" max="910" width="18.85546875" bestFit="1" customWidth="1"/>
    <col min="911" max="911" width="16.7109375" bestFit="1" customWidth="1"/>
    <col min="912" max="912" width="19.85546875" bestFit="1" customWidth="1"/>
    <col min="913" max="913" width="16.7109375" bestFit="1" customWidth="1"/>
    <col min="914" max="914" width="19.85546875" bestFit="1" customWidth="1"/>
    <col min="915" max="915" width="16.7109375" bestFit="1" customWidth="1"/>
    <col min="916" max="916" width="19.85546875" bestFit="1" customWidth="1"/>
    <col min="917" max="917" width="15.7109375" bestFit="1" customWidth="1"/>
    <col min="918" max="918" width="18.85546875" bestFit="1" customWidth="1"/>
    <col min="919" max="919" width="15.7109375" bestFit="1" customWidth="1"/>
    <col min="920" max="920" width="18.85546875" bestFit="1" customWidth="1"/>
    <col min="921" max="921" width="16.7109375" bestFit="1" customWidth="1"/>
    <col min="922" max="922" width="19.85546875" bestFit="1" customWidth="1"/>
    <col min="923" max="923" width="17.7109375" bestFit="1" customWidth="1"/>
    <col min="924" max="924" width="20.85546875" bestFit="1" customWidth="1"/>
    <col min="925" max="925" width="16.7109375" bestFit="1" customWidth="1"/>
    <col min="926" max="926" width="19.85546875" bestFit="1" customWidth="1"/>
    <col min="927" max="927" width="17.7109375" bestFit="1" customWidth="1"/>
    <col min="928" max="928" width="20.85546875" bestFit="1" customWidth="1"/>
    <col min="929" max="929" width="17.7109375" bestFit="1" customWidth="1"/>
    <col min="930" max="930" width="20.85546875" bestFit="1" customWidth="1"/>
    <col min="931" max="931" width="17.7109375" bestFit="1" customWidth="1"/>
    <col min="932" max="932" width="20.85546875" bestFit="1" customWidth="1"/>
    <col min="933" max="933" width="17.7109375" bestFit="1" customWidth="1"/>
    <col min="934" max="934" width="20.85546875" bestFit="1" customWidth="1"/>
    <col min="935" max="935" width="16.7109375" bestFit="1" customWidth="1"/>
    <col min="936" max="936" width="19.85546875" bestFit="1" customWidth="1"/>
    <col min="937" max="937" width="16.7109375" bestFit="1" customWidth="1"/>
    <col min="938" max="938" width="19.85546875" bestFit="1" customWidth="1"/>
    <col min="939" max="939" width="16.7109375" bestFit="1" customWidth="1"/>
    <col min="940" max="940" width="19.85546875" bestFit="1" customWidth="1"/>
    <col min="941" max="941" width="17.7109375" bestFit="1" customWidth="1"/>
    <col min="942" max="942" width="20.85546875" bestFit="1" customWidth="1"/>
    <col min="943" max="943" width="16.7109375" bestFit="1" customWidth="1"/>
    <col min="944" max="944" width="19.85546875" bestFit="1" customWidth="1"/>
    <col min="945" max="945" width="16.7109375" bestFit="1" customWidth="1"/>
    <col min="946" max="946" width="19.85546875" bestFit="1" customWidth="1"/>
    <col min="947" max="947" width="16.7109375" bestFit="1" customWidth="1"/>
    <col min="948" max="948" width="19.85546875" bestFit="1" customWidth="1"/>
    <col min="949" max="949" width="15.7109375" bestFit="1" customWidth="1"/>
    <col min="950" max="950" width="18.85546875" bestFit="1" customWidth="1"/>
    <col min="951" max="951" width="16.7109375" bestFit="1" customWidth="1"/>
    <col min="952" max="952" width="19.85546875" bestFit="1" customWidth="1"/>
    <col min="953" max="953" width="16.7109375" bestFit="1" customWidth="1"/>
    <col min="954" max="954" width="19.85546875" bestFit="1" customWidth="1"/>
    <col min="955" max="955" width="16.7109375" bestFit="1" customWidth="1"/>
    <col min="956" max="956" width="19.85546875" bestFit="1" customWidth="1"/>
    <col min="957" max="957" width="17.7109375" bestFit="1" customWidth="1"/>
    <col min="958" max="958" width="20.85546875" bestFit="1" customWidth="1"/>
    <col min="959" max="959" width="16.7109375" bestFit="1" customWidth="1"/>
    <col min="960" max="960" width="19.85546875" bestFit="1" customWidth="1"/>
    <col min="961" max="961" width="16.7109375" bestFit="1" customWidth="1"/>
    <col min="962" max="962" width="19.85546875" bestFit="1" customWidth="1"/>
    <col min="963" max="963" width="12.5703125" bestFit="1" customWidth="1"/>
    <col min="964" max="964" width="15.7109375" bestFit="1" customWidth="1"/>
    <col min="965" max="965" width="17.7109375" bestFit="1" customWidth="1"/>
    <col min="966" max="966" width="20.85546875" bestFit="1" customWidth="1"/>
    <col min="967" max="967" width="12.5703125" bestFit="1" customWidth="1"/>
    <col min="968" max="968" width="15.7109375" bestFit="1" customWidth="1"/>
    <col min="969" max="969" width="16.7109375" bestFit="1" customWidth="1"/>
    <col min="970" max="970" width="19.85546875" bestFit="1" customWidth="1"/>
    <col min="971" max="971" width="16.7109375" bestFit="1" customWidth="1"/>
    <col min="972" max="972" width="19.85546875" bestFit="1" customWidth="1"/>
    <col min="973" max="973" width="17.7109375" bestFit="1" customWidth="1"/>
    <col min="974" max="974" width="20.85546875" bestFit="1" customWidth="1"/>
    <col min="975" max="975" width="16.7109375" bestFit="1" customWidth="1"/>
    <col min="976" max="976" width="19.85546875" bestFit="1" customWidth="1"/>
    <col min="977" max="977" width="17.7109375" bestFit="1" customWidth="1"/>
    <col min="978" max="978" width="20.85546875" bestFit="1" customWidth="1"/>
    <col min="979" max="979" width="17.7109375" bestFit="1" customWidth="1"/>
    <col min="980" max="980" width="20.85546875" bestFit="1" customWidth="1"/>
    <col min="981" max="981" width="17.7109375" bestFit="1" customWidth="1"/>
    <col min="982" max="982" width="20.85546875" bestFit="1" customWidth="1"/>
    <col min="983" max="983" width="17.7109375" bestFit="1" customWidth="1"/>
    <col min="984" max="984" width="20.85546875" bestFit="1" customWidth="1"/>
    <col min="985" max="985" width="15.7109375" bestFit="1" customWidth="1"/>
    <col min="986" max="986" width="18.85546875" bestFit="1" customWidth="1"/>
    <col min="987" max="987" width="15.7109375" bestFit="1" customWidth="1"/>
    <col min="988" max="988" width="18.85546875" bestFit="1" customWidth="1"/>
    <col min="989" max="989" width="15.7109375" bestFit="1" customWidth="1"/>
    <col min="990" max="990" width="18.85546875" bestFit="1" customWidth="1"/>
    <col min="991" max="991" width="16.7109375" bestFit="1" customWidth="1"/>
    <col min="992" max="992" width="19.85546875" bestFit="1" customWidth="1"/>
    <col min="993" max="993" width="16.7109375" bestFit="1" customWidth="1"/>
    <col min="994" max="994" width="19.85546875" bestFit="1" customWidth="1"/>
    <col min="995" max="995" width="16.7109375" bestFit="1" customWidth="1"/>
    <col min="996" max="996" width="19.85546875" bestFit="1" customWidth="1"/>
    <col min="997" max="997" width="17.7109375" bestFit="1" customWidth="1"/>
    <col min="998" max="998" width="20.85546875" bestFit="1" customWidth="1"/>
    <col min="999" max="999" width="17.7109375" bestFit="1" customWidth="1"/>
    <col min="1000" max="1000" width="20.85546875" bestFit="1" customWidth="1"/>
    <col min="1001" max="1001" width="17.7109375" bestFit="1" customWidth="1"/>
    <col min="1002" max="1002" width="20.85546875" bestFit="1" customWidth="1"/>
    <col min="1003" max="1003" width="17.7109375" bestFit="1" customWidth="1"/>
    <col min="1004" max="1004" width="20.85546875" bestFit="1" customWidth="1"/>
    <col min="1005" max="1005" width="17.7109375" bestFit="1" customWidth="1"/>
    <col min="1006" max="1006" width="20.85546875" bestFit="1" customWidth="1"/>
    <col min="1007" max="1007" width="17.7109375" bestFit="1" customWidth="1"/>
    <col min="1008" max="1008" width="20.85546875" bestFit="1" customWidth="1"/>
    <col min="1009" max="1009" width="17.7109375" bestFit="1" customWidth="1"/>
    <col min="1010" max="1010" width="20.85546875" bestFit="1" customWidth="1"/>
    <col min="1011" max="1011" width="17.7109375" bestFit="1" customWidth="1"/>
    <col min="1012" max="1012" width="20.85546875" bestFit="1" customWidth="1"/>
    <col min="1013" max="1013" width="17.7109375" bestFit="1" customWidth="1"/>
    <col min="1014" max="1014" width="20.85546875" bestFit="1" customWidth="1"/>
    <col min="1015" max="1015" width="17.7109375" bestFit="1" customWidth="1"/>
    <col min="1016" max="1016" width="20.85546875" bestFit="1" customWidth="1"/>
    <col min="1017" max="1017" width="17.7109375" bestFit="1" customWidth="1"/>
    <col min="1018" max="1018" width="20.85546875" bestFit="1" customWidth="1"/>
    <col min="1019" max="1019" width="17.7109375" bestFit="1" customWidth="1"/>
    <col min="1020" max="1020" width="20.85546875" bestFit="1" customWidth="1"/>
    <col min="1021" max="1021" width="17.7109375" bestFit="1" customWidth="1"/>
    <col min="1022" max="1022" width="20.85546875" bestFit="1" customWidth="1"/>
    <col min="1023" max="1023" width="15.7109375" bestFit="1" customWidth="1"/>
    <col min="1024" max="1024" width="18.85546875" bestFit="1" customWidth="1"/>
    <col min="1025" max="1025" width="14.5703125" bestFit="1" customWidth="1"/>
    <col min="1026" max="1026" width="17.85546875" bestFit="1" customWidth="1"/>
    <col min="1027" max="1027" width="15.7109375" bestFit="1" customWidth="1"/>
    <col min="1028" max="1028" width="18.85546875" bestFit="1" customWidth="1"/>
    <col min="1029" max="1029" width="14.5703125" bestFit="1" customWidth="1"/>
    <col min="1030" max="1030" width="17.85546875" bestFit="1" customWidth="1"/>
    <col min="1031" max="1031" width="14.5703125" bestFit="1" customWidth="1"/>
    <col min="1032" max="1032" width="17.85546875" bestFit="1" customWidth="1"/>
    <col min="1033" max="1033" width="14.5703125" bestFit="1" customWidth="1"/>
    <col min="1034" max="1034" width="17.85546875" bestFit="1" customWidth="1"/>
    <col min="1035" max="1035" width="16.7109375" bestFit="1" customWidth="1"/>
    <col min="1036" max="1036" width="19.85546875" bestFit="1" customWidth="1"/>
    <col min="1037" max="1037" width="16.7109375" bestFit="1" customWidth="1"/>
    <col min="1038" max="1038" width="19.85546875" bestFit="1" customWidth="1"/>
    <col min="1039" max="1039" width="16.7109375" bestFit="1" customWidth="1"/>
    <col min="1040" max="1040" width="19.85546875" bestFit="1" customWidth="1"/>
    <col min="1041" max="1041" width="16.7109375" bestFit="1" customWidth="1"/>
    <col min="1042" max="1042" width="19.85546875" bestFit="1" customWidth="1"/>
    <col min="1043" max="1043" width="16.7109375" bestFit="1" customWidth="1"/>
    <col min="1044" max="1044" width="19.85546875" bestFit="1" customWidth="1"/>
    <col min="1045" max="1045" width="16.7109375" bestFit="1" customWidth="1"/>
    <col min="1046" max="1046" width="19.85546875" bestFit="1" customWidth="1"/>
    <col min="1047" max="1047" width="15.7109375" bestFit="1" customWidth="1"/>
    <col min="1048" max="1048" width="18.85546875" bestFit="1" customWidth="1"/>
    <col min="1049" max="1049" width="16.7109375" bestFit="1" customWidth="1"/>
    <col min="1050" max="1050" width="19.85546875" bestFit="1" customWidth="1"/>
    <col min="1051" max="1051" width="15.7109375" bestFit="1" customWidth="1"/>
    <col min="1052" max="1052" width="18.85546875" bestFit="1" customWidth="1"/>
    <col min="1053" max="1053" width="16.7109375" bestFit="1" customWidth="1"/>
    <col min="1054" max="1054" width="19.85546875" bestFit="1" customWidth="1"/>
    <col min="1055" max="1055" width="15.7109375" bestFit="1" customWidth="1"/>
    <col min="1056" max="1056" width="18.85546875" bestFit="1" customWidth="1"/>
    <col min="1057" max="1057" width="14.5703125" bestFit="1" customWidth="1"/>
    <col min="1058" max="1058" width="17.85546875" bestFit="1" customWidth="1"/>
    <col min="1059" max="1059" width="15.7109375" bestFit="1" customWidth="1"/>
    <col min="1060" max="1060" width="18.85546875" bestFit="1" customWidth="1"/>
    <col min="1061" max="1061" width="15.7109375" bestFit="1" customWidth="1"/>
    <col min="1062" max="1062" width="18.85546875" bestFit="1" customWidth="1"/>
    <col min="1063" max="1063" width="15.7109375" bestFit="1" customWidth="1"/>
    <col min="1064" max="1064" width="18.85546875" bestFit="1" customWidth="1"/>
    <col min="1065" max="1065" width="15.7109375" bestFit="1" customWidth="1"/>
    <col min="1066" max="1066" width="18.85546875" bestFit="1" customWidth="1"/>
    <col min="1067" max="1067" width="15.7109375" bestFit="1" customWidth="1"/>
    <col min="1068" max="1068" width="18.85546875" bestFit="1" customWidth="1"/>
    <col min="1069" max="1069" width="16.7109375" bestFit="1" customWidth="1"/>
    <col min="1070" max="1070" width="19.85546875" bestFit="1" customWidth="1"/>
    <col min="1071" max="1071" width="16.7109375" bestFit="1" customWidth="1"/>
    <col min="1072" max="1072" width="19.85546875" bestFit="1" customWidth="1"/>
    <col min="1073" max="1073" width="16.7109375" bestFit="1" customWidth="1"/>
    <col min="1074" max="1074" width="19.85546875" bestFit="1" customWidth="1"/>
    <col min="1075" max="1075" width="16.7109375" bestFit="1" customWidth="1"/>
    <col min="1076" max="1076" width="19.85546875" bestFit="1" customWidth="1"/>
    <col min="1077" max="1077" width="15.7109375" bestFit="1" customWidth="1"/>
    <col min="1078" max="1078" width="18.85546875" bestFit="1" customWidth="1"/>
    <col min="1079" max="1079" width="15.7109375" bestFit="1" customWidth="1"/>
    <col min="1080" max="1080" width="18.85546875" bestFit="1" customWidth="1"/>
    <col min="1081" max="1081" width="15.7109375" bestFit="1" customWidth="1"/>
    <col min="1082" max="1082" width="18.85546875" bestFit="1" customWidth="1"/>
    <col min="1083" max="1083" width="16.7109375" bestFit="1" customWidth="1"/>
    <col min="1084" max="1084" width="19.85546875" bestFit="1" customWidth="1"/>
    <col min="1085" max="1085" width="16.7109375" bestFit="1" customWidth="1"/>
    <col min="1086" max="1086" width="19.85546875" bestFit="1" customWidth="1"/>
    <col min="1087" max="1087" width="16.7109375" bestFit="1" customWidth="1"/>
    <col min="1088" max="1088" width="19.85546875" bestFit="1" customWidth="1"/>
    <col min="1089" max="1089" width="16.7109375" bestFit="1" customWidth="1"/>
    <col min="1090" max="1090" width="19.85546875" bestFit="1" customWidth="1"/>
    <col min="1091" max="1091" width="14.5703125" bestFit="1" customWidth="1"/>
    <col min="1092" max="1092" width="17.85546875" bestFit="1" customWidth="1"/>
    <col min="1093" max="1093" width="15.7109375" bestFit="1" customWidth="1"/>
    <col min="1094" max="1094" width="18.85546875" bestFit="1" customWidth="1"/>
    <col min="1095" max="1095" width="15.7109375" bestFit="1" customWidth="1"/>
    <col min="1096" max="1096" width="18.85546875" bestFit="1" customWidth="1"/>
    <col min="1097" max="1097" width="15.7109375" bestFit="1" customWidth="1"/>
    <col min="1098" max="1098" width="18.85546875" bestFit="1" customWidth="1"/>
    <col min="1099" max="1099" width="14.5703125" bestFit="1" customWidth="1"/>
    <col min="1100" max="1100" width="17.85546875" bestFit="1" customWidth="1"/>
    <col min="1101" max="1101" width="15.7109375" bestFit="1" customWidth="1"/>
    <col min="1102" max="1102" width="18.85546875" bestFit="1" customWidth="1"/>
    <col min="1103" max="1103" width="14.5703125" bestFit="1" customWidth="1"/>
    <col min="1104" max="1104" width="17.85546875" bestFit="1" customWidth="1"/>
    <col min="1105" max="1105" width="15.7109375" bestFit="1" customWidth="1"/>
    <col min="1106" max="1106" width="18.85546875" bestFit="1" customWidth="1"/>
    <col min="1107" max="1107" width="14.5703125" bestFit="1" customWidth="1"/>
    <col min="1108" max="1108" width="17.85546875" bestFit="1" customWidth="1"/>
    <col min="1109" max="1109" width="15.7109375" bestFit="1" customWidth="1"/>
    <col min="1110" max="1110" width="18.85546875" bestFit="1" customWidth="1"/>
    <col min="1111" max="1111" width="15.7109375" bestFit="1" customWidth="1"/>
    <col min="1112" max="1112" width="18.85546875" bestFit="1" customWidth="1"/>
    <col min="1113" max="1113" width="16.7109375" bestFit="1" customWidth="1"/>
    <col min="1114" max="1114" width="19.85546875" bestFit="1" customWidth="1"/>
    <col min="1115" max="1115" width="16.7109375" bestFit="1" customWidth="1"/>
    <col min="1116" max="1116" width="19.85546875" bestFit="1" customWidth="1"/>
    <col min="1117" max="1117" width="11.5703125" bestFit="1" customWidth="1"/>
    <col min="1118" max="1118" width="14.7109375" bestFit="1" customWidth="1"/>
    <col min="1119" max="1119" width="15.7109375" bestFit="1" customWidth="1"/>
    <col min="1120" max="1120" width="18.85546875" bestFit="1" customWidth="1"/>
    <col min="1121" max="1121" width="16.7109375" bestFit="1" customWidth="1"/>
    <col min="1122" max="1122" width="19.85546875" bestFit="1" customWidth="1"/>
    <col min="1123" max="1123" width="16.7109375" bestFit="1" customWidth="1"/>
    <col min="1124" max="1124" width="19.85546875" bestFit="1" customWidth="1"/>
    <col min="1125" max="1125" width="16.7109375" bestFit="1" customWidth="1"/>
    <col min="1126" max="1126" width="19.85546875" bestFit="1" customWidth="1"/>
    <col min="1127" max="1127" width="16.7109375" bestFit="1" customWidth="1"/>
    <col min="1128" max="1128" width="19.85546875" bestFit="1" customWidth="1"/>
    <col min="1129" max="1129" width="16.7109375" bestFit="1" customWidth="1"/>
    <col min="1130" max="1130" width="19.85546875" bestFit="1" customWidth="1"/>
    <col min="1131" max="1131" width="16.7109375" bestFit="1" customWidth="1"/>
    <col min="1132" max="1132" width="19.85546875" bestFit="1" customWidth="1"/>
    <col min="1133" max="1133" width="16.7109375" bestFit="1" customWidth="1"/>
    <col min="1134" max="1134" width="19.85546875" bestFit="1" customWidth="1"/>
    <col min="1135" max="1135" width="16.7109375" bestFit="1" customWidth="1"/>
    <col min="1136" max="1136" width="19.85546875" bestFit="1" customWidth="1"/>
    <col min="1137" max="1137" width="16.7109375" bestFit="1" customWidth="1"/>
    <col min="1138" max="1138" width="19.85546875" bestFit="1" customWidth="1"/>
    <col min="1139" max="1139" width="16.7109375" bestFit="1" customWidth="1"/>
    <col min="1140" max="1140" width="19.85546875" bestFit="1" customWidth="1"/>
    <col min="1141" max="1141" width="15.7109375" bestFit="1" customWidth="1"/>
    <col min="1142" max="1142" width="18.85546875" bestFit="1" customWidth="1"/>
    <col min="1143" max="1143" width="16.7109375" bestFit="1" customWidth="1"/>
    <col min="1144" max="1144" width="19.85546875" bestFit="1" customWidth="1"/>
    <col min="1145" max="1145" width="15.7109375" bestFit="1" customWidth="1"/>
    <col min="1146" max="1146" width="18.85546875" bestFit="1" customWidth="1"/>
    <col min="1147" max="1147" width="16.7109375" bestFit="1" customWidth="1"/>
    <col min="1148" max="1148" width="19.85546875" bestFit="1" customWidth="1"/>
    <col min="1149" max="1149" width="15.7109375" bestFit="1" customWidth="1"/>
    <col min="1150" max="1150" width="18.85546875" bestFit="1" customWidth="1"/>
    <col min="1151" max="1151" width="16.7109375" bestFit="1" customWidth="1"/>
    <col min="1152" max="1152" width="19.85546875" bestFit="1" customWidth="1"/>
    <col min="1153" max="1153" width="15.7109375" bestFit="1" customWidth="1"/>
    <col min="1154" max="1154" width="18.85546875" bestFit="1" customWidth="1"/>
    <col min="1155" max="1155" width="14.5703125" bestFit="1" customWidth="1"/>
    <col min="1156" max="1156" width="17.85546875" bestFit="1" customWidth="1"/>
    <col min="1157" max="1157" width="15.7109375" bestFit="1" customWidth="1"/>
    <col min="1158" max="1158" width="18.85546875" bestFit="1" customWidth="1"/>
    <col min="1159" max="1159" width="14.5703125" bestFit="1" customWidth="1"/>
    <col min="1160" max="1160" width="17.85546875" bestFit="1" customWidth="1"/>
    <col min="1161" max="1161" width="15.7109375" bestFit="1" customWidth="1"/>
    <col min="1162" max="1162" width="18.85546875" bestFit="1" customWidth="1"/>
    <col min="1163" max="1163" width="14.5703125" bestFit="1" customWidth="1"/>
    <col min="1164" max="1164" width="17.85546875" bestFit="1" customWidth="1"/>
    <col min="1165" max="1165" width="16.7109375" bestFit="1" customWidth="1"/>
    <col min="1166" max="1166" width="19.85546875" bestFit="1" customWidth="1"/>
    <col min="1167" max="1167" width="15.7109375" bestFit="1" customWidth="1"/>
    <col min="1168" max="1168" width="18.85546875" bestFit="1" customWidth="1"/>
    <col min="1169" max="1169" width="16.7109375" bestFit="1" customWidth="1"/>
    <col min="1170" max="1170" width="19.85546875" bestFit="1" customWidth="1"/>
    <col min="1171" max="1171" width="16.7109375" bestFit="1" customWidth="1"/>
    <col min="1172" max="1172" width="19.85546875" bestFit="1" customWidth="1"/>
    <col min="1173" max="1173" width="16.7109375" bestFit="1" customWidth="1"/>
    <col min="1174" max="1174" width="19.85546875" bestFit="1" customWidth="1"/>
    <col min="1175" max="1175" width="16.7109375" bestFit="1" customWidth="1"/>
    <col min="1176" max="1176" width="19.85546875" bestFit="1" customWidth="1"/>
    <col min="1177" max="1177" width="15.7109375" bestFit="1" customWidth="1"/>
    <col min="1178" max="1178" width="18.85546875" bestFit="1" customWidth="1"/>
    <col min="1179" max="1179" width="16.7109375" bestFit="1" customWidth="1"/>
    <col min="1180" max="1180" width="19.85546875" bestFit="1" customWidth="1"/>
    <col min="1181" max="1181" width="16.7109375" bestFit="1" customWidth="1"/>
    <col min="1182" max="1182" width="19.85546875" bestFit="1" customWidth="1"/>
    <col min="1183" max="1183" width="15.7109375" bestFit="1" customWidth="1"/>
    <col min="1184" max="1184" width="18.85546875" bestFit="1" customWidth="1"/>
    <col min="1185" max="1185" width="16.7109375" bestFit="1" customWidth="1"/>
    <col min="1186" max="1186" width="19.85546875" bestFit="1" customWidth="1"/>
    <col min="1187" max="1187" width="15.7109375" bestFit="1" customWidth="1"/>
    <col min="1188" max="1188" width="18.85546875" bestFit="1" customWidth="1"/>
    <col min="1189" max="1189" width="14.5703125" bestFit="1" customWidth="1"/>
    <col min="1190" max="1190" width="17.85546875" bestFit="1" customWidth="1"/>
    <col min="1191" max="1191" width="14.5703125" bestFit="1" customWidth="1"/>
    <col min="1192" max="1192" width="17.85546875" bestFit="1" customWidth="1"/>
    <col min="1193" max="1193" width="15.7109375" bestFit="1" customWidth="1"/>
    <col min="1194" max="1194" width="18.85546875" bestFit="1" customWidth="1"/>
    <col min="1195" max="1195" width="15.7109375" bestFit="1" customWidth="1"/>
    <col min="1196" max="1196" width="18.85546875" bestFit="1" customWidth="1"/>
    <col min="1197" max="1197" width="15.7109375" bestFit="1" customWidth="1"/>
    <col min="1198" max="1198" width="18.85546875" bestFit="1" customWidth="1"/>
    <col min="1199" max="1199" width="15.7109375" bestFit="1" customWidth="1"/>
    <col min="1200" max="1200" width="18.85546875" bestFit="1" customWidth="1"/>
    <col min="1201" max="1201" width="15.7109375" bestFit="1" customWidth="1"/>
    <col min="1202" max="1202" width="18.85546875" bestFit="1" customWidth="1"/>
    <col min="1203" max="1203" width="14.5703125" bestFit="1" customWidth="1"/>
    <col min="1204" max="1204" width="17.85546875" bestFit="1" customWidth="1"/>
    <col min="1205" max="1205" width="15.7109375" bestFit="1" customWidth="1"/>
    <col min="1206" max="1206" width="18.85546875" bestFit="1" customWidth="1"/>
    <col min="1207" max="1207" width="15.7109375" bestFit="1" customWidth="1"/>
    <col min="1208" max="1208" width="18.85546875" bestFit="1" customWidth="1"/>
    <col min="1209" max="1209" width="14.5703125" bestFit="1" customWidth="1"/>
    <col min="1210" max="1210" width="17.85546875" bestFit="1" customWidth="1"/>
    <col min="1211" max="1211" width="15.7109375" bestFit="1" customWidth="1"/>
    <col min="1212" max="1212" width="18.85546875" bestFit="1" customWidth="1"/>
    <col min="1213" max="1213" width="14.5703125" bestFit="1" customWidth="1"/>
    <col min="1214" max="1214" width="17.85546875" bestFit="1" customWidth="1"/>
    <col min="1215" max="1215" width="15.7109375" bestFit="1" customWidth="1"/>
    <col min="1216" max="1216" width="18.85546875" bestFit="1" customWidth="1"/>
    <col min="1217" max="1217" width="15.7109375" bestFit="1" customWidth="1"/>
    <col min="1218" max="1218" width="18.85546875" bestFit="1" customWidth="1"/>
    <col min="1219" max="1219" width="16.7109375" bestFit="1" customWidth="1"/>
    <col min="1220" max="1220" width="19.85546875" bestFit="1" customWidth="1"/>
    <col min="1221" max="1221" width="16.7109375" bestFit="1" customWidth="1"/>
    <col min="1222" max="1222" width="19.85546875" bestFit="1" customWidth="1"/>
    <col min="1223" max="1223" width="15.7109375" bestFit="1" customWidth="1"/>
    <col min="1224" max="1224" width="18.85546875" bestFit="1" customWidth="1"/>
    <col min="1225" max="1225" width="16.7109375" bestFit="1" customWidth="1"/>
    <col min="1226" max="1226" width="19.85546875" bestFit="1" customWidth="1"/>
    <col min="1227" max="1227" width="15.7109375" bestFit="1" customWidth="1"/>
    <col min="1228" max="1228" width="18.85546875" bestFit="1" customWidth="1"/>
    <col min="1229" max="1229" width="15.7109375" bestFit="1" customWidth="1"/>
    <col min="1230" max="1230" width="18.85546875" bestFit="1" customWidth="1"/>
    <col min="1231" max="1231" width="16.7109375" bestFit="1" customWidth="1"/>
    <col min="1232" max="1232" width="19.85546875" bestFit="1" customWidth="1"/>
    <col min="1233" max="1233" width="15.7109375" bestFit="1" customWidth="1"/>
    <col min="1234" max="1234" width="18.85546875" bestFit="1" customWidth="1"/>
    <col min="1235" max="1235" width="16.7109375" bestFit="1" customWidth="1"/>
    <col min="1236" max="1236" width="19.85546875" bestFit="1" customWidth="1"/>
    <col min="1237" max="1237" width="16.7109375" bestFit="1" customWidth="1"/>
    <col min="1238" max="1238" width="19.85546875" bestFit="1" customWidth="1"/>
    <col min="1239" max="1239" width="16.7109375" bestFit="1" customWidth="1"/>
    <col min="1240" max="1240" width="19.85546875" bestFit="1" customWidth="1"/>
    <col min="1241" max="1241" width="15.7109375" bestFit="1" customWidth="1"/>
    <col min="1242" max="1242" width="18.85546875" bestFit="1" customWidth="1"/>
    <col min="1243" max="1243" width="11.5703125" bestFit="1" customWidth="1"/>
    <col min="1244" max="1244" width="14.7109375" bestFit="1" customWidth="1"/>
    <col min="1245" max="1245" width="16.7109375" bestFit="1" customWidth="1"/>
    <col min="1246" max="1246" width="19.85546875" bestFit="1" customWidth="1"/>
    <col min="1247" max="1247" width="11.5703125" bestFit="1" customWidth="1"/>
    <col min="1248" max="1248" width="14.7109375" bestFit="1" customWidth="1"/>
    <col min="1249" max="1249" width="16.7109375" bestFit="1" customWidth="1"/>
    <col min="1250" max="1250" width="19.85546875" bestFit="1" customWidth="1"/>
    <col min="1251" max="1251" width="16.7109375" bestFit="1" customWidth="1"/>
    <col min="1252" max="1252" width="19.85546875" bestFit="1" customWidth="1"/>
    <col min="1253" max="1253" width="16.7109375" bestFit="1" customWidth="1"/>
    <col min="1254" max="1254" width="19.85546875" bestFit="1" customWidth="1"/>
    <col min="1255" max="1255" width="15.7109375" bestFit="1" customWidth="1"/>
    <col min="1256" max="1256" width="18.85546875" bestFit="1" customWidth="1"/>
    <col min="1257" max="1257" width="15.7109375" bestFit="1" customWidth="1"/>
    <col min="1258" max="1258" width="18.85546875" bestFit="1" customWidth="1"/>
    <col min="1259" max="1259" width="14.5703125" bestFit="1" customWidth="1"/>
    <col min="1260" max="1260" width="17.85546875" bestFit="1" customWidth="1"/>
    <col min="1261" max="1261" width="15.7109375" bestFit="1" customWidth="1"/>
    <col min="1262" max="1262" width="18.85546875" bestFit="1" customWidth="1"/>
    <col min="1263" max="1263" width="15.7109375" bestFit="1" customWidth="1"/>
    <col min="1264" max="1264" width="18.85546875" bestFit="1" customWidth="1"/>
    <col min="1265" max="1265" width="15.7109375" bestFit="1" customWidth="1"/>
    <col min="1266" max="1266" width="18.85546875" bestFit="1" customWidth="1"/>
    <col min="1267" max="1267" width="14.5703125" bestFit="1" customWidth="1"/>
    <col min="1268" max="1268" width="17.85546875" bestFit="1" customWidth="1"/>
    <col min="1269" max="1269" width="16.7109375" bestFit="1" customWidth="1"/>
    <col min="1270" max="1270" width="19.85546875" bestFit="1" customWidth="1"/>
    <col min="1271" max="1271" width="16.7109375" bestFit="1" customWidth="1"/>
    <col min="1272" max="1272" width="19.85546875" bestFit="1" customWidth="1"/>
    <col min="1273" max="1273" width="16.7109375" bestFit="1" customWidth="1"/>
    <col min="1274" max="1274" width="19.85546875" bestFit="1" customWidth="1"/>
    <col min="1275" max="1275" width="15.7109375" bestFit="1" customWidth="1"/>
    <col min="1276" max="1276" width="18.85546875" bestFit="1" customWidth="1"/>
    <col min="1277" max="1277" width="15.7109375" bestFit="1" customWidth="1"/>
    <col min="1278" max="1278" width="18.85546875" bestFit="1" customWidth="1"/>
    <col min="1279" max="1279" width="15.7109375" bestFit="1" customWidth="1"/>
    <col min="1280" max="1280" width="18.85546875" bestFit="1" customWidth="1"/>
    <col min="1281" max="1281" width="16.7109375" bestFit="1" customWidth="1"/>
    <col min="1282" max="1282" width="19.85546875" bestFit="1" customWidth="1"/>
    <col min="1283" max="1283" width="16.7109375" bestFit="1" customWidth="1"/>
    <col min="1284" max="1284" width="19.85546875" bestFit="1" customWidth="1"/>
    <col min="1285" max="1285" width="14.5703125" bestFit="1" customWidth="1"/>
    <col min="1286" max="1286" width="17.85546875" bestFit="1" customWidth="1"/>
    <col min="1287" max="1287" width="15.7109375" bestFit="1" customWidth="1"/>
    <col min="1288" max="1288" width="18.85546875" bestFit="1" customWidth="1"/>
    <col min="1289" max="1289" width="14.5703125" bestFit="1" customWidth="1"/>
    <col min="1290" max="1290" width="17.85546875" bestFit="1" customWidth="1"/>
    <col min="1291" max="1291" width="14.5703125" bestFit="1" customWidth="1"/>
    <col min="1292" max="1292" width="17.85546875" bestFit="1" customWidth="1"/>
    <col min="1293" max="1293" width="14.5703125" bestFit="1" customWidth="1"/>
    <col min="1294" max="1294" width="17.85546875" bestFit="1" customWidth="1"/>
    <col min="1295" max="1295" width="14.5703125" bestFit="1" customWidth="1"/>
    <col min="1296" max="1296" width="17.85546875" bestFit="1" customWidth="1"/>
    <col min="1297" max="1297" width="15.7109375" bestFit="1" customWidth="1"/>
    <col min="1298" max="1298" width="18.85546875" bestFit="1" customWidth="1"/>
    <col min="1299" max="1299" width="14.5703125" bestFit="1" customWidth="1"/>
    <col min="1300" max="1300" width="17.85546875" bestFit="1" customWidth="1"/>
    <col min="1301" max="1301" width="16.7109375" bestFit="1" customWidth="1"/>
    <col min="1302" max="1302" width="19.85546875" bestFit="1" customWidth="1"/>
    <col min="1303" max="1303" width="16.7109375" bestFit="1" customWidth="1"/>
    <col min="1304" max="1304" width="19.85546875" bestFit="1" customWidth="1"/>
    <col min="1305" max="1305" width="16.7109375" bestFit="1" customWidth="1"/>
    <col min="1306" max="1306" width="19.85546875" bestFit="1" customWidth="1"/>
    <col min="1307" max="1307" width="16.7109375" bestFit="1" customWidth="1"/>
    <col min="1308" max="1308" width="19.85546875" bestFit="1" customWidth="1"/>
    <col min="1309" max="1309" width="16.7109375" bestFit="1" customWidth="1"/>
    <col min="1310" max="1310" width="19.85546875" bestFit="1" customWidth="1"/>
    <col min="1311" max="1311" width="16.7109375" bestFit="1" customWidth="1"/>
    <col min="1312" max="1312" width="19.85546875" bestFit="1" customWidth="1"/>
    <col min="1313" max="1313" width="16.7109375" bestFit="1" customWidth="1"/>
    <col min="1314" max="1314" width="19.85546875" bestFit="1" customWidth="1"/>
    <col min="1315" max="1315" width="16.7109375" bestFit="1" customWidth="1"/>
    <col min="1316" max="1316" width="19.85546875" bestFit="1" customWidth="1"/>
    <col min="1317" max="1317" width="15.7109375" bestFit="1" customWidth="1"/>
    <col min="1318" max="1318" width="18.85546875" bestFit="1" customWidth="1"/>
    <col min="1319" max="1319" width="16.7109375" bestFit="1" customWidth="1"/>
    <col min="1320" max="1320" width="19.85546875" bestFit="1" customWidth="1"/>
    <col min="1321" max="1321" width="15.7109375" bestFit="1" customWidth="1"/>
    <col min="1322" max="1322" width="18.85546875" bestFit="1" customWidth="1"/>
    <col min="1323" max="1323" width="16.7109375" bestFit="1" customWidth="1"/>
    <col min="1324" max="1324" width="19.85546875" bestFit="1" customWidth="1"/>
    <col min="1325" max="1325" width="15.7109375" bestFit="1" customWidth="1"/>
    <col min="1326" max="1326" width="18.85546875" bestFit="1" customWidth="1"/>
    <col min="1327" max="1327" width="15.7109375" bestFit="1" customWidth="1"/>
    <col min="1328" max="1328" width="18.85546875" bestFit="1" customWidth="1"/>
    <col min="1329" max="1329" width="16.7109375" bestFit="1" customWidth="1"/>
    <col min="1330" max="1330" width="19.85546875" bestFit="1" customWidth="1"/>
    <col min="1331" max="1331" width="16.7109375" bestFit="1" customWidth="1"/>
    <col min="1332" max="1332" width="19.85546875" bestFit="1" customWidth="1"/>
    <col min="1333" max="1333" width="14.5703125" bestFit="1" customWidth="1"/>
    <col min="1334" max="1334" width="17.85546875" bestFit="1" customWidth="1"/>
    <col min="1335" max="1335" width="15.7109375" bestFit="1" customWidth="1"/>
    <col min="1336" max="1336" width="18.85546875" bestFit="1" customWidth="1"/>
    <col min="1337" max="1337" width="15.7109375" bestFit="1" customWidth="1"/>
    <col min="1338" max="1338" width="18.85546875" bestFit="1" customWidth="1"/>
    <col min="1339" max="1339" width="15.7109375" bestFit="1" customWidth="1"/>
    <col min="1340" max="1340" width="18.85546875" bestFit="1" customWidth="1"/>
    <col min="1341" max="1341" width="16.7109375" bestFit="1" customWidth="1"/>
    <col min="1342" max="1342" width="19.85546875" bestFit="1" customWidth="1"/>
    <col min="1343" max="1343" width="16.7109375" bestFit="1" customWidth="1"/>
    <col min="1344" max="1344" width="19.85546875" bestFit="1" customWidth="1"/>
    <col min="1345" max="1345" width="16.7109375" bestFit="1" customWidth="1"/>
    <col min="1346" max="1346" width="19.85546875" bestFit="1" customWidth="1"/>
    <col min="1347" max="1347" width="16.7109375" bestFit="1" customWidth="1"/>
    <col min="1348" max="1348" width="19.85546875" bestFit="1" customWidth="1"/>
    <col min="1349" max="1349" width="15.7109375" bestFit="1" customWidth="1"/>
    <col min="1350" max="1350" width="18.85546875" bestFit="1" customWidth="1"/>
    <col min="1351" max="1351" width="16.7109375" bestFit="1" customWidth="1"/>
    <col min="1352" max="1352" width="19.85546875" bestFit="1" customWidth="1"/>
    <col min="1353" max="1353" width="16.7109375" bestFit="1" customWidth="1"/>
    <col min="1354" max="1354" width="19.85546875" bestFit="1" customWidth="1"/>
    <col min="1355" max="1355" width="16.7109375" bestFit="1" customWidth="1"/>
    <col min="1356" max="1356" width="19.85546875" bestFit="1" customWidth="1"/>
    <col min="1357" max="1357" width="16.7109375" bestFit="1" customWidth="1"/>
    <col min="1358" max="1358" width="19.85546875" bestFit="1" customWidth="1"/>
    <col min="1359" max="1359" width="16.7109375" bestFit="1" customWidth="1"/>
    <col min="1360" max="1360" width="19.85546875" bestFit="1" customWidth="1"/>
    <col min="1361" max="1361" width="14.5703125" bestFit="1" customWidth="1"/>
    <col min="1362" max="1362" width="17.85546875" bestFit="1" customWidth="1"/>
    <col min="1363" max="1363" width="14.5703125" bestFit="1" customWidth="1"/>
    <col min="1364" max="1364" width="17.85546875" bestFit="1" customWidth="1"/>
    <col min="1365" max="1365" width="14.5703125" bestFit="1" customWidth="1"/>
    <col min="1366" max="1366" width="17.85546875" bestFit="1" customWidth="1"/>
    <col min="1367" max="1367" width="15.7109375" bestFit="1" customWidth="1"/>
    <col min="1368" max="1368" width="18.85546875" bestFit="1" customWidth="1"/>
    <col min="1369" max="1369" width="15.7109375" bestFit="1" customWidth="1"/>
    <col min="1370" max="1370" width="18.85546875" bestFit="1" customWidth="1"/>
    <col min="1371" max="1371" width="15.7109375" bestFit="1" customWidth="1"/>
    <col min="1372" max="1372" width="18.85546875" bestFit="1" customWidth="1"/>
    <col min="1373" max="1373" width="15.7109375" bestFit="1" customWidth="1"/>
    <col min="1374" max="1374" width="18.85546875" bestFit="1" customWidth="1"/>
    <col min="1375" max="1375" width="16.7109375" bestFit="1" customWidth="1"/>
    <col min="1376" max="1376" width="19.85546875" bestFit="1" customWidth="1"/>
    <col min="1377" max="1377" width="16.7109375" bestFit="1" customWidth="1"/>
    <col min="1378" max="1378" width="19.85546875" bestFit="1" customWidth="1"/>
    <col min="1379" max="1379" width="16.7109375" bestFit="1" customWidth="1"/>
    <col min="1380" max="1380" width="19.85546875" bestFit="1" customWidth="1"/>
    <col min="1381" max="1381" width="16.7109375" bestFit="1" customWidth="1"/>
    <col min="1382" max="1382" width="19.85546875" bestFit="1" customWidth="1"/>
    <col min="1383" max="1383" width="16.7109375" bestFit="1" customWidth="1"/>
    <col min="1384" max="1384" width="19.85546875" bestFit="1" customWidth="1"/>
    <col min="1385" max="1385" width="16.7109375" bestFit="1" customWidth="1"/>
    <col min="1386" max="1386" width="19.85546875" bestFit="1" customWidth="1"/>
    <col min="1387" max="1387" width="16.7109375" bestFit="1" customWidth="1"/>
    <col min="1388" max="1388" width="19.85546875" bestFit="1" customWidth="1"/>
    <col min="1389" max="1389" width="16.7109375" bestFit="1" customWidth="1"/>
    <col min="1390" max="1390" width="19.85546875" bestFit="1" customWidth="1"/>
    <col min="1391" max="1391" width="16.7109375" bestFit="1" customWidth="1"/>
    <col min="1392" max="1392" width="19.85546875" bestFit="1" customWidth="1"/>
    <col min="1393" max="1393" width="16.7109375" bestFit="1" customWidth="1"/>
    <col min="1394" max="1394" width="19.85546875" bestFit="1" customWidth="1"/>
    <col min="1395" max="1395" width="15.7109375" bestFit="1" customWidth="1"/>
    <col min="1396" max="1396" width="18.85546875" bestFit="1" customWidth="1"/>
    <col min="1397" max="1397" width="16.7109375" bestFit="1" customWidth="1"/>
    <col min="1398" max="1398" width="19.85546875" bestFit="1" customWidth="1"/>
    <col min="1399" max="1399" width="15.7109375" bestFit="1" customWidth="1"/>
    <col min="1400" max="1400" width="18.85546875" bestFit="1" customWidth="1"/>
    <col min="1401" max="1401" width="16.7109375" bestFit="1" customWidth="1"/>
    <col min="1402" max="1402" width="19.85546875" bestFit="1" customWidth="1"/>
    <col min="1403" max="1403" width="16.7109375" bestFit="1" customWidth="1"/>
    <col min="1404" max="1404" width="19.85546875" bestFit="1" customWidth="1"/>
    <col min="1405" max="1405" width="15.7109375" bestFit="1" customWidth="1"/>
    <col min="1406" max="1406" width="18.85546875" bestFit="1" customWidth="1"/>
    <col min="1407" max="1407" width="15.7109375" bestFit="1" customWidth="1"/>
    <col min="1408" max="1408" width="18.85546875" bestFit="1" customWidth="1"/>
    <col min="1409" max="1409" width="16.7109375" bestFit="1" customWidth="1"/>
    <col min="1410" max="1410" width="19.85546875" bestFit="1" customWidth="1"/>
    <col min="1411" max="1411" width="17.7109375" bestFit="1" customWidth="1"/>
    <col min="1412" max="1412" width="20.85546875" bestFit="1" customWidth="1"/>
    <col min="1413" max="1413" width="12.5703125" bestFit="1" customWidth="1"/>
    <col min="1414" max="1414" width="15.7109375" bestFit="1" customWidth="1"/>
    <col min="1415" max="1415" width="16.7109375" bestFit="1" customWidth="1"/>
    <col min="1416" max="1416" width="19.85546875" bestFit="1" customWidth="1"/>
    <col min="1417" max="1417" width="16.7109375" bestFit="1" customWidth="1"/>
    <col min="1418" max="1418" width="19.85546875" bestFit="1" customWidth="1"/>
    <col min="1419" max="1419" width="16.7109375" bestFit="1" customWidth="1"/>
    <col min="1420" max="1420" width="19.85546875" bestFit="1" customWidth="1"/>
    <col min="1421" max="1421" width="16.7109375" bestFit="1" customWidth="1"/>
    <col min="1422" max="1422" width="19.85546875" bestFit="1" customWidth="1"/>
    <col min="1423" max="1423" width="16.7109375" bestFit="1" customWidth="1"/>
    <col min="1424" max="1424" width="19.85546875" bestFit="1" customWidth="1"/>
    <col min="1425" max="1425" width="17.7109375" bestFit="1" customWidth="1"/>
    <col min="1426" max="1426" width="20.85546875" bestFit="1" customWidth="1"/>
    <col min="1427" max="1427" width="17.7109375" bestFit="1" customWidth="1"/>
    <col min="1428" max="1428" width="20.85546875" bestFit="1" customWidth="1"/>
    <col min="1429" max="1429" width="17.7109375" bestFit="1" customWidth="1"/>
    <col min="1430" max="1430" width="20.85546875" bestFit="1" customWidth="1"/>
    <col min="1431" max="1431" width="16.7109375" bestFit="1" customWidth="1"/>
    <col min="1432" max="1432" width="19.85546875" bestFit="1" customWidth="1"/>
    <col min="1433" max="1433" width="17.7109375" bestFit="1" customWidth="1"/>
    <col min="1434" max="1434" width="20.85546875" bestFit="1" customWidth="1"/>
    <col min="1435" max="1435" width="16.7109375" bestFit="1" customWidth="1"/>
    <col min="1436" max="1436" width="19.85546875" bestFit="1" customWidth="1"/>
    <col min="1437" max="1437" width="17.7109375" bestFit="1" customWidth="1"/>
    <col min="1438" max="1438" width="20.85546875" bestFit="1" customWidth="1"/>
    <col min="1439" max="1439" width="17.7109375" bestFit="1" customWidth="1"/>
    <col min="1440" max="1440" width="20.85546875" bestFit="1" customWidth="1"/>
    <col min="1441" max="1441" width="17.7109375" bestFit="1" customWidth="1"/>
    <col min="1442" max="1442" width="20.85546875" bestFit="1" customWidth="1"/>
    <col min="1443" max="1443" width="17.7109375" bestFit="1" customWidth="1"/>
    <col min="1444" max="1444" width="20.85546875" bestFit="1" customWidth="1"/>
    <col min="1445" max="1445" width="11.5703125" bestFit="1" customWidth="1"/>
    <col min="1446" max="1446" width="14.7109375" bestFit="1" customWidth="1"/>
    <col min="1447" max="1447" width="16.7109375" bestFit="1" customWidth="1"/>
    <col min="1448" max="1448" width="19.85546875" bestFit="1" customWidth="1"/>
    <col min="1449" max="1449" width="16.7109375" bestFit="1" customWidth="1"/>
    <col min="1450" max="1450" width="19.85546875" bestFit="1" customWidth="1"/>
    <col min="1451" max="1451" width="16.7109375" bestFit="1" customWidth="1"/>
    <col min="1452" max="1452" width="19.85546875" bestFit="1" customWidth="1"/>
    <col min="1453" max="1453" width="16.7109375" bestFit="1" customWidth="1"/>
    <col min="1454" max="1454" width="19.85546875" bestFit="1" customWidth="1"/>
    <col min="1455" max="1455" width="16.7109375" bestFit="1" customWidth="1"/>
    <col min="1456" max="1456" width="19.85546875" bestFit="1" customWidth="1"/>
    <col min="1457" max="1457" width="16.7109375" bestFit="1" customWidth="1"/>
    <col min="1458" max="1458" width="19.85546875" bestFit="1" customWidth="1"/>
    <col min="1459" max="1459" width="16.7109375" bestFit="1" customWidth="1"/>
    <col min="1460" max="1460" width="19.85546875" bestFit="1" customWidth="1"/>
    <col min="1461" max="1461" width="15.7109375" bestFit="1" customWidth="1"/>
    <col min="1462" max="1462" width="18.85546875" bestFit="1" customWidth="1"/>
    <col min="1463" max="1463" width="16.7109375" bestFit="1" customWidth="1"/>
    <col min="1464" max="1464" width="19.85546875" bestFit="1" customWidth="1"/>
    <col min="1465" max="1465" width="15.7109375" bestFit="1" customWidth="1"/>
    <col min="1466" max="1466" width="18.85546875" bestFit="1" customWidth="1"/>
    <col min="1467" max="1467" width="16.7109375" bestFit="1" customWidth="1"/>
    <col min="1468" max="1468" width="19.85546875" bestFit="1" customWidth="1"/>
    <col min="1469" max="1469" width="15.7109375" bestFit="1" customWidth="1"/>
    <col min="1470" max="1470" width="18.85546875" bestFit="1" customWidth="1"/>
    <col min="1471" max="1471" width="17.7109375" bestFit="1" customWidth="1"/>
    <col min="1472" max="1472" width="20.85546875" bestFit="1" customWidth="1"/>
    <col min="1473" max="1473" width="16.7109375" bestFit="1" customWidth="1"/>
    <col min="1474" max="1474" width="19.85546875" bestFit="1" customWidth="1"/>
    <col min="1475" max="1475" width="17.7109375" bestFit="1" customWidth="1"/>
    <col min="1476" max="1476" width="20.85546875" bestFit="1" customWidth="1"/>
    <col min="1477" max="1477" width="17.7109375" bestFit="1" customWidth="1"/>
    <col min="1478" max="1478" width="20.85546875" bestFit="1" customWidth="1"/>
    <col min="1479" max="1479" width="16.7109375" bestFit="1" customWidth="1"/>
    <col min="1480" max="1480" width="19.85546875" bestFit="1" customWidth="1"/>
    <col min="1481" max="1481" width="17.7109375" bestFit="1" customWidth="1"/>
    <col min="1482" max="1482" width="20.85546875" bestFit="1" customWidth="1"/>
    <col min="1483" max="1483" width="16.7109375" bestFit="1" customWidth="1"/>
    <col min="1484" max="1484" width="19.85546875" bestFit="1" customWidth="1"/>
    <col min="1485" max="1485" width="17.7109375" bestFit="1" customWidth="1"/>
    <col min="1486" max="1486" width="20.85546875" bestFit="1" customWidth="1"/>
    <col min="1487" max="1487" width="16.7109375" bestFit="1" customWidth="1"/>
    <col min="1488" max="1488" width="19.85546875" bestFit="1" customWidth="1"/>
    <col min="1489" max="1489" width="16.7109375" bestFit="1" customWidth="1"/>
    <col min="1490" max="1490" width="19.85546875" bestFit="1" customWidth="1"/>
    <col min="1491" max="1491" width="17.7109375" bestFit="1" customWidth="1"/>
    <col min="1492" max="1492" width="20.85546875" bestFit="1" customWidth="1"/>
    <col min="1493" max="1493" width="17.7109375" bestFit="1" customWidth="1"/>
    <col min="1494" max="1494" width="20.85546875" bestFit="1" customWidth="1"/>
    <col min="1495" max="1495" width="17.7109375" bestFit="1" customWidth="1"/>
    <col min="1496" max="1496" width="20.85546875" bestFit="1" customWidth="1"/>
    <col min="1497" max="1497" width="17.7109375" bestFit="1" customWidth="1"/>
    <col min="1498" max="1498" width="20.85546875" bestFit="1" customWidth="1"/>
    <col min="1499" max="1499" width="16.7109375" bestFit="1" customWidth="1"/>
    <col min="1500" max="1500" width="19.85546875" bestFit="1" customWidth="1"/>
    <col min="1501" max="1501" width="16.7109375" bestFit="1" customWidth="1"/>
    <col min="1502" max="1502" width="19.85546875" bestFit="1" customWidth="1"/>
    <col min="1503" max="1503" width="16.7109375" bestFit="1" customWidth="1"/>
    <col min="1504" max="1504" width="19.85546875" bestFit="1" customWidth="1"/>
    <col min="1505" max="1505" width="17.7109375" bestFit="1" customWidth="1"/>
    <col min="1506" max="1506" width="20.85546875" bestFit="1" customWidth="1"/>
    <col min="1507" max="1507" width="17.7109375" bestFit="1" customWidth="1"/>
    <col min="1508" max="1508" width="20.85546875" bestFit="1" customWidth="1"/>
    <col min="1509" max="1509" width="15.7109375" bestFit="1" customWidth="1"/>
    <col min="1510" max="1510" width="18.85546875" bestFit="1" customWidth="1"/>
    <col min="1511" max="1511" width="16.7109375" bestFit="1" customWidth="1"/>
    <col min="1512" max="1512" width="19.85546875" bestFit="1" customWidth="1"/>
    <col min="1513" max="1513" width="16.7109375" bestFit="1" customWidth="1"/>
    <col min="1514" max="1514" width="19.85546875" bestFit="1" customWidth="1"/>
    <col min="1515" max="1515" width="16.7109375" bestFit="1" customWidth="1"/>
    <col min="1516" max="1516" width="19.85546875" bestFit="1" customWidth="1"/>
    <col min="1517" max="1517" width="16.7109375" bestFit="1" customWidth="1"/>
    <col min="1518" max="1518" width="19.85546875" bestFit="1" customWidth="1"/>
    <col min="1519" max="1519" width="16.7109375" bestFit="1" customWidth="1"/>
    <col min="1520" max="1520" width="19.85546875" bestFit="1" customWidth="1"/>
    <col min="1521" max="1521" width="15.7109375" bestFit="1" customWidth="1"/>
    <col min="1522" max="1522" width="18.85546875" bestFit="1" customWidth="1"/>
    <col min="1523" max="1523" width="15.7109375" bestFit="1" customWidth="1"/>
    <col min="1524" max="1524" width="18.85546875" bestFit="1" customWidth="1"/>
    <col min="1525" max="1525" width="16.7109375" bestFit="1" customWidth="1"/>
    <col min="1526" max="1526" width="19.85546875" bestFit="1" customWidth="1"/>
    <col min="1527" max="1527" width="17.7109375" bestFit="1" customWidth="1"/>
    <col min="1528" max="1528" width="20.85546875" bestFit="1" customWidth="1"/>
    <col min="1529" max="1529" width="16.7109375" bestFit="1" customWidth="1"/>
    <col min="1530" max="1530" width="19.85546875" bestFit="1" customWidth="1"/>
    <col min="1531" max="1531" width="16.7109375" bestFit="1" customWidth="1"/>
    <col min="1532" max="1532" width="19.85546875" bestFit="1" customWidth="1"/>
    <col min="1533" max="1533" width="16.7109375" bestFit="1" customWidth="1"/>
    <col min="1534" max="1534" width="19.85546875" bestFit="1" customWidth="1"/>
    <col min="1535" max="1535" width="16.7109375" bestFit="1" customWidth="1"/>
    <col min="1536" max="1536" width="19.85546875" bestFit="1" customWidth="1"/>
    <col min="1537" max="1537" width="16.7109375" bestFit="1" customWidth="1"/>
    <col min="1538" max="1538" width="19.85546875" bestFit="1" customWidth="1"/>
    <col min="1539" max="1539" width="17.7109375" bestFit="1" customWidth="1"/>
    <col min="1540" max="1540" width="20.85546875" bestFit="1" customWidth="1"/>
    <col min="1541" max="1541" width="17.7109375" bestFit="1" customWidth="1"/>
    <col min="1542" max="1542" width="20.85546875" bestFit="1" customWidth="1"/>
    <col min="1543" max="1543" width="17.7109375" bestFit="1" customWidth="1"/>
    <col min="1544" max="1544" width="20.85546875" bestFit="1" customWidth="1"/>
    <col min="1545" max="1545" width="16.7109375" bestFit="1" customWidth="1"/>
    <col min="1546" max="1546" width="19.85546875" bestFit="1" customWidth="1"/>
    <col min="1547" max="1547" width="17.7109375" bestFit="1" customWidth="1"/>
    <col min="1548" max="1548" width="20.85546875" bestFit="1" customWidth="1"/>
    <col min="1549" max="1549" width="16.7109375" bestFit="1" customWidth="1"/>
    <col min="1550" max="1550" width="19.85546875" bestFit="1" customWidth="1"/>
    <col min="1551" max="1551" width="17.7109375" bestFit="1" customWidth="1"/>
    <col min="1552" max="1552" width="20.85546875" bestFit="1" customWidth="1"/>
    <col min="1553" max="1553" width="16.7109375" bestFit="1" customWidth="1"/>
    <col min="1554" max="1554" width="19.85546875" bestFit="1" customWidth="1"/>
    <col min="1555" max="1555" width="16.7109375" bestFit="1" customWidth="1"/>
    <col min="1556" max="1556" width="19.85546875" bestFit="1" customWidth="1"/>
    <col min="1557" max="1557" width="17.7109375" bestFit="1" customWidth="1"/>
    <col min="1558" max="1558" width="20.85546875" bestFit="1" customWidth="1"/>
    <col min="1559" max="1559" width="16.7109375" bestFit="1" customWidth="1"/>
    <col min="1560" max="1560" width="19.85546875" bestFit="1" customWidth="1"/>
    <col min="1561" max="1561" width="16.7109375" bestFit="1" customWidth="1"/>
    <col min="1562" max="1562" width="19.85546875" bestFit="1" customWidth="1"/>
    <col min="1563" max="1563" width="16.7109375" bestFit="1" customWidth="1"/>
    <col min="1564" max="1564" width="19.85546875" bestFit="1" customWidth="1"/>
    <col min="1565" max="1565" width="16.7109375" bestFit="1" customWidth="1"/>
    <col min="1566" max="1566" width="19.85546875" bestFit="1" customWidth="1"/>
    <col min="1567" max="1567" width="14.5703125" bestFit="1" customWidth="1"/>
    <col min="1568" max="1568" width="17.85546875" bestFit="1" customWidth="1"/>
    <col min="1569" max="1569" width="15.7109375" bestFit="1" customWidth="1"/>
    <col min="1570" max="1570" width="18.85546875" bestFit="1" customWidth="1"/>
    <col min="1571" max="1571" width="14.5703125" bestFit="1" customWidth="1"/>
    <col min="1572" max="1572" width="17.85546875" bestFit="1" customWidth="1"/>
    <col min="1573" max="1573" width="14.5703125" bestFit="1" customWidth="1"/>
    <col min="1574" max="1574" width="17.85546875" bestFit="1" customWidth="1"/>
    <col min="1575" max="1575" width="15.7109375" bestFit="1" customWidth="1"/>
    <col min="1576" max="1576" width="18.85546875" bestFit="1" customWidth="1"/>
    <col min="1577" max="1577" width="15.7109375" bestFit="1" customWidth="1"/>
    <col min="1578" max="1578" width="18.85546875" bestFit="1" customWidth="1"/>
    <col min="1579" max="1579" width="15.7109375" bestFit="1" customWidth="1"/>
    <col min="1580" max="1580" width="18.85546875" bestFit="1" customWidth="1"/>
    <col min="1581" max="1581" width="14.5703125" bestFit="1" customWidth="1"/>
    <col min="1582" max="1582" width="17.85546875" bestFit="1" customWidth="1"/>
    <col min="1583" max="1583" width="14.5703125" bestFit="1" customWidth="1"/>
    <col min="1584" max="1584" width="17.85546875" bestFit="1" customWidth="1"/>
    <col min="1585" max="1585" width="16.7109375" bestFit="1" customWidth="1"/>
    <col min="1586" max="1586" width="19.85546875" bestFit="1" customWidth="1"/>
    <col min="1587" max="1587" width="16.7109375" bestFit="1" customWidth="1"/>
    <col min="1588" max="1588" width="19.85546875" bestFit="1" customWidth="1"/>
    <col min="1589" max="1589" width="16.7109375" bestFit="1" customWidth="1"/>
    <col min="1590" max="1590" width="19.85546875" bestFit="1" customWidth="1"/>
    <col min="1591" max="1591" width="16.7109375" bestFit="1" customWidth="1"/>
    <col min="1592" max="1592" width="19.85546875" bestFit="1" customWidth="1"/>
    <col min="1593" max="1593" width="15.7109375" bestFit="1" customWidth="1"/>
    <col min="1594" max="1594" width="18.85546875" bestFit="1" customWidth="1"/>
    <col min="1595" max="1595" width="16.7109375" bestFit="1" customWidth="1"/>
    <col min="1596" max="1596" width="19.85546875" bestFit="1" customWidth="1"/>
    <col min="1597" max="1597" width="16.7109375" bestFit="1" customWidth="1"/>
    <col min="1598" max="1598" width="19.85546875" bestFit="1" customWidth="1"/>
    <col min="1599" max="1599" width="15.7109375" bestFit="1" customWidth="1"/>
    <col min="1600" max="1600" width="18.85546875" bestFit="1" customWidth="1"/>
    <col min="1601" max="1601" width="16.7109375" bestFit="1" customWidth="1"/>
    <col min="1602" max="1602" width="19.85546875" bestFit="1" customWidth="1"/>
    <col min="1603" max="1603" width="16.7109375" bestFit="1" customWidth="1"/>
    <col min="1604" max="1604" width="19.85546875" bestFit="1" customWidth="1"/>
    <col min="1605" max="1605" width="15.7109375" bestFit="1" customWidth="1"/>
    <col min="1606" max="1606" width="18.85546875" bestFit="1" customWidth="1"/>
    <col min="1607" max="1607" width="16.7109375" bestFit="1" customWidth="1"/>
    <col min="1608" max="1608" width="19.85546875" bestFit="1" customWidth="1"/>
    <col min="1609" max="1609" width="15.7109375" bestFit="1" customWidth="1"/>
    <col min="1610" max="1610" width="18.85546875" bestFit="1" customWidth="1"/>
    <col min="1611" max="1611" width="15.7109375" bestFit="1" customWidth="1"/>
    <col min="1612" max="1612" width="18.85546875" bestFit="1" customWidth="1"/>
    <col min="1613" max="1613" width="15.7109375" bestFit="1" customWidth="1"/>
    <col min="1614" max="1614" width="18.85546875" bestFit="1" customWidth="1"/>
    <col min="1615" max="1615" width="15.7109375" bestFit="1" customWidth="1"/>
    <col min="1616" max="1616" width="18.85546875" bestFit="1" customWidth="1"/>
    <col min="1617" max="1617" width="15.7109375" bestFit="1" customWidth="1"/>
    <col min="1618" max="1618" width="18.85546875" bestFit="1" customWidth="1"/>
    <col min="1619" max="1619" width="15.7109375" bestFit="1" customWidth="1"/>
    <col min="1620" max="1620" width="18.85546875" bestFit="1" customWidth="1"/>
    <col min="1621" max="1621" width="15.7109375" bestFit="1" customWidth="1"/>
    <col min="1622" max="1622" width="18.85546875" bestFit="1" customWidth="1"/>
    <col min="1623" max="1623" width="14.5703125" bestFit="1" customWidth="1"/>
    <col min="1624" max="1624" width="17.85546875" bestFit="1" customWidth="1"/>
    <col min="1625" max="1625" width="15.7109375" bestFit="1" customWidth="1"/>
    <col min="1626" max="1626" width="18.85546875" bestFit="1" customWidth="1"/>
    <col min="1627" max="1627" width="16.7109375" bestFit="1" customWidth="1"/>
    <col min="1628" max="1628" width="19.85546875" bestFit="1" customWidth="1"/>
    <col min="1629" max="1629" width="16.7109375" bestFit="1" customWidth="1"/>
    <col min="1630" max="1630" width="19.85546875" bestFit="1" customWidth="1"/>
    <col min="1631" max="1631" width="16.7109375" bestFit="1" customWidth="1"/>
    <col min="1632" max="1632" width="19.85546875" bestFit="1" customWidth="1"/>
    <col min="1633" max="1633" width="16.7109375" bestFit="1" customWidth="1"/>
    <col min="1634" max="1634" width="19.85546875" bestFit="1" customWidth="1"/>
    <col min="1635" max="1635" width="11.5703125" bestFit="1" customWidth="1"/>
    <col min="1636" max="1636" width="14.7109375" bestFit="1" customWidth="1"/>
    <col min="1637" max="1637" width="16.7109375" bestFit="1" customWidth="1"/>
    <col min="1638" max="1638" width="19.85546875" bestFit="1" customWidth="1"/>
    <col min="1639" max="1639" width="15.7109375" bestFit="1" customWidth="1"/>
    <col min="1640" max="1640" width="18.85546875" bestFit="1" customWidth="1"/>
    <col min="1641" max="1641" width="16.7109375" bestFit="1" customWidth="1"/>
    <col min="1642" max="1642" width="19.85546875" bestFit="1" customWidth="1"/>
    <col min="1643" max="1643" width="16.7109375" bestFit="1" customWidth="1"/>
    <col min="1644" max="1644" width="19.85546875" bestFit="1" customWidth="1"/>
    <col min="1645" max="1645" width="15.7109375" bestFit="1" customWidth="1"/>
    <col min="1646" max="1646" width="18.85546875" bestFit="1" customWidth="1"/>
    <col min="1647" max="1647" width="16.7109375" bestFit="1" customWidth="1"/>
    <col min="1648" max="1648" width="19.85546875" bestFit="1" customWidth="1"/>
    <col min="1649" max="1649" width="16.7109375" bestFit="1" customWidth="1"/>
    <col min="1650" max="1650" width="19.85546875" bestFit="1" customWidth="1"/>
    <col min="1651" max="1651" width="16.7109375" bestFit="1" customWidth="1"/>
    <col min="1652" max="1652" width="19.85546875" bestFit="1" customWidth="1"/>
    <col min="1653" max="1653" width="16.7109375" bestFit="1" customWidth="1"/>
    <col min="1654" max="1654" width="19.85546875" bestFit="1" customWidth="1"/>
    <col min="1655" max="1655" width="16.7109375" bestFit="1" customWidth="1"/>
    <col min="1656" max="1656" width="19.85546875" bestFit="1" customWidth="1"/>
    <col min="1657" max="1657" width="16.7109375" bestFit="1" customWidth="1"/>
    <col min="1658" max="1658" width="19.85546875" bestFit="1" customWidth="1"/>
    <col min="1659" max="1659" width="16.7109375" bestFit="1" customWidth="1"/>
    <col min="1660" max="1660" width="19.85546875" bestFit="1" customWidth="1"/>
    <col min="1661" max="1661" width="15.7109375" bestFit="1" customWidth="1"/>
    <col min="1662" max="1662" width="18.85546875" bestFit="1" customWidth="1"/>
    <col min="1663" max="1663" width="15.7109375" bestFit="1" customWidth="1"/>
    <col min="1664" max="1664" width="18.85546875" bestFit="1" customWidth="1"/>
    <col min="1665" max="1665" width="15.7109375" bestFit="1" customWidth="1"/>
    <col min="1666" max="1666" width="18.85546875" bestFit="1" customWidth="1"/>
    <col min="1667" max="1667" width="14.5703125" bestFit="1" customWidth="1"/>
    <col min="1668" max="1668" width="17.85546875" bestFit="1" customWidth="1"/>
    <col min="1669" max="1669" width="15.7109375" bestFit="1" customWidth="1"/>
    <col min="1670" max="1670" width="18.85546875" bestFit="1" customWidth="1"/>
    <col min="1671" max="1671" width="15.7109375" bestFit="1" customWidth="1"/>
    <col min="1672" max="1672" width="18.85546875" bestFit="1" customWidth="1"/>
    <col min="1673" max="1673" width="15.7109375" bestFit="1" customWidth="1"/>
    <col min="1674" max="1674" width="18.85546875" bestFit="1" customWidth="1"/>
    <col min="1675" max="1675" width="16.7109375" bestFit="1" customWidth="1"/>
    <col min="1676" max="1676" width="19.85546875" bestFit="1" customWidth="1"/>
    <col min="1677" max="1677" width="15.7109375" bestFit="1" customWidth="1"/>
    <col min="1678" max="1678" width="18.85546875" bestFit="1" customWidth="1"/>
    <col min="1679" max="1679" width="15.7109375" bestFit="1" customWidth="1"/>
    <col min="1680" max="1680" width="18.85546875" bestFit="1" customWidth="1"/>
    <col min="1681" max="1681" width="15.7109375" bestFit="1" customWidth="1"/>
    <col min="1682" max="1682" width="18.85546875" bestFit="1" customWidth="1"/>
    <col min="1683" max="1683" width="16.7109375" bestFit="1" customWidth="1"/>
    <col min="1684" max="1684" width="19.85546875" bestFit="1" customWidth="1"/>
    <col min="1685" max="1685" width="16.7109375" bestFit="1" customWidth="1"/>
    <col min="1686" max="1686" width="19.85546875" bestFit="1" customWidth="1"/>
    <col min="1687" max="1687" width="16.7109375" bestFit="1" customWidth="1"/>
    <col min="1688" max="1688" width="19.85546875" bestFit="1" customWidth="1"/>
    <col min="1689" max="1689" width="15.7109375" bestFit="1" customWidth="1"/>
    <col min="1690" max="1690" width="18.85546875" bestFit="1" customWidth="1"/>
    <col min="1691" max="1691" width="16.7109375" bestFit="1" customWidth="1"/>
    <col min="1692" max="1692" width="19.85546875" bestFit="1" customWidth="1"/>
    <col min="1693" max="1693" width="16.7109375" bestFit="1" customWidth="1"/>
    <col min="1694" max="1694" width="19.85546875" bestFit="1" customWidth="1"/>
    <col min="1695" max="1695" width="11.5703125" bestFit="1" customWidth="1"/>
    <col min="1696" max="1696" width="14.7109375" bestFit="1" customWidth="1"/>
    <col min="1697" max="1697" width="15.7109375" bestFit="1" customWidth="1"/>
    <col min="1698" max="1698" width="18.85546875" bestFit="1" customWidth="1"/>
    <col min="1699" max="1699" width="15.7109375" bestFit="1" customWidth="1"/>
    <col min="1700" max="1700" width="18.85546875" bestFit="1" customWidth="1"/>
    <col min="1701" max="1701" width="16.7109375" bestFit="1" customWidth="1"/>
    <col min="1702" max="1702" width="19.85546875" bestFit="1" customWidth="1"/>
    <col min="1703" max="1703" width="16.7109375" bestFit="1" customWidth="1"/>
    <col min="1704" max="1704" width="19.85546875" bestFit="1" customWidth="1"/>
    <col min="1705" max="1705" width="15.7109375" bestFit="1" customWidth="1"/>
    <col min="1706" max="1706" width="18.85546875" bestFit="1" customWidth="1"/>
    <col min="1707" max="1707" width="15.7109375" bestFit="1" customWidth="1"/>
    <col min="1708" max="1708" width="18.85546875" bestFit="1" customWidth="1"/>
    <col min="1709" max="1709" width="15.7109375" bestFit="1" customWidth="1"/>
    <col min="1710" max="1710" width="18.85546875" bestFit="1" customWidth="1"/>
    <col min="1711" max="1711" width="14.5703125" bestFit="1" customWidth="1"/>
    <col min="1712" max="1712" width="17.85546875" bestFit="1" customWidth="1"/>
    <col min="1713" max="1713" width="15.7109375" bestFit="1" customWidth="1"/>
    <col min="1714" max="1714" width="18.85546875" bestFit="1" customWidth="1"/>
    <col min="1715" max="1715" width="15.7109375" bestFit="1" customWidth="1"/>
    <col min="1716" max="1716" width="18.85546875" bestFit="1" customWidth="1"/>
    <col min="1717" max="1717" width="15.7109375" bestFit="1" customWidth="1"/>
    <col min="1718" max="1718" width="18.85546875" bestFit="1" customWidth="1"/>
    <col min="1719" max="1719" width="16.7109375" bestFit="1" customWidth="1"/>
    <col min="1720" max="1720" width="19.85546875" bestFit="1" customWidth="1"/>
    <col min="1721" max="1721" width="15.7109375" bestFit="1" customWidth="1"/>
    <col min="1722" max="1722" width="18.85546875" bestFit="1" customWidth="1"/>
    <col min="1723" max="1723" width="16.7109375" bestFit="1" customWidth="1"/>
    <col min="1724" max="1724" width="19.85546875" bestFit="1" customWidth="1"/>
    <col min="1725" max="1725" width="16.7109375" bestFit="1" customWidth="1"/>
    <col min="1726" max="1726" width="19.85546875" bestFit="1" customWidth="1"/>
    <col min="1727" max="1727" width="16.7109375" bestFit="1" customWidth="1"/>
    <col min="1728" max="1728" width="19.85546875" bestFit="1" customWidth="1"/>
    <col min="1729" max="1729" width="16.7109375" bestFit="1" customWidth="1"/>
    <col min="1730" max="1730" width="19.85546875" bestFit="1" customWidth="1"/>
    <col min="1731" max="1731" width="16.7109375" bestFit="1" customWidth="1"/>
    <col min="1732" max="1732" width="19.85546875" bestFit="1" customWidth="1"/>
    <col min="1733" max="1733" width="16.7109375" bestFit="1" customWidth="1"/>
    <col min="1734" max="1734" width="19.85546875" bestFit="1" customWidth="1"/>
    <col min="1735" max="1735" width="15.7109375" bestFit="1" customWidth="1"/>
    <col min="1736" max="1736" width="18.85546875" bestFit="1" customWidth="1"/>
    <col min="1737" max="1737" width="16.7109375" bestFit="1" customWidth="1"/>
    <col min="1738" max="1738" width="19.85546875" bestFit="1" customWidth="1"/>
    <col min="1739" max="1739" width="15.7109375" bestFit="1" customWidth="1"/>
    <col min="1740" max="1740" width="18.85546875" bestFit="1" customWidth="1"/>
    <col min="1741" max="1741" width="15.7109375" bestFit="1" customWidth="1"/>
    <col min="1742" max="1742" width="18.85546875" bestFit="1" customWidth="1"/>
    <col min="1743" max="1743" width="16.7109375" bestFit="1" customWidth="1"/>
    <col min="1744" max="1744" width="19.85546875" bestFit="1" customWidth="1"/>
    <col min="1745" max="1745" width="16.7109375" bestFit="1" customWidth="1"/>
    <col min="1746" max="1746" width="19.85546875" bestFit="1" customWidth="1"/>
    <col min="1747" max="1747" width="16.7109375" bestFit="1" customWidth="1"/>
    <col min="1748" max="1748" width="19.85546875" bestFit="1" customWidth="1"/>
    <col min="1749" max="1749" width="16.7109375" bestFit="1" customWidth="1"/>
    <col min="1750" max="1750" width="19.85546875" bestFit="1" customWidth="1"/>
    <col min="1751" max="1751" width="15.7109375" bestFit="1" customWidth="1"/>
    <col min="1752" max="1752" width="18.85546875" bestFit="1" customWidth="1"/>
    <col min="1753" max="1753" width="16.7109375" bestFit="1" customWidth="1"/>
    <col min="1754" max="1754" width="19.85546875" bestFit="1" customWidth="1"/>
    <col min="1755" max="1755" width="15.7109375" bestFit="1" customWidth="1"/>
    <col min="1756" max="1756" width="18.85546875" bestFit="1" customWidth="1"/>
    <col min="1757" max="1757" width="16.7109375" bestFit="1" customWidth="1"/>
    <col min="1758" max="1758" width="19.85546875" bestFit="1" customWidth="1"/>
    <col min="1759" max="1759" width="15.7109375" bestFit="1" customWidth="1"/>
    <col min="1760" max="1760" width="18.85546875" bestFit="1" customWidth="1"/>
    <col min="1761" max="1761" width="15.7109375" bestFit="1" customWidth="1"/>
    <col min="1762" max="1762" width="18.85546875" bestFit="1" customWidth="1"/>
    <col min="1763" max="1763" width="15.7109375" bestFit="1" customWidth="1"/>
    <col min="1764" max="1764" width="18.85546875" bestFit="1" customWidth="1"/>
    <col min="1765" max="1765" width="15.7109375" bestFit="1" customWidth="1"/>
    <col min="1766" max="1766" width="18.85546875" bestFit="1" customWidth="1"/>
    <col min="1767" max="1767" width="15.7109375" bestFit="1" customWidth="1"/>
    <col min="1768" max="1768" width="18.85546875" bestFit="1" customWidth="1"/>
    <col min="1769" max="1769" width="14.5703125" bestFit="1" customWidth="1"/>
    <col min="1770" max="1770" width="17.85546875" bestFit="1" customWidth="1"/>
    <col min="1771" max="1771" width="14.5703125" bestFit="1" customWidth="1"/>
    <col min="1772" max="1772" width="17.85546875" bestFit="1" customWidth="1"/>
    <col min="1773" max="1773" width="15.7109375" bestFit="1" customWidth="1"/>
    <col min="1774" max="1774" width="18.85546875" bestFit="1" customWidth="1"/>
    <col min="1775" max="1775" width="14.5703125" bestFit="1" customWidth="1"/>
    <col min="1776" max="1776" width="17.85546875" bestFit="1" customWidth="1"/>
    <col min="1777" max="1777" width="15.7109375" bestFit="1" customWidth="1"/>
    <col min="1778" max="1778" width="18.85546875" bestFit="1" customWidth="1"/>
    <col min="1779" max="1779" width="15.7109375" bestFit="1" customWidth="1"/>
    <col min="1780" max="1780" width="18.85546875" bestFit="1" customWidth="1"/>
    <col min="1781" max="1781" width="14.5703125" bestFit="1" customWidth="1"/>
    <col min="1782" max="1782" width="17.85546875" bestFit="1" customWidth="1"/>
    <col min="1783" max="1783" width="15.7109375" bestFit="1" customWidth="1"/>
    <col min="1784" max="1784" width="18.85546875" bestFit="1" customWidth="1"/>
    <col min="1785" max="1785" width="14.5703125" bestFit="1" customWidth="1"/>
    <col min="1786" max="1786" width="17.85546875" bestFit="1" customWidth="1"/>
    <col min="1787" max="1787" width="15.7109375" bestFit="1" customWidth="1"/>
    <col min="1788" max="1788" width="18.85546875" bestFit="1" customWidth="1"/>
    <col min="1789" max="1789" width="15.7109375" bestFit="1" customWidth="1"/>
    <col min="1790" max="1790" width="18.85546875" bestFit="1" customWidth="1"/>
    <col min="1791" max="1791" width="15.7109375" bestFit="1" customWidth="1"/>
    <col min="1792" max="1792" width="18.85546875" bestFit="1" customWidth="1"/>
    <col min="1793" max="1793" width="15.7109375" bestFit="1" customWidth="1"/>
    <col min="1794" max="1794" width="18.85546875" bestFit="1" customWidth="1"/>
    <col min="1795" max="1795" width="15.7109375" bestFit="1" customWidth="1"/>
    <col min="1796" max="1796" width="18.85546875" bestFit="1" customWidth="1"/>
    <col min="1797" max="1797" width="16.7109375" bestFit="1" customWidth="1"/>
    <col min="1798" max="1798" width="19.85546875" bestFit="1" customWidth="1"/>
    <col min="1799" max="1799" width="15.7109375" bestFit="1" customWidth="1"/>
    <col min="1800" max="1800" width="18.85546875" bestFit="1" customWidth="1"/>
    <col min="1801" max="1801" width="15.7109375" bestFit="1" customWidth="1"/>
    <col min="1802" max="1802" width="18.85546875" bestFit="1" customWidth="1"/>
    <col min="1803" max="1803" width="15.7109375" bestFit="1" customWidth="1"/>
    <col min="1804" max="1804" width="18.85546875" bestFit="1" customWidth="1"/>
    <col min="1805" max="1805" width="16.7109375" bestFit="1" customWidth="1"/>
    <col min="1806" max="1806" width="19.85546875" bestFit="1" customWidth="1"/>
    <col min="1807" max="1807" width="16.7109375" bestFit="1" customWidth="1"/>
    <col min="1808" max="1808" width="19.85546875" bestFit="1" customWidth="1"/>
    <col min="1809" max="1809" width="16.7109375" bestFit="1" customWidth="1"/>
    <col min="1810" max="1810" width="19.85546875" bestFit="1" customWidth="1"/>
    <col min="1811" max="1811" width="15.7109375" bestFit="1" customWidth="1"/>
    <col min="1812" max="1812" width="18.85546875" bestFit="1" customWidth="1"/>
    <col min="1813" max="1813" width="16.7109375" bestFit="1" customWidth="1"/>
    <col min="1814" max="1814" width="19.85546875" bestFit="1" customWidth="1"/>
    <col min="1815" max="1815" width="16.7109375" bestFit="1" customWidth="1"/>
    <col min="1816" max="1816" width="19.85546875" bestFit="1" customWidth="1"/>
    <col min="1817" max="1817" width="15.7109375" bestFit="1" customWidth="1"/>
    <col min="1818" max="1818" width="18.85546875" bestFit="1" customWidth="1"/>
    <col min="1819" max="1819" width="15.7109375" bestFit="1" customWidth="1"/>
    <col min="1820" max="1820" width="18.85546875" bestFit="1" customWidth="1"/>
    <col min="1821" max="1821" width="16.7109375" bestFit="1" customWidth="1"/>
    <col min="1822" max="1822" width="19.85546875" bestFit="1" customWidth="1"/>
    <col min="1823" max="1823" width="15.7109375" bestFit="1" customWidth="1"/>
    <col min="1824" max="1824" width="18.85546875" bestFit="1" customWidth="1"/>
    <col min="1825" max="1825" width="15.7109375" bestFit="1" customWidth="1"/>
    <col min="1826" max="1826" width="18.85546875" bestFit="1" customWidth="1"/>
    <col min="1827" max="1827" width="16.7109375" bestFit="1" customWidth="1"/>
    <col min="1828" max="1828" width="19.85546875" bestFit="1" customWidth="1"/>
    <col min="1829" max="1829" width="16.7109375" bestFit="1" customWidth="1"/>
    <col min="1830" max="1830" width="19.85546875" bestFit="1" customWidth="1"/>
    <col min="1831" max="1831" width="15.7109375" bestFit="1" customWidth="1"/>
    <col min="1832" max="1832" width="18.85546875" bestFit="1" customWidth="1"/>
    <col min="1833" max="1833" width="15.7109375" bestFit="1" customWidth="1"/>
    <col min="1834" max="1834" width="18.85546875" bestFit="1" customWidth="1"/>
    <col min="1835" max="1835" width="16.7109375" bestFit="1" customWidth="1"/>
    <col min="1836" max="1836" width="19.85546875" bestFit="1" customWidth="1"/>
    <col min="1837" max="1837" width="16.7109375" bestFit="1" customWidth="1"/>
    <col min="1838" max="1838" width="19.85546875" bestFit="1" customWidth="1"/>
    <col min="1839" max="1839" width="16.7109375" bestFit="1" customWidth="1"/>
    <col min="1840" max="1840" width="19.85546875" bestFit="1" customWidth="1"/>
    <col min="1841" max="1841" width="16.7109375" bestFit="1" customWidth="1"/>
    <col min="1842" max="1842" width="19.85546875" bestFit="1" customWidth="1"/>
    <col min="1843" max="1843" width="16.7109375" bestFit="1" customWidth="1"/>
    <col min="1844" max="1844" width="19.85546875" bestFit="1" customWidth="1"/>
    <col min="1845" max="1845" width="16.7109375" bestFit="1" customWidth="1"/>
    <col min="1846" max="1846" width="19.85546875" bestFit="1" customWidth="1"/>
    <col min="1847" max="1847" width="16.7109375" bestFit="1" customWidth="1"/>
    <col min="1848" max="1848" width="19.85546875" bestFit="1" customWidth="1"/>
    <col min="1849" max="1849" width="15.7109375" bestFit="1" customWidth="1"/>
    <col min="1850" max="1850" width="18.85546875" bestFit="1" customWidth="1"/>
    <col min="1851" max="1851" width="15.7109375" bestFit="1" customWidth="1"/>
    <col min="1852" max="1852" width="18.85546875" bestFit="1" customWidth="1"/>
    <col min="1853" max="1853" width="16.7109375" bestFit="1" customWidth="1"/>
    <col min="1854" max="1854" width="19.85546875" bestFit="1" customWidth="1"/>
    <col min="1855" max="1855" width="16.7109375" bestFit="1" customWidth="1"/>
    <col min="1856" max="1856" width="19.85546875" bestFit="1" customWidth="1"/>
    <col min="1857" max="1857" width="16.7109375" bestFit="1" customWidth="1"/>
    <col min="1858" max="1858" width="19.85546875" bestFit="1" customWidth="1"/>
    <col min="1859" max="1859" width="16.7109375" bestFit="1" customWidth="1"/>
    <col min="1860" max="1860" width="19.85546875" bestFit="1" customWidth="1"/>
    <col min="1861" max="1861" width="16.7109375" bestFit="1" customWidth="1"/>
    <col min="1862" max="1862" width="19.85546875" bestFit="1" customWidth="1"/>
    <col min="1863" max="1863" width="16.7109375" bestFit="1" customWidth="1"/>
    <col min="1864" max="1864" width="19.85546875" bestFit="1" customWidth="1"/>
    <col min="1865" max="1865" width="16.7109375" bestFit="1" customWidth="1"/>
    <col min="1866" max="1866" width="19.85546875" bestFit="1" customWidth="1"/>
    <col min="1867" max="1867" width="14.5703125" bestFit="1" customWidth="1"/>
    <col min="1868" max="1868" width="17.85546875" bestFit="1" customWidth="1"/>
    <col min="1869" max="1870" width="14.5703125" bestFit="1" customWidth="1"/>
    <col min="1871" max="1871" width="17.85546875" bestFit="1" customWidth="1"/>
    <col min="1872" max="1872" width="14.5703125" bestFit="1" customWidth="1"/>
    <col min="1873" max="1873" width="17.85546875" bestFit="1" customWidth="1"/>
    <col min="1874" max="1874" width="15.7109375" bestFit="1" customWidth="1"/>
    <col min="1875" max="1875" width="18.85546875" bestFit="1" customWidth="1"/>
    <col min="1876" max="1876" width="14.5703125" bestFit="1" customWidth="1"/>
    <col min="1877" max="1877" width="17.85546875" bestFit="1" customWidth="1"/>
    <col min="1878" max="1878" width="14.5703125" bestFit="1" customWidth="1"/>
    <col min="1879" max="1879" width="17.85546875" bestFit="1" customWidth="1"/>
    <col min="1880" max="1880" width="14.5703125" bestFit="1" customWidth="1"/>
    <col min="1881" max="1881" width="17.85546875" bestFit="1" customWidth="1"/>
    <col min="1882" max="1882" width="15.7109375" bestFit="1" customWidth="1"/>
    <col min="1883" max="1883" width="18.85546875" bestFit="1" customWidth="1"/>
    <col min="1884" max="1884" width="15.7109375" bestFit="1" customWidth="1"/>
    <col min="1885" max="1885" width="18.85546875" bestFit="1" customWidth="1"/>
    <col min="1886" max="1886" width="15.7109375" bestFit="1" customWidth="1"/>
    <col min="1887" max="1887" width="18.85546875" bestFit="1" customWidth="1"/>
    <col min="1888" max="1888" width="15.7109375" bestFit="1" customWidth="1"/>
    <col min="1889" max="1889" width="18.85546875" bestFit="1" customWidth="1"/>
    <col min="1890" max="1890" width="14.5703125" bestFit="1" customWidth="1"/>
    <col min="1891" max="1891" width="17.85546875" bestFit="1" customWidth="1"/>
    <col min="1892" max="1892" width="14.5703125" bestFit="1" customWidth="1"/>
    <col min="1893" max="1893" width="17.85546875" bestFit="1" customWidth="1"/>
    <col min="1894" max="1894" width="15.7109375" bestFit="1" customWidth="1"/>
    <col min="1895" max="1895" width="18.85546875" bestFit="1" customWidth="1"/>
    <col min="1896" max="1896" width="15.7109375" bestFit="1" customWidth="1"/>
    <col min="1897" max="1897" width="18.85546875" bestFit="1" customWidth="1"/>
    <col min="1898" max="1898" width="15.7109375" bestFit="1" customWidth="1"/>
    <col min="1899" max="1899" width="18.85546875" bestFit="1" customWidth="1"/>
    <col min="1900" max="1900" width="15.7109375" bestFit="1" customWidth="1"/>
    <col min="1901" max="1901" width="18.85546875" bestFit="1" customWidth="1"/>
    <col min="1902" max="1902" width="15.7109375" bestFit="1" customWidth="1"/>
    <col min="1903" max="1903" width="18.85546875" bestFit="1" customWidth="1"/>
    <col min="1904" max="1904" width="16.7109375" bestFit="1" customWidth="1"/>
    <col min="1905" max="1905" width="19.85546875" bestFit="1" customWidth="1"/>
    <col min="1906" max="1906" width="16.7109375" bestFit="1" customWidth="1"/>
    <col min="1907" max="1907" width="19.85546875" bestFit="1" customWidth="1"/>
    <col min="1908" max="1908" width="16.7109375" bestFit="1" customWidth="1"/>
    <col min="1909" max="1909" width="19.85546875" bestFit="1" customWidth="1"/>
    <col min="1910" max="1910" width="16.7109375" bestFit="1" customWidth="1"/>
    <col min="1911" max="1911" width="19.85546875" bestFit="1" customWidth="1"/>
    <col min="1912" max="1912" width="15.7109375" bestFit="1" customWidth="1"/>
    <col min="1913" max="1913" width="18.85546875" bestFit="1" customWidth="1"/>
    <col min="1914" max="1914" width="15.7109375" bestFit="1" customWidth="1"/>
    <col min="1915" max="1915" width="18.85546875" bestFit="1" customWidth="1"/>
    <col min="1916" max="1916" width="15.7109375" bestFit="1" customWidth="1"/>
    <col min="1917" max="1917" width="18.85546875" bestFit="1" customWidth="1"/>
    <col min="1918" max="1918" width="16.7109375" bestFit="1" customWidth="1"/>
    <col min="1919" max="1919" width="19.85546875" bestFit="1" customWidth="1"/>
    <col min="1920" max="1920" width="15.7109375" bestFit="1" customWidth="1"/>
    <col min="1921" max="1921" width="18.85546875" bestFit="1" customWidth="1"/>
    <col min="1922" max="1922" width="16.7109375" bestFit="1" customWidth="1"/>
    <col min="1923" max="1923" width="19.85546875" bestFit="1" customWidth="1"/>
    <col min="1924" max="1924" width="16.7109375" bestFit="1" customWidth="1"/>
    <col min="1925" max="1925" width="19.85546875" bestFit="1" customWidth="1"/>
    <col min="1926" max="1926" width="16.7109375" bestFit="1" customWidth="1"/>
    <col min="1927" max="1927" width="19.85546875" bestFit="1" customWidth="1"/>
    <col min="1928" max="1928" width="16.7109375" bestFit="1" customWidth="1"/>
    <col min="1929" max="1929" width="19.85546875" bestFit="1" customWidth="1"/>
    <col min="1930" max="1930" width="16.7109375" bestFit="1" customWidth="1"/>
    <col min="1931" max="1931" width="19.85546875" bestFit="1" customWidth="1"/>
    <col min="1932" max="1932" width="15.7109375" bestFit="1" customWidth="1"/>
    <col min="1933" max="1933" width="18.85546875" bestFit="1" customWidth="1"/>
    <col min="1934" max="1934" width="15.7109375" bestFit="1" customWidth="1"/>
    <col min="1935" max="1935" width="18.85546875" bestFit="1" customWidth="1"/>
    <col min="1936" max="1936" width="15.7109375" bestFit="1" customWidth="1"/>
    <col min="1937" max="1937" width="18.85546875" bestFit="1" customWidth="1"/>
    <col min="1938" max="1938" width="15.7109375" bestFit="1" customWidth="1"/>
    <col min="1939" max="1939" width="18.85546875" bestFit="1" customWidth="1"/>
    <col min="1940" max="1940" width="16.7109375" bestFit="1" customWidth="1"/>
    <col min="1941" max="1941" width="19.85546875" bestFit="1" customWidth="1"/>
    <col min="1942" max="1942" width="16.7109375" bestFit="1" customWidth="1"/>
    <col min="1943" max="1943" width="19.85546875" bestFit="1" customWidth="1"/>
    <col min="1944" max="1944" width="16.7109375" bestFit="1" customWidth="1"/>
    <col min="1945" max="1945" width="19.85546875" bestFit="1" customWidth="1"/>
    <col min="1946" max="1946" width="15.7109375" bestFit="1" customWidth="1"/>
    <col min="1947" max="1947" width="18.85546875" bestFit="1" customWidth="1"/>
    <col min="1948" max="1948" width="15.7109375" bestFit="1" customWidth="1"/>
    <col min="1949" max="1949" width="18.85546875" bestFit="1" customWidth="1"/>
    <col min="1950" max="1950" width="16.7109375" bestFit="1" customWidth="1"/>
    <col min="1951" max="1951" width="19.85546875" bestFit="1" customWidth="1"/>
    <col min="1952" max="1952" width="16.7109375" bestFit="1" customWidth="1"/>
    <col min="1953" max="1953" width="19.85546875" bestFit="1" customWidth="1"/>
    <col min="1954" max="1954" width="16.7109375" bestFit="1" customWidth="1"/>
    <col min="1955" max="1955" width="19.85546875" bestFit="1" customWidth="1"/>
    <col min="1956" max="1956" width="15.7109375" bestFit="1" customWidth="1"/>
    <col min="1957" max="1957" width="18.85546875" bestFit="1" customWidth="1"/>
    <col min="1958" max="1958" width="16.7109375" bestFit="1" customWidth="1"/>
    <col min="1959" max="1959" width="19.85546875" bestFit="1" customWidth="1"/>
    <col min="1960" max="1960" width="15.7109375" bestFit="1" customWidth="1"/>
    <col min="1961" max="1961" width="18.85546875" bestFit="1" customWidth="1"/>
    <col min="1962" max="1962" width="16.7109375" bestFit="1" customWidth="1"/>
    <col min="1963" max="1963" width="19.85546875" bestFit="1" customWidth="1"/>
    <col min="1964" max="1964" width="16.7109375" bestFit="1" customWidth="1"/>
    <col min="1965" max="1965" width="19.85546875" bestFit="1" customWidth="1"/>
    <col min="1966" max="1966" width="16.7109375" bestFit="1" customWidth="1"/>
    <col min="1967" max="1967" width="19.85546875" bestFit="1" customWidth="1"/>
    <col min="1968" max="1968" width="15.7109375" bestFit="1" customWidth="1"/>
    <col min="1969" max="1969" width="18.85546875" bestFit="1" customWidth="1"/>
    <col min="1970" max="1970" width="15.7109375" bestFit="1" customWidth="1"/>
    <col min="1971" max="1971" width="18.85546875" bestFit="1" customWidth="1"/>
    <col min="1972" max="1972" width="15.7109375" bestFit="1" customWidth="1"/>
    <col min="1973" max="1973" width="18.85546875" bestFit="1" customWidth="1"/>
    <col min="1974" max="1974" width="16.7109375" bestFit="1" customWidth="1"/>
    <col min="1975" max="1975" width="19.85546875" bestFit="1" customWidth="1"/>
    <col min="1976" max="1976" width="16.7109375" bestFit="1" customWidth="1"/>
    <col min="1977" max="1977" width="19.85546875" bestFit="1" customWidth="1"/>
    <col min="1978" max="1978" width="16.7109375" bestFit="1" customWidth="1"/>
    <col min="1979" max="1979" width="19.85546875" bestFit="1" customWidth="1"/>
    <col min="1980" max="1980" width="16.7109375" bestFit="1" customWidth="1"/>
    <col min="1981" max="1981" width="19.85546875" bestFit="1" customWidth="1"/>
    <col min="1982" max="1982" width="16.7109375" bestFit="1" customWidth="1"/>
    <col min="1983" max="1983" width="19.85546875" bestFit="1" customWidth="1"/>
    <col min="1984" max="1984" width="16.7109375" bestFit="1" customWidth="1"/>
    <col min="1985" max="1985" width="19.85546875" bestFit="1" customWidth="1"/>
    <col min="1986" max="1986" width="15.7109375" bestFit="1" customWidth="1"/>
    <col min="1987" max="1987" width="18.85546875" bestFit="1" customWidth="1"/>
    <col min="1988" max="1988" width="16.7109375" bestFit="1" customWidth="1"/>
    <col min="1989" max="1989" width="19.85546875" bestFit="1" customWidth="1"/>
    <col min="1990" max="1990" width="16.7109375" bestFit="1" customWidth="1"/>
    <col min="1991" max="1991" width="19.85546875" bestFit="1" customWidth="1"/>
    <col min="1992" max="1992" width="16.7109375" bestFit="1" customWidth="1"/>
    <col min="1993" max="1993" width="19.85546875" bestFit="1" customWidth="1"/>
    <col min="1994" max="1994" width="16.7109375" bestFit="1" customWidth="1"/>
    <col min="1995" max="1995" width="19.85546875" bestFit="1" customWidth="1"/>
    <col min="1996" max="1996" width="15.7109375" bestFit="1" customWidth="1"/>
    <col min="1997" max="1997" width="18.85546875" bestFit="1" customWidth="1"/>
    <col min="1998" max="1998" width="15.7109375" bestFit="1" customWidth="1"/>
    <col min="1999" max="1999" width="18.85546875" bestFit="1" customWidth="1"/>
    <col min="2000" max="2000" width="16.7109375" bestFit="1" customWidth="1"/>
    <col min="2001" max="2001" width="19.85546875" bestFit="1" customWidth="1"/>
    <col min="2002" max="2002" width="16.7109375" bestFit="1" customWidth="1"/>
    <col min="2003" max="2003" width="19.85546875" bestFit="1" customWidth="1"/>
    <col min="2004" max="2004" width="16.7109375" bestFit="1" customWidth="1"/>
    <col min="2005" max="2005" width="19.85546875" bestFit="1" customWidth="1"/>
    <col min="2006" max="2006" width="16.7109375" bestFit="1" customWidth="1"/>
    <col min="2007" max="2007" width="19.85546875" bestFit="1" customWidth="1"/>
    <col min="2008" max="2008" width="16.7109375" bestFit="1" customWidth="1"/>
    <col min="2009" max="2009" width="19.85546875" bestFit="1" customWidth="1"/>
    <col min="2010" max="2010" width="15.7109375" bestFit="1" customWidth="1"/>
    <col min="2011" max="2011" width="18.85546875" bestFit="1" customWidth="1"/>
    <col min="2012" max="2012" width="15.7109375" bestFit="1" customWidth="1"/>
    <col min="2013" max="2013" width="18.85546875" bestFit="1" customWidth="1"/>
    <col min="2014" max="2014" width="16.7109375" bestFit="1" customWidth="1"/>
    <col min="2015" max="2015" width="19.85546875" bestFit="1" customWidth="1"/>
    <col min="2016" max="2016" width="16.7109375" bestFit="1" customWidth="1"/>
    <col min="2017" max="2017" width="19.85546875" bestFit="1" customWidth="1"/>
    <col min="2018" max="2018" width="16.7109375" bestFit="1" customWidth="1"/>
    <col min="2019" max="2019" width="19.85546875" bestFit="1" customWidth="1"/>
    <col min="2020" max="2020" width="16.7109375" bestFit="1" customWidth="1"/>
    <col min="2021" max="2021" width="19.85546875" bestFit="1" customWidth="1"/>
    <col min="2022" max="2022" width="16.7109375" bestFit="1" customWidth="1"/>
    <col min="2023" max="2023" width="19.85546875" bestFit="1" customWidth="1"/>
    <col min="2024" max="2024" width="16.7109375" bestFit="1" customWidth="1"/>
    <col min="2025" max="2025" width="19.85546875" bestFit="1" customWidth="1"/>
    <col min="2026" max="2026" width="16.7109375" bestFit="1" customWidth="1"/>
    <col min="2027" max="2027" width="19.85546875" bestFit="1" customWidth="1"/>
    <col min="2028" max="2028" width="15.7109375" bestFit="1" customWidth="1"/>
    <col min="2029" max="2029" width="18.85546875" bestFit="1" customWidth="1"/>
    <col min="2030" max="2030" width="16.7109375" bestFit="1" customWidth="1"/>
    <col min="2031" max="2031" width="19.85546875" bestFit="1" customWidth="1"/>
    <col min="2032" max="2032" width="16.7109375" bestFit="1" customWidth="1"/>
    <col min="2033" max="2033" width="19.85546875" bestFit="1" customWidth="1"/>
    <col min="2034" max="2034" width="14.5703125" bestFit="1" customWidth="1"/>
    <col min="2035" max="2035" width="17.85546875" bestFit="1" customWidth="1"/>
    <col min="2036" max="2036" width="14.5703125" bestFit="1" customWidth="1"/>
    <col min="2037" max="2037" width="17.85546875" bestFit="1" customWidth="1"/>
    <col min="2038" max="2038" width="15.7109375" bestFit="1" customWidth="1"/>
    <col min="2039" max="2039" width="18.85546875" bestFit="1" customWidth="1"/>
    <col min="2040" max="2040" width="15.7109375" bestFit="1" customWidth="1"/>
    <col min="2041" max="2041" width="18.85546875" bestFit="1" customWidth="1"/>
    <col min="2042" max="2042" width="15.7109375" bestFit="1" customWidth="1"/>
    <col min="2043" max="2043" width="18.85546875" bestFit="1" customWidth="1"/>
    <col min="2044" max="2044" width="14.5703125" bestFit="1" customWidth="1"/>
    <col min="2045" max="2045" width="17.85546875" bestFit="1" customWidth="1"/>
    <col min="2046" max="2046" width="14.5703125" bestFit="1" customWidth="1"/>
    <col min="2047" max="2047" width="17.85546875" bestFit="1" customWidth="1"/>
    <col min="2048" max="2048" width="15.7109375" bestFit="1" customWidth="1"/>
    <col min="2049" max="2049" width="18.85546875" bestFit="1" customWidth="1"/>
    <col min="2050" max="2050" width="15.7109375" bestFit="1" customWidth="1"/>
    <col min="2051" max="2051" width="18.85546875" bestFit="1" customWidth="1"/>
    <col min="2052" max="2052" width="15.7109375" bestFit="1" customWidth="1"/>
    <col min="2053" max="2053" width="18.85546875" bestFit="1" customWidth="1"/>
    <col min="2054" max="2054" width="14.5703125" bestFit="1" customWidth="1"/>
    <col min="2055" max="2055" width="17.85546875" bestFit="1" customWidth="1"/>
    <col min="2056" max="2056" width="14.5703125" bestFit="1" customWidth="1"/>
    <col min="2057" max="2057" width="17.85546875" bestFit="1" customWidth="1"/>
    <col min="2058" max="2058" width="14.5703125" bestFit="1" customWidth="1"/>
    <col min="2059" max="2059" width="17.85546875" bestFit="1" customWidth="1"/>
    <col min="2060" max="2060" width="14.5703125" bestFit="1" customWidth="1"/>
    <col min="2061" max="2061" width="17.85546875" bestFit="1" customWidth="1"/>
    <col min="2062" max="2062" width="14.5703125" bestFit="1" customWidth="1"/>
    <col min="2063" max="2063" width="17.85546875" bestFit="1" customWidth="1"/>
    <col min="2064" max="2064" width="15.7109375" bestFit="1" customWidth="1"/>
    <col min="2065" max="2065" width="18.85546875" bestFit="1" customWidth="1"/>
    <col min="2066" max="2066" width="15.7109375" bestFit="1" customWidth="1"/>
    <col min="2067" max="2067" width="18.85546875" bestFit="1" customWidth="1"/>
    <col min="2068" max="2068" width="14.5703125" bestFit="1" customWidth="1"/>
    <col min="2069" max="2069" width="17.85546875" bestFit="1" customWidth="1"/>
    <col min="2070" max="2070" width="15.7109375" bestFit="1" customWidth="1"/>
    <col min="2071" max="2071" width="18.85546875" bestFit="1" customWidth="1"/>
    <col min="2072" max="2072" width="14.5703125" bestFit="1" customWidth="1"/>
    <col min="2073" max="2073" width="17.85546875" bestFit="1" customWidth="1"/>
    <col min="2074" max="2074" width="14.5703125" bestFit="1" customWidth="1"/>
    <col min="2075" max="2075" width="17.85546875" bestFit="1" customWidth="1"/>
    <col min="2076" max="2076" width="15.7109375" bestFit="1" customWidth="1"/>
    <col min="2077" max="2077" width="18.85546875" bestFit="1" customWidth="1"/>
    <col min="2078" max="2078" width="15.7109375" bestFit="1" customWidth="1"/>
    <col min="2079" max="2079" width="18.85546875" bestFit="1" customWidth="1"/>
    <col min="2080" max="2080" width="15.7109375" bestFit="1" customWidth="1"/>
    <col min="2081" max="2081" width="18.85546875" bestFit="1" customWidth="1"/>
    <col min="2082" max="2082" width="14.5703125" bestFit="1" customWidth="1"/>
    <col min="2083" max="2083" width="17.85546875" bestFit="1" customWidth="1"/>
    <col min="2084" max="2084" width="15.7109375" bestFit="1" customWidth="1"/>
    <col min="2085" max="2085" width="18.85546875" bestFit="1" customWidth="1"/>
    <col min="2086" max="2086" width="15.7109375" bestFit="1" customWidth="1"/>
    <col min="2087" max="2087" width="18.85546875" bestFit="1" customWidth="1"/>
    <col min="2088" max="2088" width="15.7109375" bestFit="1" customWidth="1"/>
    <col min="2089" max="2089" width="18.85546875" bestFit="1" customWidth="1"/>
    <col min="2090" max="2090" width="15.7109375" bestFit="1" customWidth="1"/>
    <col min="2091" max="2091" width="18.85546875" bestFit="1" customWidth="1"/>
    <col min="2092" max="2092" width="14.5703125" bestFit="1" customWidth="1"/>
    <col min="2093" max="2093" width="17.85546875" bestFit="1" customWidth="1"/>
    <col min="2094" max="2094" width="15.7109375" bestFit="1" customWidth="1"/>
    <col min="2095" max="2095" width="18.85546875" bestFit="1" customWidth="1"/>
    <col min="2096" max="2096" width="14.5703125" bestFit="1" customWidth="1"/>
    <col min="2097" max="2097" width="17.85546875" bestFit="1" customWidth="1"/>
    <col min="2098" max="2098" width="15.7109375" bestFit="1" customWidth="1"/>
    <col min="2099" max="2099" width="18.85546875" bestFit="1" customWidth="1"/>
    <col min="2100" max="2100" width="15.7109375" bestFit="1" customWidth="1"/>
    <col min="2101" max="2101" width="18.85546875" bestFit="1" customWidth="1"/>
    <col min="2102" max="2102" width="15.7109375" bestFit="1" customWidth="1"/>
    <col min="2103" max="2103" width="18.85546875" bestFit="1" customWidth="1"/>
    <col min="2104" max="2104" width="15.7109375" bestFit="1" customWidth="1"/>
    <col min="2105" max="2105" width="18.85546875" bestFit="1" customWidth="1"/>
    <col min="2106" max="2106" width="16.7109375" bestFit="1" customWidth="1"/>
    <col min="2107" max="2107" width="19.85546875" bestFit="1" customWidth="1"/>
    <col min="2108" max="2108" width="16.7109375" bestFit="1" customWidth="1"/>
    <col min="2109" max="2109" width="19.85546875" bestFit="1" customWidth="1"/>
    <col min="2110" max="2110" width="16.7109375" bestFit="1" customWidth="1"/>
    <col min="2111" max="2111" width="19.85546875" bestFit="1" customWidth="1"/>
    <col min="2112" max="2112" width="16.7109375" bestFit="1" customWidth="1"/>
    <col min="2113" max="2113" width="19.85546875" bestFit="1" customWidth="1"/>
    <col min="2114" max="2114" width="16.7109375" bestFit="1" customWidth="1"/>
    <col min="2115" max="2115" width="19.85546875" bestFit="1" customWidth="1"/>
    <col min="2116" max="2116" width="16.7109375" bestFit="1" customWidth="1"/>
    <col min="2117" max="2117" width="19.85546875" bestFit="1" customWidth="1"/>
    <col min="2118" max="2118" width="16.7109375" bestFit="1" customWidth="1"/>
    <col min="2119" max="2119" width="19.85546875" bestFit="1" customWidth="1"/>
    <col min="2120" max="2120" width="16.7109375" bestFit="1" customWidth="1"/>
    <col min="2121" max="2121" width="19.85546875" bestFit="1" customWidth="1"/>
    <col min="2122" max="2122" width="16.7109375" bestFit="1" customWidth="1"/>
    <col min="2123" max="2123" width="19.85546875" bestFit="1" customWidth="1"/>
    <col min="2124" max="2124" width="11.5703125" bestFit="1" customWidth="1"/>
    <col min="2125" max="2125" width="14.7109375" bestFit="1" customWidth="1"/>
    <col min="2126" max="2126" width="15.7109375" bestFit="1" customWidth="1"/>
    <col min="2127" max="2127" width="18.85546875" bestFit="1" customWidth="1"/>
    <col min="2128" max="2128" width="16.7109375" bestFit="1" customWidth="1"/>
    <col min="2129" max="2129" width="19.85546875" bestFit="1" customWidth="1"/>
    <col min="2130" max="2130" width="16.7109375" bestFit="1" customWidth="1"/>
    <col min="2131" max="2131" width="19.85546875" bestFit="1" customWidth="1"/>
    <col min="2132" max="2132" width="16.7109375" bestFit="1" customWidth="1"/>
    <col min="2133" max="2133" width="19.85546875" bestFit="1" customWidth="1"/>
    <col min="2134" max="2134" width="15.7109375" bestFit="1" customWidth="1"/>
    <col min="2135" max="2135" width="18.85546875" bestFit="1" customWidth="1"/>
    <col min="2136" max="2136" width="16.7109375" bestFit="1" customWidth="1"/>
    <col min="2137" max="2137" width="19.85546875" bestFit="1" customWidth="1"/>
    <col min="2138" max="2138" width="16.7109375" bestFit="1" customWidth="1"/>
    <col min="2139" max="2139" width="19.85546875" bestFit="1" customWidth="1"/>
    <col min="2140" max="2140" width="15.7109375" bestFit="1" customWidth="1"/>
    <col min="2141" max="2141" width="18.85546875" bestFit="1" customWidth="1"/>
    <col min="2142" max="2142" width="15.7109375" bestFit="1" customWidth="1"/>
    <col min="2143" max="2143" width="18.85546875" bestFit="1" customWidth="1"/>
    <col min="2144" max="2144" width="16.7109375" bestFit="1" customWidth="1"/>
    <col min="2145" max="2145" width="19.85546875" bestFit="1" customWidth="1"/>
    <col min="2146" max="2146" width="15.7109375" bestFit="1" customWidth="1"/>
    <col min="2147" max="2147" width="18.85546875" bestFit="1" customWidth="1"/>
    <col min="2148" max="2148" width="15.7109375" bestFit="1" customWidth="1"/>
    <col min="2149" max="2149" width="18.85546875" bestFit="1" customWidth="1"/>
    <col min="2150" max="2150" width="16.7109375" bestFit="1" customWidth="1"/>
    <col min="2151" max="2151" width="19.85546875" bestFit="1" customWidth="1"/>
    <col min="2152" max="2152" width="16.7109375" bestFit="1" customWidth="1"/>
    <col min="2153" max="2153" width="19.85546875" bestFit="1" customWidth="1"/>
    <col min="2154" max="2154" width="16.7109375" bestFit="1" customWidth="1"/>
    <col min="2155" max="2155" width="19.85546875" bestFit="1" customWidth="1"/>
    <col min="2156" max="2156" width="16.7109375" bestFit="1" customWidth="1"/>
    <col min="2157" max="2157" width="19.85546875" bestFit="1" customWidth="1"/>
    <col min="2158" max="2158" width="16.7109375" bestFit="1" customWidth="1"/>
    <col min="2159" max="2159" width="19.85546875" bestFit="1" customWidth="1"/>
    <col min="2160" max="2160" width="16.7109375" bestFit="1" customWidth="1"/>
    <col min="2161" max="2161" width="19.85546875" bestFit="1" customWidth="1"/>
    <col min="2162" max="2162" width="16.7109375" bestFit="1" customWidth="1"/>
    <col min="2163" max="2163" width="19.85546875" bestFit="1" customWidth="1"/>
    <col min="2164" max="2164" width="15.7109375" bestFit="1" customWidth="1"/>
    <col min="2165" max="2165" width="18.85546875" bestFit="1" customWidth="1"/>
    <col min="2166" max="2166" width="16.7109375" bestFit="1" customWidth="1"/>
    <col min="2167" max="2167" width="19.85546875" bestFit="1" customWidth="1"/>
    <col min="2168" max="2168" width="16.7109375" bestFit="1" customWidth="1"/>
    <col min="2169" max="2169" width="19.85546875" bestFit="1" customWidth="1"/>
    <col min="2170" max="2170" width="16.7109375" bestFit="1" customWidth="1"/>
    <col min="2171" max="2171" width="19.85546875" bestFit="1" customWidth="1"/>
    <col min="2172" max="2172" width="16.7109375" bestFit="1" customWidth="1"/>
    <col min="2173" max="2173" width="19.85546875" bestFit="1" customWidth="1"/>
    <col min="2174" max="2174" width="15.7109375" bestFit="1" customWidth="1"/>
    <col min="2175" max="2175" width="18.85546875" bestFit="1" customWidth="1"/>
    <col min="2176" max="2176" width="15.7109375" bestFit="1" customWidth="1"/>
    <col min="2177" max="2177" width="18.85546875" bestFit="1" customWidth="1"/>
    <col min="2178" max="2178" width="15.7109375" bestFit="1" customWidth="1"/>
    <col min="2179" max="2179" width="18.85546875" bestFit="1" customWidth="1"/>
    <col min="2180" max="2180" width="15.7109375" bestFit="1" customWidth="1"/>
    <col min="2181" max="2181" width="18.85546875" bestFit="1" customWidth="1"/>
    <col min="2182" max="2182" width="15.7109375" bestFit="1" customWidth="1"/>
    <col min="2183" max="2183" width="18.85546875" bestFit="1" customWidth="1"/>
    <col min="2184" max="2184" width="16.7109375" bestFit="1" customWidth="1"/>
    <col min="2185" max="2185" width="19.85546875" bestFit="1" customWidth="1"/>
    <col min="2186" max="2186" width="16.7109375" bestFit="1" customWidth="1"/>
    <col min="2187" max="2187" width="19.85546875" bestFit="1" customWidth="1"/>
    <col min="2188" max="2188" width="15.7109375" bestFit="1" customWidth="1"/>
    <col min="2189" max="2189" width="18.85546875" bestFit="1" customWidth="1"/>
    <col min="2190" max="2190" width="16.7109375" bestFit="1" customWidth="1"/>
    <col min="2191" max="2191" width="19.85546875" bestFit="1" customWidth="1"/>
    <col min="2192" max="2192" width="16.7109375" bestFit="1" customWidth="1"/>
    <col min="2193" max="2193" width="19.85546875" bestFit="1" customWidth="1"/>
    <col min="2194" max="2194" width="15.7109375" bestFit="1" customWidth="1"/>
    <col min="2195" max="2195" width="18.85546875" bestFit="1" customWidth="1"/>
    <col min="2196" max="2196" width="16.7109375" bestFit="1" customWidth="1"/>
    <col min="2197" max="2197" width="19.85546875" bestFit="1" customWidth="1"/>
    <col min="2198" max="2198" width="16.7109375" bestFit="1" customWidth="1"/>
    <col min="2199" max="2199" width="19.85546875" bestFit="1" customWidth="1"/>
    <col min="2200" max="2200" width="16.7109375" bestFit="1" customWidth="1"/>
    <col min="2201" max="2201" width="19.85546875" bestFit="1" customWidth="1"/>
    <col min="2202" max="2202" width="16.7109375" bestFit="1" customWidth="1"/>
    <col min="2203" max="2203" width="19.85546875" bestFit="1" customWidth="1"/>
    <col min="2204" max="2204" width="16.7109375" bestFit="1" customWidth="1"/>
    <col min="2205" max="2205" width="19.85546875" bestFit="1" customWidth="1"/>
    <col min="2206" max="2206" width="15.7109375" bestFit="1" customWidth="1"/>
    <col min="2207" max="2207" width="18.85546875" bestFit="1" customWidth="1"/>
    <col min="2208" max="2208" width="15.7109375" bestFit="1" customWidth="1"/>
    <col min="2209" max="2209" width="18.85546875" bestFit="1" customWidth="1"/>
    <col min="2210" max="2210" width="16.7109375" bestFit="1" customWidth="1"/>
    <col min="2211" max="2211" width="19.85546875" bestFit="1" customWidth="1"/>
    <col min="2212" max="2212" width="16.7109375" bestFit="1" customWidth="1"/>
    <col min="2213" max="2213" width="19.85546875" bestFit="1" customWidth="1"/>
    <col min="2214" max="2214" width="15.7109375" bestFit="1" customWidth="1"/>
    <col min="2215" max="2215" width="18.85546875" bestFit="1" customWidth="1"/>
    <col min="2216" max="2216" width="16.7109375" bestFit="1" customWidth="1"/>
    <col min="2217" max="2217" width="19.85546875" bestFit="1" customWidth="1"/>
    <col min="2218" max="2218" width="15.7109375" bestFit="1" customWidth="1"/>
    <col min="2219" max="2219" width="18.85546875" bestFit="1" customWidth="1"/>
    <col min="2220" max="2220" width="15.7109375" bestFit="1" customWidth="1"/>
    <col min="2221" max="2221" width="18.85546875" bestFit="1" customWidth="1"/>
    <col min="2222" max="2222" width="16.7109375" bestFit="1" customWidth="1"/>
    <col min="2223" max="2223" width="19.85546875" bestFit="1" customWidth="1"/>
    <col min="2224" max="2224" width="16.7109375" bestFit="1" customWidth="1"/>
    <col min="2225" max="2225" width="19.85546875" bestFit="1" customWidth="1"/>
    <col min="2226" max="2226" width="16.7109375" bestFit="1" customWidth="1"/>
    <col min="2227" max="2227" width="19.85546875" bestFit="1" customWidth="1"/>
    <col min="2228" max="2228" width="15.7109375" bestFit="1" customWidth="1"/>
    <col min="2229" max="2229" width="18.85546875" bestFit="1" customWidth="1"/>
    <col min="2230" max="2230" width="16.7109375" bestFit="1" customWidth="1"/>
    <col min="2231" max="2231" width="19.85546875" bestFit="1" customWidth="1"/>
    <col min="2232" max="2232" width="16.7109375" bestFit="1" customWidth="1"/>
    <col min="2233" max="2233" width="19.85546875" bestFit="1" customWidth="1"/>
    <col min="2234" max="2234" width="15.7109375" bestFit="1" customWidth="1"/>
    <col min="2235" max="2235" width="18.85546875" bestFit="1" customWidth="1"/>
    <col min="2236" max="2236" width="15.7109375" bestFit="1" customWidth="1"/>
    <col min="2237" max="2237" width="18.85546875" bestFit="1" customWidth="1"/>
    <col min="2238" max="2238" width="15.7109375" bestFit="1" customWidth="1"/>
    <col min="2239" max="2239" width="18.85546875" bestFit="1" customWidth="1"/>
    <col min="2240" max="2240" width="16.7109375" bestFit="1" customWidth="1"/>
    <col min="2241" max="2241" width="19.85546875" bestFit="1" customWidth="1"/>
    <col min="2242" max="2242" width="16.7109375" bestFit="1" customWidth="1"/>
    <col min="2243" max="2243" width="19.85546875" bestFit="1" customWidth="1"/>
    <col min="2244" max="2244" width="16.7109375" bestFit="1" customWidth="1"/>
    <col min="2245" max="2245" width="19.85546875" bestFit="1" customWidth="1"/>
    <col min="2246" max="2246" width="16.7109375" bestFit="1" customWidth="1"/>
    <col min="2247" max="2247" width="19.85546875" bestFit="1" customWidth="1"/>
    <col min="2248" max="2248" width="16.7109375" bestFit="1" customWidth="1"/>
    <col min="2249" max="2249" width="19.85546875" bestFit="1" customWidth="1"/>
    <col min="2250" max="2251" width="16.7109375" bestFit="1" customWidth="1"/>
    <col min="2252" max="2252" width="19.85546875" bestFit="1" customWidth="1"/>
    <col min="2253" max="2253" width="15.7109375" bestFit="1" customWidth="1"/>
    <col min="2254" max="2254" width="18.85546875" bestFit="1" customWidth="1"/>
    <col min="2255" max="2255" width="15.7109375" bestFit="1" customWidth="1"/>
    <col min="2256" max="2256" width="18.85546875" bestFit="1" customWidth="1"/>
    <col min="2257" max="2257" width="16.7109375" bestFit="1" customWidth="1"/>
    <col min="2258" max="2258" width="19.85546875" bestFit="1" customWidth="1"/>
    <col min="2259" max="2259" width="14.5703125" bestFit="1" customWidth="1"/>
    <col min="2260" max="2260" width="17.85546875" bestFit="1" customWidth="1"/>
    <col min="2261" max="2261" width="14.5703125" bestFit="1" customWidth="1"/>
    <col min="2262" max="2262" width="17.85546875" bestFit="1" customWidth="1"/>
    <col min="2263" max="2263" width="14.5703125" bestFit="1" customWidth="1"/>
    <col min="2264" max="2264" width="17.85546875" bestFit="1" customWidth="1"/>
    <col min="2265" max="2265" width="14.5703125" bestFit="1" customWidth="1"/>
    <col min="2266" max="2266" width="17.85546875" bestFit="1" customWidth="1"/>
    <col min="2267" max="2267" width="14.5703125" bestFit="1" customWidth="1"/>
    <col min="2268" max="2268" width="17.85546875" bestFit="1" customWidth="1"/>
    <col min="2269" max="2269" width="15.7109375" bestFit="1" customWidth="1"/>
    <col min="2270" max="2270" width="18.85546875" bestFit="1" customWidth="1"/>
    <col min="2271" max="2271" width="15.7109375" bestFit="1" customWidth="1"/>
    <col min="2272" max="2272" width="18.85546875" bestFit="1" customWidth="1"/>
    <col min="2273" max="2273" width="15.7109375" bestFit="1" customWidth="1"/>
    <col min="2274" max="2274" width="18.85546875" bestFit="1" customWidth="1"/>
    <col min="2275" max="2275" width="14.5703125" bestFit="1" customWidth="1"/>
    <col min="2276" max="2276" width="17.85546875" bestFit="1" customWidth="1"/>
    <col min="2277" max="2277" width="15.7109375" bestFit="1" customWidth="1"/>
    <col min="2278" max="2278" width="18.85546875" bestFit="1" customWidth="1"/>
    <col min="2279" max="2279" width="15.7109375" bestFit="1" customWidth="1"/>
    <col min="2280" max="2280" width="18.85546875" bestFit="1" customWidth="1"/>
    <col min="2281" max="2281" width="14.5703125" bestFit="1" customWidth="1"/>
    <col min="2282" max="2282" width="17.85546875" bestFit="1" customWidth="1"/>
    <col min="2283" max="2283" width="15.7109375" bestFit="1" customWidth="1"/>
    <col min="2284" max="2284" width="18.85546875" bestFit="1" customWidth="1"/>
    <col min="2285" max="2285" width="15.7109375" bestFit="1" customWidth="1"/>
    <col min="2286" max="2286" width="18.85546875" bestFit="1" customWidth="1"/>
    <col min="2287" max="2287" width="15.7109375" bestFit="1" customWidth="1"/>
    <col min="2288" max="2288" width="18.85546875" bestFit="1" customWidth="1"/>
    <col min="2289" max="2289" width="15.7109375" bestFit="1" customWidth="1"/>
    <col min="2290" max="2290" width="18.85546875" bestFit="1" customWidth="1"/>
    <col min="2291" max="2291" width="15.7109375" bestFit="1" customWidth="1"/>
    <col min="2292" max="2292" width="18.85546875" bestFit="1" customWidth="1"/>
    <col min="2293" max="2293" width="15.7109375" bestFit="1" customWidth="1"/>
    <col min="2294" max="2294" width="18.85546875" bestFit="1" customWidth="1"/>
    <col min="2295" max="2295" width="15.7109375" bestFit="1" customWidth="1"/>
    <col min="2296" max="2296" width="18.85546875" bestFit="1" customWidth="1"/>
    <col min="2297" max="2297" width="15.7109375" bestFit="1" customWidth="1"/>
    <col min="2298" max="2298" width="18.85546875" bestFit="1" customWidth="1"/>
    <col min="2299" max="2299" width="14.5703125" bestFit="1" customWidth="1"/>
    <col min="2300" max="2300" width="17.85546875" bestFit="1" customWidth="1"/>
    <col min="2301" max="2301" width="15.7109375" bestFit="1" customWidth="1"/>
    <col min="2302" max="2302" width="18.85546875" bestFit="1" customWidth="1"/>
    <col min="2303" max="2303" width="15.7109375" bestFit="1" customWidth="1"/>
    <col min="2304" max="2304" width="18.85546875" bestFit="1" customWidth="1"/>
    <col min="2305" max="2305" width="14.5703125" bestFit="1" customWidth="1"/>
    <col min="2306" max="2306" width="17.85546875" bestFit="1" customWidth="1"/>
    <col min="2307" max="2307" width="15.7109375" bestFit="1" customWidth="1"/>
    <col min="2308" max="2308" width="18.85546875" bestFit="1" customWidth="1"/>
    <col min="2309" max="2309" width="15.7109375" bestFit="1" customWidth="1"/>
    <col min="2310" max="2310" width="18.85546875" bestFit="1" customWidth="1"/>
    <col min="2311" max="2311" width="15.7109375" bestFit="1" customWidth="1"/>
    <col min="2312" max="2312" width="18.85546875" bestFit="1" customWidth="1"/>
    <col min="2313" max="2313" width="15.7109375" bestFit="1" customWidth="1"/>
    <col min="2314" max="2314" width="18.85546875" bestFit="1" customWidth="1"/>
    <col min="2315" max="2315" width="10.5703125" bestFit="1" customWidth="1"/>
    <col min="2316" max="2316" width="13.7109375" bestFit="1" customWidth="1"/>
    <col min="2317" max="2317" width="15.7109375" bestFit="1" customWidth="1"/>
    <col min="2318" max="2318" width="18.85546875" bestFit="1" customWidth="1"/>
    <col min="2319" max="2319" width="15.7109375" bestFit="1" customWidth="1"/>
    <col min="2320" max="2320" width="18.85546875" bestFit="1" customWidth="1"/>
    <col min="2321" max="2321" width="15.7109375" bestFit="1" customWidth="1"/>
    <col min="2322" max="2322" width="18.85546875" bestFit="1" customWidth="1"/>
    <col min="2323" max="2323" width="15.7109375" bestFit="1" customWidth="1"/>
    <col min="2324" max="2324" width="18.85546875" bestFit="1" customWidth="1"/>
    <col min="2325" max="2325" width="15.7109375" bestFit="1" customWidth="1"/>
    <col min="2326" max="2326" width="18.85546875" bestFit="1" customWidth="1"/>
    <col min="2327" max="2327" width="15.7109375" bestFit="1" customWidth="1"/>
    <col min="2328" max="2328" width="18.85546875" bestFit="1" customWidth="1"/>
    <col min="2329" max="2329" width="15.7109375" bestFit="1" customWidth="1"/>
    <col min="2330" max="2330" width="18.85546875" bestFit="1" customWidth="1"/>
    <col min="2331" max="2331" width="15.7109375" bestFit="1" customWidth="1"/>
    <col min="2332" max="2332" width="18.85546875" bestFit="1" customWidth="1"/>
    <col min="2333" max="2333" width="15.7109375" bestFit="1" customWidth="1"/>
    <col min="2334" max="2334" width="18.85546875" bestFit="1" customWidth="1"/>
    <col min="2335" max="2335" width="14.5703125" bestFit="1" customWidth="1"/>
    <col min="2336" max="2336" width="17.85546875" bestFit="1" customWidth="1"/>
    <col min="2337" max="2337" width="14.5703125" bestFit="1" customWidth="1"/>
    <col min="2338" max="2338" width="17.85546875" bestFit="1" customWidth="1"/>
    <col min="2339" max="2339" width="14.5703125" bestFit="1" customWidth="1"/>
    <col min="2340" max="2340" width="17.85546875" bestFit="1" customWidth="1"/>
    <col min="2341" max="2341" width="14.5703125" bestFit="1" customWidth="1"/>
    <col min="2342" max="2342" width="17.85546875" bestFit="1" customWidth="1"/>
    <col min="2343" max="2343" width="14.5703125" bestFit="1" customWidth="1"/>
    <col min="2344" max="2344" width="17.85546875" bestFit="1" customWidth="1"/>
    <col min="2345" max="2345" width="15.7109375" bestFit="1" customWidth="1"/>
    <col min="2346" max="2346" width="18.85546875" bestFit="1" customWidth="1"/>
    <col min="2347" max="2347" width="15.7109375" bestFit="1" customWidth="1"/>
    <col min="2348" max="2348" width="18.85546875" bestFit="1" customWidth="1"/>
    <col min="2349" max="2349" width="15.7109375" bestFit="1" customWidth="1"/>
    <col min="2350" max="2350" width="18.85546875" bestFit="1" customWidth="1"/>
    <col min="2351" max="2351" width="15.7109375" bestFit="1" customWidth="1"/>
    <col min="2352" max="2352" width="18.85546875" bestFit="1" customWidth="1"/>
    <col min="2353" max="2353" width="16.7109375" bestFit="1" customWidth="1"/>
    <col min="2354" max="2354" width="19.85546875" bestFit="1" customWidth="1"/>
    <col min="2355" max="2355" width="16.7109375" bestFit="1" customWidth="1"/>
    <col min="2356" max="2356" width="19.85546875" bestFit="1" customWidth="1"/>
    <col min="2357" max="2357" width="16.7109375" bestFit="1" customWidth="1"/>
    <col min="2358" max="2358" width="19.85546875" bestFit="1" customWidth="1"/>
    <col min="2359" max="2359" width="16.7109375" bestFit="1" customWidth="1"/>
    <col min="2360" max="2360" width="19.85546875" bestFit="1" customWidth="1"/>
    <col min="2361" max="2361" width="16.7109375" bestFit="1" customWidth="1"/>
    <col min="2362" max="2362" width="19.85546875" bestFit="1" customWidth="1"/>
    <col min="2363" max="2363" width="16.7109375" bestFit="1" customWidth="1"/>
    <col min="2364" max="2364" width="19.85546875" bestFit="1" customWidth="1"/>
    <col min="2365" max="2365" width="15.7109375" bestFit="1" customWidth="1"/>
    <col min="2366" max="2366" width="18.85546875" bestFit="1" customWidth="1"/>
    <col min="2367" max="2367" width="15.7109375" bestFit="1" customWidth="1"/>
    <col min="2368" max="2368" width="18.85546875" bestFit="1" customWidth="1"/>
    <col min="2369" max="2369" width="16.7109375" bestFit="1" customWidth="1"/>
    <col min="2370" max="2370" width="19.85546875" bestFit="1" customWidth="1"/>
    <col min="2371" max="2371" width="16.7109375" bestFit="1" customWidth="1"/>
    <col min="2372" max="2372" width="19.85546875" bestFit="1" customWidth="1"/>
    <col min="2373" max="2373" width="15.7109375" bestFit="1" customWidth="1"/>
    <col min="2374" max="2374" width="18.85546875" bestFit="1" customWidth="1"/>
    <col min="2375" max="2375" width="15.7109375" bestFit="1" customWidth="1"/>
    <col min="2376" max="2376" width="18.85546875" bestFit="1" customWidth="1"/>
    <col min="2377" max="2377" width="16.7109375" bestFit="1" customWidth="1"/>
    <col min="2378" max="2378" width="19.85546875" bestFit="1" customWidth="1"/>
    <col min="2379" max="2379" width="16.7109375" bestFit="1" customWidth="1"/>
    <col min="2380" max="2380" width="19.85546875" bestFit="1" customWidth="1"/>
    <col min="2381" max="2381" width="16.7109375" bestFit="1" customWidth="1"/>
    <col min="2382" max="2382" width="19.85546875" bestFit="1" customWidth="1"/>
    <col min="2383" max="2383" width="16.7109375" bestFit="1" customWidth="1"/>
    <col min="2384" max="2384" width="19.85546875" bestFit="1" customWidth="1"/>
    <col min="2385" max="2385" width="16.7109375" bestFit="1" customWidth="1"/>
    <col min="2386" max="2386" width="19.85546875" bestFit="1" customWidth="1"/>
    <col min="2387" max="2387" width="15.7109375" bestFit="1" customWidth="1"/>
    <col min="2388" max="2388" width="18.85546875" bestFit="1" customWidth="1"/>
    <col min="2389" max="2389" width="15.7109375" bestFit="1" customWidth="1"/>
    <col min="2390" max="2390" width="18.85546875" bestFit="1" customWidth="1"/>
    <col min="2391" max="2391" width="16.7109375" bestFit="1" customWidth="1"/>
    <col min="2392" max="2392" width="19.85546875" bestFit="1" customWidth="1"/>
    <col min="2393" max="2393" width="16.7109375" bestFit="1" customWidth="1"/>
    <col min="2394" max="2394" width="19.85546875" bestFit="1" customWidth="1"/>
    <col min="2395" max="2395" width="16.7109375" bestFit="1" customWidth="1"/>
    <col min="2396" max="2396" width="19.85546875" bestFit="1" customWidth="1"/>
    <col min="2397" max="2397" width="16.7109375" bestFit="1" customWidth="1"/>
    <col min="2398" max="2398" width="19.85546875" bestFit="1" customWidth="1"/>
    <col min="2399" max="2399" width="16.7109375" bestFit="1" customWidth="1"/>
    <col min="2400" max="2400" width="19.85546875" bestFit="1" customWidth="1"/>
    <col min="2401" max="2401" width="16.7109375" bestFit="1" customWidth="1"/>
    <col min="2402" max="2402" width="19.85546875" bestFit="1" customWidth="1"/>
    <col min="2403" max="2403" width="16.7109375" bestFit="1" customWidth="1"/>
    <col min="2404" max="2404" width="19.85546875" bestFit="1" customWidth="1"/>
    <col min="2405" max="2405" width="16.7109375" bestFit="1" customWidth="1"/>
    <col min="2406" max="2406" width="19.85546875" bestFit="1" customWidth="1"/>
    <col min="2407" max="2407" width="16.7109375" bestFit="1" customWidth="1"/>
    <col min="2408" max="2408" width="19.85546875" bestFit="1" customWidth="1"/>
    <col min="2409" max="2409" width="15.7109375" bestFit="1" customWidth="1"/>
    <col min="2410" max="2410" width="18.85546875" bestFit="1" customWidth="1"/>
    <col min="2411" max="2411" width="16.7109375" bestFit="1" customWidth="1"/>
    <col min="2412" max="2412" width="19.85546875" bestFit="1" customWidth="1"/>
    <col min="2413" max="2413" width="16.7109375" bestFit="1" customWidth="1"/>
    <col min="2414" max="2414" width="19.85546875" bestFit="1" customWidth="1"/>
    <col min="2415" max="2415" width="16.7109375" bestFit="1" customWidth="1"/>
    <col min="2416" max="2416" width="19.85546875" bestFit="1" customWidth="1"/>
    <col min="2417" max="2417" width="16.7109375" bestFit="1" customWidth="1"/>
    <col min="2418" max="2418" width="19.85546875" bestFit="1" customWidth="1"/>
    <col min="2419" max="2419" width="15.7109375" bestFit="1" customWidth="1"/>
    <col min="2420" max="2420" width="18.85546875" bestFit="1" customWidth="1"/>
    <col min="2421" max="2421" width="15.7109375" bestFit="1" customWidth="1"/>
    <col min="2422" max="2422" width="18.85546875" bestFit="1" customWidth="1"/>
    <col min="2423" max="2423" width="16.7109375" bestFit="1" customWidth="1"/>
    <col min="2424" max="2424" width="19.85546875" bestFit="1" customWidth="1"/>
    <col min="2425" max="2425" width="16.7109375" bestFit="1" customWidth="1"/>
    <col min="2426" max="2426" width="19.85546875" bestFit="1" customWidth="1"/>
    <col min="2427" max="2427" width="16.7109375" bestFit="1" customWidth="1"/>
    <col min="2428" max="2428" width="19.85546875" bestFit="1" customWidth="1"/>
    <col min="2429" max="2429" width="16.7109375" bestFit="1" customWidth="1"/>
    <col min="2430" max="2430" width="19.85546875" bestFit="1" customWidth="1"/>
    <col min="2431" max="2431" width="15.7109375" bestFit="1" customWidth="1"/>
    <col min="2432" max="2432" width="18.85546875" bestFit="1" customWidth="1"/>
    <col min="2433" max="2433" width="16.7109375" bestFit="1" customWidth="1"/>
    <col min="2434" max="2434" width="19.85546875" bestFit="1" customWidth="1"/>
    <col min="2435" max="2435" width="16.7109375" bestFit="1" customWidth="1"/>
    <col min="2436" max="2436" width="19.85546875" bestFit="1" customWidth="1"/>
    <col min="2437" max="2437" width="16.7109375" bestFit="1" customWidth="1"/>
    <col min="2438" max="2438" width="19.85546875" bestFit="1" customWidth="1"/>
    <col min="2439" max="2439" width="15.7109375" bestFit="1" customWidth="1"/>
    <col min="2440" max="2440" width="18.85546875" bestFit="1" customWidth="1"/>
    <col min="2441" max="2441" width="16.7109375" bestFit="1" customWidth="1"/>
    <col min="2442" max="2442" width="19.85546875" bestFit="1" customWidth="1"/>
    <col min="2443" max="2443" width="16.7109375" bestFit="1" customWidth="1"/>
    <col min="2444" max="2444" width="19.85546875" bestFit="1" customWidth="1"/>
    <col min="2445" max="2445" width="15.7109375" bestFit="1" customWidth="1"/>
    <col min="2446" max="2446" width="18.85546875" bestFit="1" customWidth="1"/>
    <col min="2447" max="2447" width="15.7109375" bestFit="1" customWidth="1"/>
    <col min="2448" max="2448" width="18.85546875" bestFit="1" customWidth="1"/>
    <col min="2449" max="2449" width="16.7109375" bestFit="1" customWidth="1"/>
    <col min="2450" max="2450" width="19.85546875" bestFit="1" customWidth="1"/>
    <col min="2451" max="2451" width="16.7109375" bestFit="1" customWidth="1"/>
    <col min="2452" max="2452" width="19.85546875" bestFit="1" customWidth="1"/>
    <col min="2453" max="2453" width="15.7109375" bestFit="1" customWidth="1"/>
    <col min="2454" max="2454" width="18.85546875" bestFit="1" customWidth="1"/>
    <col min="2455" max="2455" width="15.7109375" bestFit="1" customWidth="1"/>
    <col min="2456" max="2456" width="18.85546875" bestFit="1" customWidth="1"/>
    <col min="2457" max="2457" width="15.7109375" bestFit="1" customWidth="1"/>
    <col min="2458" max="2458" width="18.85546875" bestFit="1" customWidth="1"/>
    <col min="2459" max="2459" width="16.7109375" bestFit="1" customWidth="1"/>
    <col min="2460" max="2460" width="19.85546875" bestFit="1" customWidth="1"/>
    <col min="2461" max="2461" width="16.7109375" bestFit="1" customWidth="1"/>
    <col min="2462" max="2462" width="19.85546875" bestFit="1" customWidth="1"/>
    <col min="2463" max="2463" width="16.7109375" bestFit="1" customWidth="1"/>
    <col min="2464" max="2464" width="19.85546875" bestFit="1" customWidth="1"/>
    <col min="2465" max="2465" width="16.7109375" bestFit="1" customWidth="1"/>
    <col min="2466" max="2466" width="19.85546875" bestFit="1" customWidth="1"/>
    <col min="2467" max="2467" width="15.7109375" bestFit="1" customWidth="1"/>
    <col min="2468" max="2468" width="18.85546875" bestFit="1" customWidth="1"/>
    <col min="2469" max="2469" width="16.7109375" bestFit="1" customWidth="1"/>
    <col min="2470" max="2470" width="19.85546875" bestFit="1" customWidth="1"/>
    <col min="2471" max="2471" width="16.7109375" bestFit="1" customWidth="1"/>
    <col min="2472" max="2472" width="19.85546875" bestFit="1" customWidth="1"/>
    <col min="2473" max="2473" width="16.7109375" bestFit="1" customWidth="1"/>
    <col min="2474" max="2474" width="19.85546875" bestFit="1" customWidth="1"/>
    <col min="2475" max="2475" width="16.7109375" bestFit="1" customWidth="1"/>
    <col min="2476" max="2476" width="19.85546875" bestFit="1" customWidth="1"/>
    <col min="2477" max="2477" width="16.7109375" bestFit="1" customWidth="1"/>
    <col min="2478" max="2478" width="19.85546875" bestFit="1" customWidth="1"/>
    <col min="2479" max="2479" width="15.7109375" bestFit="1" customWidth="1"/>
    <col min="2480" max="2480" width="18.85546875" bestFit="1" customWidth="1"/>
    <col min="2481" max="2481" width="16.7109375" bestFit="1" customWidth="1"/>
    <col min="2482" max="2482" width="19.85546875" bestFit="1" customWidth="1"/>
    <col min="2483" max="2483" width="16.7109375" bestFit="1" customWidth="1"/>
    <col min="2484" max="2484" width="19.85546875" bestFit="1" customWidth="1"/>
    <col min="2485" max="2485" width="15.7109375" bestFit="1" customWidth="1"/>
    <col min="2486" max="2486" width="18.85546875" bestFit="1" customWidth="1"/>
    <col min="2487" max="2487" width="16.7109375" bestFit="1" customWidth="1"/>
    <col min="2488" max="2488" width="19.85546875" bestFit="1" customWidth="1"/>
    <col min="2489" max="2489" width="16.7109375" bestFit="1" customWidth="1"/>
    <col min="2490" max="2490" width="19.85546875" bestFit="1" customWidth="1"/>
    <col min="2491" max="2491" width="16.7109375" bestFit="1" customWidth="1"/>
    <col min="2492" max="2492" width="19.85546875" bestFit="1" customWidth="1"/>
    <col min="2493" max="2493" width="16.7109375" bestFit="1" customWidth="1"/>
    <col min="2494" max="2494" width="19.85546875" bestFit="1" customWidth="1"/>
    <col min="2495" max="2495" width="16.7109375" bestFit="1" customWidth="1"/>
    <col min="2496" max="2496" width="19.85546875" bestFit="1" customWidth="1"/>
    <col min="2497" max="2497" width="16.7109375" bestFit="1" customWidth="1"/>
    <col min="2498" max="2498" width="19.85546875" bestFit="1" customWidth="1"/>
    <col min="2499" max="2499" width="16.7109375" bestFit="1" customWidth="1"/>
    <col min="2500" max="2500" width="19.85546875" bestFit="1" customWidth="1"/>
    <col min="2501" max="2501" width="16.7109375" bestFit="1" customWidth="1"/>
    <col min="2502" max="2502" width="19.85546875" bestFit="1" customWidth="1"/>
    <col min="2503" max="2503" width="16.7109375" bestFit="1" customWidth="1"/>
    <col min="2504" max="2504" width="19.85546875" bestFit="1" customWidth="1"/>
    <col min="2505" max="2505" width="15.7109375" bestFit="1" customWidth="1"/>
    <col min="2506" max="2506" width="18.85546875" bestFit="1" customWidth="1"/>
    <col min="2507" max="2507" width="15.7109375" bestFit="1" customWidth="1"/>
    <col min="2508" max="2508" width="18.85546875" bestFit="1" customWidth="1"/>
    <col min="2509" max="2509" width="15.7109375" bestFit="1" customWidth="1"/>
    <col min="2510" max="2510" width="18.85546875" bestFit="1" customWidth="1"/>
    <col min="2511" max="2511" width="15.7109375" bestFit="1" customWidth="1"/>
    <col min="2512" max="2512" width="18.85546875" bestFit="1" customWidth="1"/>
    <col min="2513" max="2513" width="15.7109375" bestFit="1" customWidth="1"/>
    <col min="2514" max="2514" width="18.85546875" bestFit="1" customWidth="1"/>
    <col min="2515" max="2515" width="16.7109375" bestFit="1" customWidth="1"/>
    <col min="2516" max="2516" width="19.85546875" bestFit="1" customWidth="1"/>
    <col min="2517" max="2517" width="15.7109375" bestFit="1" customWidth="1"/>
    <col min="2518" max="2518" width="18.85546875" bestFit="1" customWidth="1"/>
    <col min="2519" max="2519" width="16.7109375" bestFit="1" customWidth="1"/>
    <col min="2520" max="2520" width="19.85546875" bestFit="1" customWidth="1"/>
    <col min="2521" max="2521" width="16.7109375" bestFit="1" customWidth="1"/>
    <col min="2522" max="2522" width="19.85546875" bestFit="1" customWidth="1"/>
    <col min="2523" max="2523" width="16.7109375" bestFit="1" customWidth="1"/>
    <col min="2524" max="2524" width="19.85546875" bestFit="1" customWidth="1"/>
    <col min="2525" max="2525" width="15.7109375" bestFit="1" customWidth="1"/>
    <col min="2526" max="2526" width="18.85546875" bestFit="1" customWidth="1"/>
    <col min="2527" max="2527" width="15.7109375" bestFit="1" customWidth="1"/>
    <col min="2528" max="2528" width="18.85546875" bestFit="1" customWidth="1"/>
    <col min="2529" max="2529" width="16.7109375" bestFit="1" customWidth="1"/>
    <col min="2530" max="2530" width="19.85546875" bestFit="1" customWidth="1"/>
    <col min="2531" max="2531" width="16.7109375" bestFit="1" customWidth="1"/>
    <col min="2532" max="2532" width="19.85546875" bestFit="1" customWidth="1"/>
    <col min="2533" max="2533" width="16.7109375" bestFit="1" customWidth="1"/>
    <col min="2534" max="2534" width="19.85546875" bestFit="1" customWidth="1"/>
    <col min="2535" max="2535" width="16.7109375" bestFit="1" customWidth="1"/>
    <col min="2536" max="2536" width="19.85546875" bestFit="1" customWidth="1"/>
    <col min="2537" max="2537" width="16.7109375" bestFit="1" customWidth="1"/>
    <col min="2538" max="2538" width="19.85546875" bestFit="1" customWidth="1"/>
    <col min="2539" max="2539" width="16.7109375" bestFit="1" customWidth="1"/>
    <col min="2540" max="2540" width="19.85546875" bestFit="1" customWidth="1"/>
    <col min="2541" max="2541" width="16.7109375" bestFit="1" customWidth="1"/>
    <col min="2542" max="2542" width="19.85546875" bestFit="1" customWidth="1"/>
    <col min="2543" max="2543" width="16.7109375" bestFit="1" customWidth="1"/>
    <col min="2544" max="2544" width="19.85546875" bestFit="1" customWidth="1"/>
    <col min="2545" max="2545" width="16.7109375" bestFit="1" customWidth="1"/>
    <col min="2546" max="2546" width="19.85546875" bestFit="1" customWidth="1"/>
    <col min="2547" max="2547" width="14.5703125" bestFit="1" customWidth="1"/>
    <col min="2548" max="2548" width="17.85546875" bestFit="1" customWidth="1"/>
    <col min="2549" max="2549" width="14.5703125" bestFit="1" customWidth="1"/>
    <col min="2550" max="2550" width="17.85546875" bestFit="1" customWidth="1"/>
    <col min="2551" max="2551" width="15.7109375" bestFit="1" customWidth="1"/>
    <col min="2552" max="2552" width="18.85546875" bestFit="1" customWidth="1"/>
    <col min="2553" max="2553" width="15.7109375" bestFit="1" customWidth="1"/>
    <col min="2554" max="2554" width="18.85546875" bestFit="1" customWidth="1"/>
    <col min="2555" max="2555" width="15.7109375" bestFit="1" customWidth="1"/>
    <col min="2556" max="2556" width="18.85546875" bestFit="1" customWidth="1"/>
    <col min="2557" max="2557" width="15.7109375" bestFit="1" customWidth="1"/>
    <col min="2558" max="2558" width="18.85546875" bestFit="1" customWidth="1"/>
    <col min="2559" max="2559" width="14.5703125" bestFit="1" customWidth="1"/>
    <col min="2560" max="2560" width="17.85546875" bestFit="1" customWidth="1"/>
    <col min="2561" max="2561" width="15.7109375" bestFit="1" customWidth="1"/>
    <col min="2562" max="2562" width="18.85546875" bestFit="1" customWidth="1"/>
    <col min="2563" max="2563" width="14.5703125" bestFit="1" customWidth="1"/>
    <col min="2564" max="2564" width="17.85546875" bestFit="1" customWidth="1"/>
    <col min="2565" max="2565" width="15.7109375" bestFit="1" customWidth="1"/>
    <col min="2566" max="2566" width="18.85546875" bestFit="1" customWidth="1"/>
    <col min="2567" max="2567" width="15.7109375" bestFit="1" customWidth="1"/>
    <col min="2568" max="2568" width="18.85546875" bestFit="1" customWidth="1"/>
    <col min="2569" max="2569" width="15.7109375" bestFit="1" customWidth="1"/>
    <col min="2570" max="2570" width="18.85546875" bestFit="1" customWidth="1"/>
    <col min="2571" max="2571" width="14.5703125" bestFit="1" customWidth="1"/>
    <col min="2572" max="2572" width="17.85546875" bestFit="1" customWidth="1"/>
    <col min="2573" max="2573" width="15.7109375" bestFit="1" customWidth="1"/>
    <col min="2574" max="2574" width="18.85546875" bestFit="1" customWidth="1"/>
    <col min="2575" max="2575" width="14.5703125" bestFit="1" customWidth="1"/>
    <col min="2576" max="2576" width="17.85546875" bestFit="1" customWidth="1"/>
    <col min="2577" max="2577" width="15.7109375" bestFit="1" customWidth="1"/>
    <col min="2578" max="2578" width="18.85546875" bestFit="1" customWidth="1"/>
    <col min="2579" max="2579" width="15.7109375" bestFit="1" customWidth="1"/>
    <col min="2580" max="2580" width="18.85546875" bestFit="1" customWidth="1"/>
    <col min="2581" max="2581" width="15.7109375" bestFit="1" customWidth="1"/>
    <col min="2582" max="2582" width="18.85546875" bestFit="1" customWidth="1"/>
    <col min="2583" max="2583" width="14.5703125" bestFit="1" customWidth="1"/>
    <col min="2584" max="2584" width="17.85546875" bestFit="1" customWidth="1"/>
    <col min="2585" max="2585" width="14.5703125" bestFit="1" customWidth="1"/>
    <col min="2586" max="2586" width="17.85546875" bestFit="1" customWidth="1"/>
    <col min="2587" max="2587" width="15.7109375" bestFit="1" customWidth="1"/>
    <col min="2588" max="2588" width="18.85546875" bestFit="1" customWidth="1"/>
    <col min="2589" max="2589" width="15.7109375" bestFit="1" customWidth="1"/>
    <col min="2590" max="2590" width="18.85546875" bestFit="1" customWidth="1"/>
    <col min="2591" max="2591" width="15.7109375" bestFit="1" customWidth="1"/>
    <col min="2592" max="2592" width="18.85546875" bestFit="1" customWidth="1"/>
    <col min="2593" max="2593" width="14.5703125" bestFit="1" customWidth="1"/>
    <col min="2594" max="2594" width="17.85546875" bestFit="1" customWidth="1"/>
    <col min="2595" max="2595" width="15.7109375" bestFit="1" customWidth="1"/>
    <col min="2596" max="2596" width="18.85546875" bestFit="1" customWidth="1"/>
    <col min="2597" max="2597" width="15.7109375" bestFit="1" customWidth="1"/>
    <col min="2598" max="2598" width="18.85546875" bestFit="1" customWidth="1"/>
    <col min="2599" max="2599" width="14.5703125" bestFit="1" customWidth="1"/>
    <col min="2600" max="2600" width="17.85546875" bestFit="1" customWidth="1"/>
    <col min="2601" max="2601" width="15.7109375" bestFit="1" customWidth="1"/>
    <col min="2602" max="2602" width="18.85546875" bestFit="1" customWidth="1"/>
    <col min="2603" max="2603" width="15.7109375" bestFit="1" customWidth="1"/>
    <col min="2604" max="2604" width="18.85546875" bestFit="1" customWidth="1"/>
    <col min="2605" max="2605" width="15.7109375" bestFit="1" customWidth="1"/>
    <col min="2606" max="2606" width="18.85546875" bestFit="1" customWidth="1"/>
    <col min="2607" max="2607" width="15.7109375" bestFit="1" customWidth="1"/>
    <col min="2608" max="2608" width="18.85546875" bestFit="1" customWidth="1"/>
    <col min="2609" max="2609" width="15.7109375" bestFit="1" customWidth="1"/>
    <col min="2610" max="2610" width="18.85546875" bestFit="1" customWidth="1"/>
    <col min="2611" max="2611" width="15.7109375" bestFit="1" customWidth="1"/>
    <col min="2612" max="2612" width="18.85546875" bestFit="1" customWidth="1"/>
    <col min="2613" max="2613" width="16.7109375" bestFit="1" customWidth="1"/>
    <col min="2614" max="2614" width="19.85546875" bestFit="1" customWidth="1"/>
    <col min="2615" max="2615" width="15.7109375" bestFit="1" customWidth="1"/>
    <col min="2616" max="2616" width="18.85546875" bestFit="1" customWidth="1"/>
    <col min="2617" max="2617" width="15.7109375" bestFit="1" customWidth="1"/>
    <col min="2618" max="2618" width="18.85546875" bestFit="1" customWidth="1"/>
    <col min="2619" max="2619" width="15.7109375" bestFit="1" customWidth="1"/>
    <col min="2620" max="2620" width="18.85546875" bestFit="1" customWidth="1"/>
    <col min="2621" max="2621" width="16.7109375" bestFit="1" customWidth="1"/>
    <col min="2622" max="2622" width="19.85546875" bestFit="1" customWidth="1"/>
    <col min="2623" max="2623" width="16.7109375" bestFit="1" customWidth="1"/>
    <col min="2624" max="2624" width="19.85546875" bestFit="1" customWidth="1"/>
    <col min="2625" max="2625" width="16.7109375" bestFit="1" customWidth="1"/>
    <col min="2626" max="2626" width="19.85546875" bestFit="1" customWidth="1"/>
    <col min="2627" max="2627" width="16.7109375" bestFit="1" customWidth="1"/>
    <col min="2628" max="2628" width="19.85546875" bestFit="1" customWidth="1"/>
    <col min="2629" max="2629" width="16.7109375" bestFit="1" customWidth="1"/>
    <col min="2630" max="2630" width="19.85546875" bestFit="1" customWidth="1"/>
    <col min="2631" max="2631" width="16.7109375" bestFit="1" customWidth="1"/>
    <col min="2632" max="2632" width="19.85546875" bestFit="1" customWidth="1"/>
    <col min="2633" max="2633" width="16.7109375" bestFit="1" customWidth="1"/>
    <col min="2634" max="2634" width="19.85546875" bestFit="1" customWidth="1"/>
    <col min="2635" max="2635" width="16.7109375" bestFit="1" customWidth="1"/>
    <col min="2636" max="2636" width="19.85546875" bestFit="1" customWidth="1"/>
    <col min="2637" max="2637" width="16.7109375" bestFit="1" customWidth="1"/>
    <col min="2638" max="2638" width="19.85546875" bestFit="1" customWidth="1"/>
    <col min="2639" max="2639" width="16.7109375" bestFit="1" customWidth="1"/>
    <col min="2640" max="2640" width="19.85546875" bestFit="1" customWidth="1"/>
    <col min="2641" max="2641" width="15.7109375" bestFit="1" customWidth="1"/>
    <col min="2642" max="2642" width="18.85546875" bestFit="1" customWidth="1"/>
    <col min="2643" max="2643" width="15.7109375" bestFit="1" customWidth="1"/>
    <col min="2644" max="2644" width="18.85546875" bestFit="1" customWidth="1"/>
    <col min="2645" max="2645" width="16.7109375" bestFit="1" customWidth="1"/>
    <col min="2646" max="2646" width="19.85546875" bestFit="1" customWidth="1"/>
    <col min="2647" max="2647" width="15.7109375" bestFit="1" customWidth="1"/>
    <col min="2648" max="2648" width="18.85546875" bestFit="1" customWidth="1"/>
    <col min="2649" max="2649" width="15.7109375" bestFit="1" customWidth="1"/>
    <col min="2650" max="2650" width="18.85546875" bestFit="1" customWidth="1"/>
    <col min="2651" max="2651" width="15.7109375" bestFit="1" customWidth="1"/>
    <col min="2652" max="2652" width="18.85546875" bestFit="1" customWidth="1"/>
    <col min="2653" max="2653" width="15.7109375" bestFit="1" customWidth="1"/>
    <col min="2654" max="2654" width="18.85546875" bestFit="1" customWidth="1"/>
    <col min="2655" max="2655" width="16.7109375" bestFit="1" customWidth="1"/>
    <col min="2656" max="2656" width="19.85546875" bestFit="1" customWidth="1"/>
    <col min="2657" max="2657" width="16.7109375" bestFit="1" customWidth="1"/>
    <col min="2658" max="2658" width="19.85546875" bestFit="1" customWidth="1"/>
    <col min="2659" max="2659" width="15.7109375" bestFit="1" customWidth="1"/>
    <col min="2660" max="2660" width="18.85546875" bestFit="1" customWidth="1"/>
    <col min="2661" max="2661" width="16.7109375" bestFit="1" customWidth="1"/>
    <col min="2662" max="2662" width="19.85546875" bestFit="1" customWidth="1"/>
    <col min="2663" max="2663" width="16.7109375" bestFit="1" customWidth="1"/>
    <col min="2664" max="2664" width="19.85546875" bestFit="1" customWidth="1"/>
    <col min="2665" max="2665" width="16.7109375" bestFit="1" customWidth="1"/>
    <col min="2666" max="2666" width="19.85546875" bestFit="1" customWidth="1"/>
    <col min="2667" max="2667" width="16.7109375" bestFit="1" customWidth="1"/>
    <col min="2668" max="2668" width="19.85546875" bestFit="1" customWidth="1"/>
    <col min="2669" max="2669" width="15.7109375" bestFit="1" customWidth="1"/>
    <col min="2670" max="2670" width="18.85546875" bestFit="1" customWidth="1"/>
    <col min="2671" max="2671" width="16.7109375" bestFit="1" customWidth="1"/>
    <col min="2672" max="2672" width="19.85546875" bestFit="1" customWidth="1"/>
    <col min="2673" max="2673" width="16.7109375" bestFit="1" customWidth="1"/>
    <col min="2674" max="2674" width="19.85546875" bestFit="1" customWidth="1"/>
    <col min="2675" max="2675" width="16.7109375" bestFit="1" customWidth="1"/>
    <col min="2676" max="2676" width="19.85546875" bestFit="1" customWidth="1"/>
    <col min="2677" max="2677" width="16.7109375" bestFit="1" customWidth="1"/>
    <col min="2678" max="2678" width="19.85546875" bestFit="1" customWidth="1"/>
    <col min="2679" max="2679" width="16.7109375" bestFit="1" customWidth="1"/>
    <col min="2680" max="2680" width="19.85546875" bestFit="1" customWidth="1"/>
    <col min="2681" max="2681" width="16.7109375" bestFit="1" customWidth="1"/>
    <col min="2682" max="2682" width="19.85546875" bestFit="1" customWidth="1"/>
    <col min="2683" max="2683" width="15.7109375" bestFit="1" customWidth="1"/>
    <col min="2684" max="2684" width="18.85546875" bestFit="1" customWidth="1"/>
    <col min="2685" max="2685" width="15.7109375" bestFit="1" customWidth="1"/>
    <col min="2686" max="2686" width="18.85546875" bestFit="1" customWidth="1"/>
    <col min="2687" max="2687" width="16.7109375" bestFit="1" customWidth="1"/>
    <col min="2688" max="2688" width="19.85546875" bestFit="1" customWidth="1"/>
    <col min="2689" max="2689" width="11.5703125" bestFit="1" customWidth="1"/>
    <col min="2690" max="2690" width="14.7109375" bestFit="1" customWidth="1"/>
    <col min="2691" max="2691" width="16.7109375" bestFit="1" customWidth="1"/>
    <col min="2692" max="2692" width="19.85546875" bestFit="1" customWidth="1"/>
    <col min="2693" max="2693" width="16.7109375" bestFit="1" customWidth="1"/>
    <col min="2694" max="2694" width="19.85546875" bestFit="1" customWidth="1"/>
    <col min="2695" max="2695" width="16.7109375" bestFit="1" customWidth="1"/>
    <col min="2696" max="2696" width="19.85546875" bestFit="1" customWidth="1"/>
    <col min="2697" max="2697" width="15.7109375" bestFit="1" customWidth="1"/>
    <col min="2698" max="2698" width="18.85546875" bestFit="1" customWidth="1"/>
    <col min="2699" max="2699" width="16.7109375" bestFit="1" customWidth="1"/>
    <col min="2700" max="2700" width="19.85546875" bestFit="1" customWidth="1"/>
    <col min="2701" max="2701" width="16.7109375" bestFit="1" customWidth="1"/>
    <col min="2702" max="2702" width="19.85546875" bestFit="1" customWidth="1"/>
    <col min="2703" max="2703" width="16.7109375" bestFit="1" customWidth="1"/>
    <col min="2704" max="2704" width="19.85546875" bestFit="1" customWidth="1"/>
    <col min="2705" max="2705" width="16.7109375" bestFit="1" customWidth="1"/>
    <col min="2706" max="2706" width="19.85546875" bestFit="1" customWidth="1"/>
    <col min="2707" max="2707" width="15.7109375" bestFit="1" customWidth="1"/>
    <col min="2708" max="2708" width="18.85546875" bestFit="1" customWidth="1"/>
    <col min="2709" max="2709" width="15.7109375" bestFit="1" customWidth="1"/>
    <col min="2710" max="2710" width="18.85546875" bestFit="1" customWidth="1"/>
    <col min="2711" max="2711" width="16.7109375" bestFit="1" customWidth="1"/>
    <col min="2712" max="2712" width="19.85546875" bestFit="1" customWidth="1"/>
    <col min="2713" max="2713" width="16.7109375" bestFit="1" customWidth="1"/>
    <col min="2714" max="2714" width="19.85546875" bestFit="1" customWidth="1"/>
    <col min="2715" max="2715" width="15.7109375" bestFit="1" customWidth="1"/>
    <col min="2716" max="2716" width="18.85546875" bestFit="1" customWidth="1"/>
    <col min="2717" max="2717" width="16.7109375" bestFit="1" customWidth="1"/>
    <col min="2718" max="2718" width="19.85546875" bestFit="1" customWidth="1"/>
    <col min="2719" max="2719" width="16.7109375" bestFit="1" customWidth="1"/>
    <col min="2720" max="2720" width="19.85546875" bestFit="1" customWidth="1"/>
    <col min="2721" max="2721" width="16.7109375" bestFit="1" customWidth="1"/>
    <col min="2722" max="2722" width="19.85546875" bestFit="1" customWidth="1"/>
    <col min="2723" max="2723" width="16.7109375" bestFit="1" customWidth="1"/>
    <col min="2724" max="2724" width="19.85546875" bestFit="1" customWidth="1"/>
    <col min="2725" max="2725" width="15.7109375" bestFit="1" customWidth="1"/>
    <col min="2726" max="2726" width="18.85546875" bestFit="1" customWidth="1"/>
    <col min="2727" max="2727" width="15.7109375" bestFit="1" customWidth="1"/>
    <col min="2728" max="2728" width="18.85546875" bestFit="1" customWidth="1"/>
    <col min="2729" max="2729" width="16.7109375" bestFit="1" customWidth="1"/>
    <col min="2730" max="2730" width="19.85546875" bestFit="1" customWidth="1"/>
    <col min="2731" max="2731" width="16.7109375" bestFit="1" customWidth="1"/>
    <col min="2732" max="2732" width="19.85546875" bestFit="1" customWidth="1"/>
    <col min="2733" max="2733" width="16.7109375" bestFit="1" customWidth="1"/>
    <col min="2734" max="2734" width="19.85546875" bestFit="1" customWidth="1"/>
    <col min="2735" max="2735" width="16.7109375" bestFit="1" customWidth="1"/>
    <col min="2736" max="2736" width="19.85546875" bestFit="1" customWidth="1"/>
    <col min="2737" max="2737" width="15.7109375" bestFit="1" customWidth="1"/>
    <col min="2738" max="2738" width="18.85546875" bestFit="1" customWidth="1"/>
    <col min="2739" max="2739" width="15.7109375" bestFit="1" customWidth="1"/>
    <col min="2740" max="2740" width="18.85546875" bestFit="1" customWidth="1"/>
    <col min="2741" max="2741" width="15.7109375" bestFit="1" customWidth="1"/>
    <col min="2742" max="2742" width="18.85546875" bestFit="1" customWidth="1"/>
    <col min="2743" max="2743" width="16.7109375" bestFit="1" customWidth="1"/>
    <col min="2744" max="2744" width="19.85546875" bestFit="1" customWidth="1"/>
    <col min="2745" max="2745" width="16.7109375" bestFit="1" customWidth="1"/>
    <col min="2746" max="2746" width="19.85546875" bestFit="1" customWidth="1"/>
    <col min="2747" max="2747" width="16.7109375" bestFit="1" customWidth="1"/>
    <col min="2748" max="2748" width="19.85546875" bestFit="1" customWidth="1"/>
    <col min="2749" max="2749" width="15.7109375" bestFit="1" customWidth="1"/>
    <col min="2750" max="2750" width="18.85546875" bestFit="1" customWidth="1"/>
    <col min="2751" max="2751" width="15.7109375" bestFit="1" customWidth="1"/>
    <col min="2752" max="2752" width="18.85546875" bestFit="1" customWidth="1"/>
    <col min="2753" max="2753" width="16.7109375" bestFit="1" customWidth="1"/>
    <col min="2754" max="2754" width="19.85546875" bestFit="1" customWidth="1"/>
    <col min="2755" max="2755" width="15.7109375" bestFit="1" customWidth="1"/>
    <col min="2756" max="2756" width="18.85546875" bestFit="1" customWidth="1"/>
    <col min="2757" max="2757" width="16.7109375" bestFit="1" customWidth="1"/>
    <col min="2758" max="2758" width="19.85546875" bestFit="1" customWidth="1"/>
    <col min="2759" max="2759" width="16.7109375" bestFit="1" customWidth="1"/>
    <col min="2760" max="2760" width="19.85546875" bestFit="1" customWidth="1"/>
    <col min="2761" max="2761" width="16.7109375" bestFit="1" customWidth="1"/>
    <col min="2762" max="2762" width="19.85546875" bestFit="1" customWidth="1"/>
    <col min="2763" max="2763" width="16.7109375" bestFit="1" customWidth="1"/>
    <col min="2764" max="2764" width="19.85546875" bestFit="1" customWidth="1"/>
    <col min="2765" max="2765" width="16.7109375" bestFit="1" customWidth="1"/>
    <col min="2766" max="2766" width="19.85546875" bestFit="1" customWidth="1"/>
    <col min="2767" max="2767" width="16.7109375" bestFit="1" customWidth="1"/>
    <col min="2768" max="2768" width="19.85546875" bestFit="1" customWidth="1"/>
    <col min="2769" max="2769" width="11.5703125" bestFit="1" customWidth="1"/>
    <col min="2770" max="2770" width="14.7109375" bestFit="1" customWidth="1"/>
    <col min="2771" max="2772" width="15.7109375" bestFit="1" customWidth="1"/>
    <col min="2773" max="2773" width="18.85546875" bestFit="1" customWidth="1"/>
    <col min="2774" max="2774" width="15.7109375" bestFit="1" customWidth="1"/>
    <col min="2775" max="2775" width="18.85546875" bestFit="1" customWidth="1"/>
    <col min="2776" max="2776" width="16.7109375" bestFit="1" customWidth="1"/>
    <col min="2777" max="2777" width="19.85546875" bestFit="1" customWidth="1"/>
    <col min="2778" max="2778" width="15.7109375" bestFit="1" customWidth="1"/>
    <col min="2779" max="2779" width="18.85546875" bestFit="1" customWidth="1"/>
    <col min="2780" max="2780" width="16.7109375" bestFit="1" customWidth="1"/>
    <col min="2781" max="2781" width="19.85546875" bestFit="1" customWidth="1"/>
    <col min="2782" max="2782" width="16.7109375" bestFit="1" customWidth="1"/>
    <col min="2783" max="2783" width="19.85546875" bestFit="1" customWidth="1"/>
    <col min="2784" max="2784" width="16.7109375" bestFit="1" customWidth="1"/>
    <col min="2785" max="2785" width="19.85546875" bestFit="1" customWidth="1"/>
    <col min="2786" max="2786" width="16.7109375" bestFit="1" customWidth="1"/>
    <col min="2787" max="2787" width="19.85546875" bestFit="1" customWidth="1"/>
    <col min="2788" max="2788" width="16.7109375" bestFit="1" customWidth="1"/>
    <col min="2789" max="2789" width="19.85546875" bestFit="1" customWidth="1"/>
    <col min="2790" max="2790" width="15.7109375" bestFit="1" customWidth="1"/>
    <col min="2791" max="2791" width="18.85546875" bestFit="1" customWidth="1"/>
    <col min="2792" max="2792" width="15.7109375" bestFit="1" customWidth="1"/>
    <col min="2793" max="2793" width="18.85546875" bestFit="1" customWidth="1"/>
    <col min="2794" max="2794" width="16.7109375" bestFit="1" customWidth="1"/>
    <col min="2795" max="2795" width="19.85546875" bestFit="1" customWidth="1"/>
    <col min="2796" max="2796" width="16.7109375" bestFit="1" customWidth="1"/>
    <col min="2797" max="2797" width="19.85546875" bestFit="1" customWidth="1"/>
    <col min="2798" max="2798" width="15.7109375" bestFit="1" customWidth="1"/>
    <col min="2799" max="2799" width="18.85546875" bestFit="1" customWidth="1"/>
    <col min="2800" max="2800" width="15.7109375" bestFit="1" customWidth="1"/>
    <col min="2801" max="2801" width="18.85546875" bestFit="1" customWidth="1"/>
    <col min="2802" max="2802" width="15.7109375" bestFit="1" customWidth="1"/>
    <col min="2803" max="2803" width="18.85546875" bestFit="1" customWidth="1"/>
    <col min="2804" max="2804" width="16.7109375" bestFit="1" customWidth="1"/>
    <col min="2805" max="2805" width="19.85546875" bestFit="1" customWidth="1"/>
    <col min="2806" max="2806" width="16.7109375" bestFit="1" customWidth="1"/>
    <col min="2807" max="2807" width="19.85546875" bestFit="1" customWidth="1"/>
    <col min="2808" max="2808" width="16.7109375" bestFit="1" customWidth="1"/>
    <col min="2809" max="2809" width="19.85546875" bestFit="1" customWidth="1"/>
    <col min="2810" max="2810" width="16.7109375" bestFit="1" customWidth="1"/>
    <col min="2811" max="2811" width="19.85546875" bestFit="1" customWidth="1"/>
    <col min="2812" max="2812" width="16.7109375" bestFit="1" customWidth="1"/>
    <col min="2813" max="2813" width="19.85546875" bestFit="1" customWidth="1"/>
    <col min="2814" max="2814" width="15.7109375" bestFit="1" customWidth="1"/>
    <col min="2815" max="2815" width="18.85546875" bestFit="1" customWidth="1"/>
    <col min="2816" max="2816" width="16.7109375" bestFit="1" customWidth="1"/>
    <col min="2817" max="2817" width="19.85546875" bestFit="1" customWidth="1"/>
    <col min="2818" max="2818" width="15.7109375" bestFit="1" customWidth="1"/>
    <col min="2819" max="2819" width="18.85546875" bestFit="1" customWidth="1"/>
    <col min="2820" max="2820" width="15.7109375" bestFit="1" customWidth="1"/>
    <col min="2821" max="2821" width="18.85546875" bestFit="1" customWidth="1"/>
    <col min="2822" max="2822" width="15.7109375" bestFit="1" customWidth="1"/>
    <col min="2823" max="2823" width="18.85546875" bestFit="1" customWidth="1"/>
    <col min="2824" max="2824" width="16.7109375" bestFit="1" customWidth="1"/>
    <col min="2825" max="2825" width="19.85546875" bestFit="1" customWidth="1"/>
    <col min="2826" max="2826" width="15.7109375" bestFit="1" customWidth="1"/>
    <col min="2827" max="2827" width="18.85546875" bestFit="1" customWidth="1"/>
    <col min="2828" max="2828" width="15.7109375" bestFit="1" customWidth="1"/>
    <col min="2829" max="2829" width="18.85546875" bestFit="1" customWidth="1"/>
    <col min="2830" max="2830" width="16.7109375" bestFit="1" customWidth="1"/>
    <col min="2831" max="2831" width="19.85546875" bestFit="1" customWidth="1"/>
    <col min="2832" max="2832" width="17.7109375" bestFit="1" customWidth="1"/>
    <col min="2833" max="2833" width="20.85546875" bestFit="1" customWidth="1"/>
    <col min="2834" max="2834" width="17.7109375" bestFit="1" customWidth="1"/>
    <col min="2835" max="2835" width="20.85546875" bestFit="1" customWidth="1"/>
    <col min="2836" max="2836" width="16.7109375" bestFit="1" customWidth="1"/>
    <col min="2837" max="2837" width="19.85546875" bestFit="1" customWidth="1"/>
    <col min="2838" max="2838" width="17.7109375" bestFit="1" customWidth="1"/>
    <col min="2839" max="2839" width="20.85546875" bestFit="1" customWidth="1"/>
    <col min="2840" max="2840" width="17.7109375" bestFit="1" customWidth="1"/>
    <col min="2841" max="2841" width="20.85546875" bestFit="1" customWidth="1"/>
    <col min="2842" max="2842" width="16.7109375" bestFit="1" customWidth="1"/>
    <col min="2843" max="2843" width="19.85546875" bestFit="1" customWidth="1"/>
    <col min="2844" max="2844" width="17.7109375" bestFit="1" customWidth="1"/>
    <col min="2845" max="2845" width="20.85546875" bestFit="1" customWidth="1"/>
    <col min="2846" max="2846" width="17.7109375" bestFit="1" customWidth="1"/>
    <col min="2847" max="2847" width="20.85546875" bestFit="1" customWidth="1"/>
    <col min="2848" max="2848" width="17.7109375" bestFit="1" customWidth="1"/>
    <col min="2849" max="2849" width="20.85546875" bestFit="1" customWidth="1"/>
    <col min="2850" max="2850" width="17.7109375" bestFit="1" customWidth="1"/>
    <col min="2851" max="2851" width="20.85546875" bestFit="1" customWidth="1"/>
    <col min="2852" max="2852" width="17.7109375" bestFit="1" customWidth="1"/>
    <col min="2853" max="2853" width="20.85546875" bestFit="1" customWidth="1"/>
    <col min="2854" max="2854" width="12.5703125" bestFit="1" customWidth="1"/>
    <col min="2855" max="2855" width="15.7109375" bestFit="1" customWidth="1"/>
    <col min="2856" max="2856" width="16.7109375" bestFit="1" customWidth="1"/>
    <col min="2857" max="2857" width="19.85546875" bestFit="1" customWidth="1"/>
    <col min="2858" max="2858" width="16.7109375" bestFit="1" customWidth="1"/>
    <col min="2859" max="2859" width="19.85546875" bestFit="1" customWidth="1"/>
    <col min="2860" max="2860" width="17.7109375" bestFit="1" customWidth="1"/>
    <col min="2861" max="2861" width="20.85546875" bestFit="1" customWidth="1"/>
    <col min="2862" max="2862" width="17.7109375" bestFit="1" customWidth="1"/>
    <col min="2863" max="2863" width="20.85546875" bestFit="1" customWidth="1"/>
    <col min="2864" max="2864" width="17.7109375" bestFit="1" customWidth="1"/>
    <col min="2865" max="2865" width="20.85546875" bestFit="1" customWidth="1"/>
    <col min="2866" max="2866" width="17.7109375" bestFit="1" customWidth="1"/>
    <col min="2867" max="2867" width="20.85546875" bestFit="1" customWidth="1"/>
    <col min="2868" max="2868" width="17.7109375" bestFit="1" customWidth="1"/>
    <col min="2869" max="2869" width="20.85546875" bestFit="1" customWidth="1"/>
    <col min="2870" max="2870" width="16.7109375" bestFit="1" customWidth="1"/>
    <col min="2871" max="2871" width="19.85546875" bestFit="1" customWidth="1"/>
    <col min="2872" max="2872" width="16.7109375" bestFit="1" customWidth="1"/>
    <col min="2873" max="2873" width="19.85546875" bestFit="1" customWidth="1"/>
    <col min="2874" max="2874" width="17.7109375" bestFit="1" customWidth="1"/>
    <col min="2875" max="2875" width="20.85546875" bestFit="1" customWidth="1"/>
    <col min="2876" max="2876" width="16.7109375" bestFit="1" customWidth="1"/>
    <col min="2877" max="2877" width="19.85546875" bestFit="1" customWidth="1"/>
    <col min="2878" max="2878" width="17.7109375" bestFit="1" customWidth="1"/>
    <col min="2879" max="2879" width="20.85546875" bestFit="1" customWidth="1"/>
    <col min="2880" max="2880" width="17.7109375" bestFit="1" customWidth="1"/>
    <col min="2881" max="2881" width="20.85546875" bestFit="1" customWidth="1"/>
    <col min="2882" max="2882" width="17.7109375" bestFit="1" customWidth="1"/>
    <col min="2883" max="2883" width="20.85546875" bestFit="1" customWidth="1"/>
    <col min="2884" max="2884" width="16.7109375" bestFit="1" customWidth="1"/>
    <col min="2885" max="2885" width="19.85546875" bestFit="1" customWidth="1"/>
    <col min="2886" max="2886" width="16.7109375" bestFit="1" customWidth="1"/>
    <col min="2887" max="2887" width="19.85546875" bestFit="1" customWidth="1"/>
    <col min="2888" max="2888" width="16.7109375" bestFit="1" customWidth="1"/>
    <col min="2889" max="2889" width="19.85546875" bestFit="1" customWidth="1"/>
    <col min="2890" max="2890" width="17.7109375" bestFit="1" customWidth="1"/>
    <col min="2891" max="2891" width="20.85546875" bestFit="1" customWidth="1"/>
    <col min="2892" max="2892" width="17.7109375" bestFit="1" customWidth="1"/>
    <col min="2893" max="2893" width="20.85546875" bestFit="1" customWidth="1"/>
    <col min="2894" max="2894" width="17.7109375" bestFit="1" customWidth="1"/>
    <col min="2895" max="2895" width="20.85546875" bestFit="1" customWidth="1"/>
    <col min="2896" max="2896" width="12.5703125" bestFit="1" customWidth="1"/>
    <col min="2897" max="2897" width="15.7109375" bestFit="1" customWidth="1"/>
    <col min="2898" max="2898" width="17.7109375" bestFit="1" customWidth="1"/>
    <col min="2899" max="2899" width="20.85546875" bestFit="1" customWidth="1"/>
    <col min="2900" max="2900" width="17.7109375" bestFit="1" customWidth="1"/>
    <col min="2901" max="2901" width="20.85546875" bestFit="1" customWidth="1"/>
    <col min="2902" max="2902" width="16.7109375" bestFit="1" customWidth="1"/>
    <col min="2903" max="2903" width="19.85546875" bestFit="1" customWidth="1"/>
    <col min="2904" max="2904" width="16.7109375" bestFit="1" customWidth="1"/>
    <col min="2905" max="2905" width="19.85546875" bestFit="1" customWidth="1"/>
    <col min="2906" max="2906" width="17.7109375" bestFit="1" customWidth="1"/>
    <col min="2907" max="2907" width="20.85546875" bestFit="1" customWidth="1"/>
    <col min="2908" max="2908" width="16.7109375" bestFit="1" customWidth="1"/>
    <col min="2909" max="2909" width="19.85546875" bestFit="1" customWidth="1"/>
    <col min="2910" max="2910" width="17.7109375" bestFit="1" customWidth="1"/>
    <col min="2911" max="2911" width="20.85546875" bestFit="1" customWidth="1"/>
    <col min="2912" max="2912" width="17.7109375" bestFit="1" customWidth="1"/>
    <col min="2913" max="2913" width="20.85546875" bestFit="1" customWidth="1"/>
    <col min="2914" max="2914" width="17.7109375" bestFit="1" customWidth="1"/>
    <col min="2915" max="2915" width="20.85546875" bestFit="1" customWidth="1"/>
    <col min="2916" max="2916" width="16.7109375" bestFit="1" customWidth="1"/>
    <col min="2917" max="2917" width="19.85546875" bestFit="1" customWidth="1"/>
    <col min="2918" max="2918" width="17.7109375" bestFit="1" customWidth="1"/>
    <col min="2919" max="2919" width="20.85546875" bestFit="1" customWidth="1"/>
    <col min="2920" max="2920" width="16.7109375" bestFit="1" customWidth="1"/>
    <col min="2921" max="2921" width="19.85546875" bestFit="1" customWidth="1"/>
    <col min="2922" max="2922" width="16.7109375" bestFit="1" customWidth="1"/>
    <col min="2923" max="2923" width="19.85546875" bestFit="1" customWidth="1"/>
    <col min="2924" max="2924" width="17.7109375" bestFit="1" customWidth="1"/>
    <col min="2925" max="2925" width="20.85546875" bestFit="1" customWidth="1"/>
    <col min="2926" max="2926" width="17.7109375" bestFit="1" customWidth="1"/>
    <col min="2927" max="2927" width="20.85546875" bestFit="1" customWidth="1"/>
    <col min="2928" max="2928" width="17.7109375" bestFit="1" customWidth="1"/>
    <col min="2929" max="2929" width="20.85546875" bestFit="1" customWidth="1"/>
    <col min="2930" max="2930" width="17.7109375" bestFit="1" customWidth="1"/>
    <col min="2931" max="2931" width="20.85546875" bestFit="1" customWidth="1"/>
    <col min="2932" max="2932" width="16.7109375" bestFit="1" customWidth="1"/>
    <col min="2933" max="2933" width="19.85546875" bestFit="1" customWidth="1"/>
    <col min="2934" max="2934" width="17.7109375" bestFit="1" customWidth="1"/>
    <col min="2935" max="2935" width="20.85546875" bestFit="1" customWidth="1"/>
    <col min="2936" max="2936" width="16.7109375" bestFit="1" customWidth="1"/>
    <col min="2937" max="2937" width="19.85546875" bestFit="1" customWidth="1"/>
    <col min="2938" max="2938" width="17.7109375" bestFit="1" customWidth="1"/>
    <col min="2939" max="2939" width="20.85546875" bestFit="1" customWidth="1"/>
    <col min="2940" max="2940" width="16.7109375" bestFit="1" customWidth="1"/>
    <col min="2941" max="2941" width="19.85546875" bestFit="1" customWidth="1"/>
    <col min="2942" max="2942" width="17.7109375" bestFit="1" customWidth="1"/>
    <col min="2943" max="2943" width="20.85546875" bestFit="1" customWidth="1"/>
    <col min="2944" max="2944" width="17.7109375" bestFit="1" customWidth="1"/>
    <col min="2945" max="2945" width="20.85546875" bestFit="1" customWidth="1"/>
    <col min="2946" max="2946" width="17.7109375" bestFit="1" customWidth="1"/>
    <col min="2947" max="2947" width="20.85546875" bestFit="1" customWidth="1"/>
    <col min="2948" max="2948" width="17.7109375" bestFit="1" customWidth="1"/>
    <col min="2949" max="2949" width="20.85546875" bestFit="1" customWidth="1"/>
    <col min="2950" max="2950" width="17.7109375" bestFit="1" customWidth="1"/>
    <col min="2951" max="2951" width="20.85546875" bestFit="1" customWidth="1"/>
    <col min="2952" max="2952" width="17.7109375" bestFit="1" customWidth="1"/>
    <col min="2953" max="2953" width="20.85546875" bestFit="1" customWidth="1"/>
    <col min="2954" max="2954" width="17.7109375" bestFit="1" customWidth="1"/>
    <col min="2955" max="2955" width="20.85546875" bestFit="1" customWidth="1"/>
    <col min="2956" max="2956" width="17.7109375" bestFit="1" customWidth="1"/>
    <col min="2957" max="2957" width="20.85546875" bestFit="1" customWidth="1"/>
    <col min="2958" max="2958" width="15.7109375" bestFit="1" customWidth="1"/>
    <col min="2959" max="2959" width="18.85546875" bestFit="1" customWidth="1"/>
    <col min="2960" max="2960" width="15.7109375" bestFit="1" customWidth="1"/>
    <col min="2961" max="2961" width="18.85546875" bestFit="1" customWidth="1"/>
    <col min="2962" max="2962" width="15.7109375" bestFit="1" customWidth="1"/>
    <col min="2963" max="2963" width="18.85546875" bestFit="1" customWidth="1"/>
    <col min="2964" max="2964" width="16.7109375" bestFit="1" customWidth="1"/>
    <col min="2965" max="2965" width="19.85546875" bestFit="1" customWidth="1"/>
    <col min="2966" max="2966" width="16.7109375" bestFit="1" customWidth="1"/>
    <col min="2967" max="2967" width="19.85546875" bestFit="1" customWidth="1"/>
    <col min="2968" max="2968" width="16.7109375" bestFit="1" customWidth="1"/>
    <col min="2969" max="2969" width="19.85546875" bestFit="1" customWidth="1"/>
    <col min="2970" max="2970" width="11.5703125" bestFit="1" customWidth="1"/>
    <col min="2971" max="2971" width="14.7109375" bestFit="1" customWidth="1"/>
    <col min="2972" max="2972" width="15.7109375" bestFit="1" customWidth="1"/>
    <col min="2973" max="2973" width="18.85546875" bestFit="1" customWidth="1"/>
    <col min="2974" max="2974" width="15.7109375" bestFit="1" customWidth="1"/>
    <col min="2975" max="2975" width="18.85546875" bestFit="1" customWidth="1"/>
    <col min="2976" max="2976" width="16.7109375" bestFit="1" customWidth="1"/>
    <col min="2977" max="2977" width="19.85546875" bestFit="1" customWidth="1"/>
    <col min="2978" max="2978" width="15.7109375" bestFit="1" customWidth="1"/>
    <col min="2979" max="2979" width="18.85546875" bestFit="1" customWidth="1"/>
    <col min="2980" max="2980" width="16.7109375" bestFit="1" customWidth="1"/>
    <col min="2981" max="2981" width="19.85546875" bestFit="1" customWidth="1"/>
    <col min="2982" max="2982" width="16.7109375" bestFit="1" customWidth="1"/>
    <col min="2983" max="2983" width="19.85546875" bestFit="1" customWidth="1"/>
    <col min="2984" max="2984" width="16.7109375" bestFit="1" customWidth="1"/>
    <col min="2985" max="2985" width="19.85546875" bestFit="1" customWidth="1"/>
    <col min="2986" max="2986" width="16.7109375" bestFit="1" customWidth="1"/>
    <col min="2987" max="2987" width="19.85546875" bestFit="1" customWidth="1"/>
    <col min="2988" max="2988" width="16.7109375" bestFit="1" customWidth="1"/>
    <col min="2989" max="2989" width="19.85546875" bestFit="1" customWidth="1"/>
    <col min="2990" max="2990" width="16.7109375" bestFit="1" customWidth="1"/>
    <col min="2991" max="2991" width="19.85546875" bestFit="1" customWidth="1"/>
    <col min="2992" max="2992" width="15.7109375" bestFit="1" customWidth="1"/>
    <col min="2993" max="2993" width="18.85546875" bestFit="1" customWidth="1"/>
    <col min="2994" max="2994" width="15.7109375" bestFit="1" customWidth="1"/>
    <col min="2995" max="2995" width="18.85546875" bestFit="1" customWidth="1"/>
    <col min="2996" max="2996" width="15.7109375" bestFit="1" customWidth="1"/>
    <col min="2997" max="2997" width="18.85546875" bestFit="1" customWidth="1"/>
    <col min="2998" max="2998" width="15.7109375" bestFit="1" customWidth="1"/>
    <col min="2999" max="2999" width="18.85546875" bestFit="1" customWidth="1"/>
    <col min="3000" max="3000" width="16.7109375" bestFit="1" customWidth="1"/>
    <col min="3001" max="3001" width="19.85546875" bestFit="1" customWidth="1"/>
    <col min="3002" max="3002" width="16.7109375" bestFit="1" customWidth="1"/>
    <col min="3003" max="3003" width="19.85546875" bestFit="1" customWidth="1"/>
    <col min="3004" max="3004" width="11.5703125" bestFit="1" customWidth="1"/>
    <col min="3005" max="3005" width="14.7109375" bestFit="1" customWidth="1"/>
    <col min="3006" max="3006" width="16.7109375" bestFit="1" customWidth="1"/>
    <col min="3007" max="3007" width="19.85546875" bestFit="1" customWidth="1"/>
    <col min="3008" max="3008" width="16.7109375" bestFit="1" customWidth="1"/>
    <col min="3009" max="3009" width="19.85546875" bestFit="1" customWidth="1"/>
    <col min="3010" max="3010" width="16.7109375" bestFit="1" customWidth="1"/>
    <col min="3011" max="3011" width="19.85546875" bestFit="1" customWidth="1"/>
    <col min="3012" max="3012" width="16.7109375" bestFit="1" customWidth="1"/>
    <col min="3013" max="3013" width="19.85546875" bestFit="1" customWidth="1"/>
    <col min="3014" max="3014" width="16.7109375" bestFit="1" customWidth="1"/>
    <col min="3015" max="3015" width="19.85546875" bestFit="1" customWidth="1"/>
    <col min="3016" max="3016" width="16.7109375" bestFit="1" customWidth="1"/>
    <col min="3017" max="3017" width="19.85546875" bestFit="1" customWidth="1"/>
    <col min="3018" max="3018" width="17.7109375" bestFit="1" customWidth="1"/>
    <col min="3019" max="3019" width="20.85546875" bestFit="1" customWidth="1"/>
    <col min="3020" max="3020" width="17.7109375" bestFit="1" customWidth="1"/>
    <col min="3021" max="3021" width="20.85546875" bestFit="1" customWidth="1"/>
    <col min="3022" max="3022" width="17.7109375" bestFit="1" customWidth="1"/>
    <col min="3023" max="3023" width="20.85546875" bestFit="1" customWidth="1"/>
    <col min="3024" max="3024" width="17.7109375" bestFit="1" customWidth="1"/>
    <col min="3025" max="3025" width="20.85546875" bestFit="1" customWidth="1"/>
    <col min="3026" max="3026" width="16.7109375" bestFit="1" customWidth="1"/>
    <col min="3027" max="3027" width="19.85546875" bestFit="1" customWidth="1"/>
    <col min="3028" max="3028" width="17.7109375" bestFit="1" customWidth="1"/>
    <col min="3029" max="3029" width="20.85546875" bestFit="1" customWidth="1"/>
    <col min="3030" max="3030" width="17.7109375" bestFit="1" customWidth="1"/>
    <col min="3031" max="3031" width="20.85546875" bestFit="1" customWidth="1"/>
    <col min="3032" max="3032" width="17.7109375" bestFit="1" customWidth="1"/>
    <col min="3033" max="3033" width="20.85546875" bestFit="1" customWidth="1"/>
    <col min="3034" max="3034" width="17.7109375" bestFit="1" customWidth="1"/>
    <col min="3035" max="3035" width="20.85546875" bestFit="1" customWidth="1"/>
    <col min="3036" max="3036" width="16.7109375" bestFit="1" customWidth="1"/>
    <col min="3037" max="3037" width="19.85546875" bestFit="1" customWidth="1"/>
    <col min="3038" max="3038" width="16.7109375" bestFit="1" customWidth="1"/>
    <col min="3039" max="3039" width="19.85546875" bestFit="1" customWidth="1"/>
    <col min="3040" max="3040" width="17.7109375" bestFit="1" customWidth="1"/>
    <col min="3041" max="3041" width="20.85546875" bestFit="1" customWidth="1"/>
    <col min="3042" max="3042" width="17.7109375" bestFit="1" customWidth="1"/>
    <col min="3043" max="3043" width="20.85546875" bestFit="1" customWidth="1"/>
    <col min="3044" max="3044" width="17.7109375" bestFit="1" customWidth="1"/>
    <col min="3045" max="3045" width="20.85546875" bestFit="1" customWidth="1"/>
    <col min="3046" max="3046" width="17.7109375" bestFit="1" customWidth="1"/>
    <col min="3047" max="3047" width="20.85546875" bestFit="1" customWidth="1"/>
    <col min="3048" max="3048" width="16.7109375" bestFit="1" customWidth="1"/>
    <col min="3049" max="3049" width="19.85546875" bestFit="1" customWidth="1"/>
    <col min="3050" max="3050" width="16.7109375" bestFit="1" customWidth="1"/>
    <col min="3051" max="3051" width="19.85546875" bestFit="1" customWidth="1"/>
    <col min="3052" max="3052" width="16.7109375" bestFit="1" customWidth="1"/>
    <col min="3053" max="3053" width="19.85546875" bestFit="1" customWidth="1"/>
    <col min="3054" max="3054" width="16.7109375" bestFit="1" customWidth="1"/>
    <col min="3055" max="3055" width="19.85546875" bestFit="1" customWidth="1"/>
    <col min="3056" max="3056" width="17.7109375" bestFit="1" customWidth="1"/>
    <col min="3057" max="3057" width="20.85546875" bestFit="1" customWidth="1"/>
    <col min="3058" max="3058" width="17.7109375" bestFit="1" customWidth="1"/>
    <col min="3059" max="3059" width="20.85546875" bestFit="1" customWidth="1"/>
    <col min="3060" max="3060" width="16.7109375" bestFit="1" customWidth="1"/>
    <col min="3061" max="3061" width="19.85546875" bestFit="1" customWidth="1"/>
    <col min="3062" max="3062" width="17.7109375" bestFit="1" customWidth="1"/>
    <col min="3063" max="3063" width="20.85546875" bestFit="1" customWidth="1"/>
    <col min="3064" max="3064" width="17.7109375" bestFit="1" customWidth="1"/>
    <col min="3065" max="3065" width="20.85546875" bestFit="1" customWidth="1"/>
    <col min="3066" max="3066" width="16.7109375" bestFit="1" customWidth="1"/>
    <col min="3067" max="3067" width="19.85546875" bestFit="1" customWidth="1"/>
    <col min="3068" max="3068" width="16.7109375" bestFit="1" customWidth="1"/>
    <col min="3069" max="3069" width="19.85546875" bestFit="1" customWidth="1"/>
    <col min="3070" max="3070" width="17.7109375" bestFit="1" customWidth="1"/>
    <col min="3071" max="3071" width="20.85546875" bestFit="1" customWidth="1"/>
    <col min="3072" max="3072" width="16.7109375" bestFit="1" customWidth="1"/>
    <col min="3073" max="3073" width="19.85546875" bestFit="1" customWidth="1"/>
    <col min="3074" max="3074" width="12.5703125" bestFit="1" customWidth="1"/>
    <col min="3075" max="3075" width="15.7109375" bestFit="1" customWidth="1"/>
    <col min="3076" max="3076" width="16.7109375" bestFit="1" customWidth="1"/>
    <col min="3077" max="3077" width="19.85546875" bestFit="1" customWidth="1"/>
    <col min="3078" max="3078" width="16.7109375" bestFit="1" customWidth="1"/>
    <col min="3079" max="3079" width="19.85546875" bestFit="1" customWidth="1"/>
    <col min="3080" max="3080" width="17.7109375" bestFit="1" customWidth="1"/>
    <col min="3081" max="3081" width="20.85546875" bestFit="1" customWidth="1"/>
    <col min="3082" max="3082" width="16.7109375" bestFit="1" customWidth="1"/>
    <col min="3083" max="3083" width="19.85546875" bestFit="1" customWidth="1"/>
    <col min="3084" max="3084" width="16.7109375" bestFit="1" customWidth="1"/>
    <col min="3085" max="3085" width="19.85546875" bestFit="1" customWidth="1"/>
    <col min="3086" max="3086" width="17.7109375" bestFit="1" customWidth="1"/>
    <col min="3087" max="3087" width="20.85546875" bestFit="1" customWidth="1"/>
    <col min="3088" max="3088" width="16.7109375" bestFit="1" customWidth="1"/>
    <col min="3089" max="3089" width="19.85546875" bestFit="1" customWidth="1"/>
    <col min="3090" max="3090" width="17.7109375" bestFit="1" customWidth="1"/>
    <col min="3091" max="3091" width="20.85546875" bestFit="1" customWidth="1"/>
    <col min="3092" max="3092" width="17.7109375" bestFit="1" customWidth="1"/>
    <col min="3093" max="3093" width="20.85546875" bestFit="1" customWidth="1"/>
    <col min="3094" max="3094" width="17.7109375" bestFit="1" customWidth="1"/>
    <col min="3095" max="3095" width="20.85546875" bestFit="1" customWidth="1"/>
    <col min="3096" max="3096" width="16.7109375" bestFit="1" customWidth="1"/>
    <col min="3097" max="3097" width="19.85546875" bestFit="1" customWidth="1"/>
    <col min="3098" max="3098" width="16.7109375" bestFit="1" customWidth="1"/>
    <col min="3099" max="3099" width="19.85546875" bestFit="1" customWidth="1"/>
    <col min="3100" max="3100" width="17.7109375" bestFit="1" customWidth="1"/>
    <col min="3101" max="3101" width="20.85546875" bestFit="1" customWidth="1"/>
    <col min="3102" max="3102" width="17.7109375" bestFit="1" customWidth="1"/>
    <col min="3103" max="3103" width="20.85546875" bestFit="1" customWidth="1"/>
    <col min="3104" max="3104" width="17.7109375" bestFit="1" customWidth="1"/>
    <col min="3105" max="3105" width="20.85546875" bestFit="1" customWidth="1"/>
    <col min="3106" max="3106" width="16.7109375" bestFit="1" customWidth="1"/>
    <col min="3107" max="3107" width="19.85546875" bestFit="1" customWidth="1"/>
    <col min="3108" max="3108" width="16.7109375" bestFit="1" customWidth="1"/>
    <col min="3109" max="3109" width="19.85546875" bestFit="1" customWidth="1"/>
    <col min="3110" max="3110" width="17.7109375" bestFit="1" customWidth="1"/>
    <col min="3111" max="3111" width="20.85546875" bestFit="1" customWidth="1"/>
    <col min="3112" max="3112" width="16.7109375" bestFit="1" customWidth="1"/>
    <col min="3113" max="3113" width="19.85546875" bestFit="1" customWidth="1"/>
    <col min="3114" max="3114" width="17.7109375" bestFit="1" customWidth="1"/>
    <col min="3115" max="3115" width="20.85546875" bestFit="1" customWidth="1"/>
    <col min="3116" max="3116" width="17.7109375" bestFit="1" customWidth="1"/>
    <col min="3117" max="3117" width="20.85546875" bestFit="1" customWidth="1"/>
    <col min="3118" max="3118" width="16.7109375" bestFit="1" customWidth="1"/>
    <col min="3119" max="3119" width="19.85546875" bestFit="1" customWidth="1"/>
    <col min="3120" max="3120" width="17.7109375" bestFit="1" customWidth="1"/>
    <col min="3121" max="3121" width="20.85546875" bestFit="1" customWidth="1"/>
    <col min="3122" max="3122" width="17.7109375" bestFit="1" customWidth="1"/>
    <col min="3123" max="3123" width="20.85546875" bestFit="1" customWidth="1"/>
    <col min="3124" max="3124" width="16.7109375" bestFit="1" customWidth="1"/>
    <col min="3125" max="3125" width="19.85546875" bestFit="1" customWidth="1"/>
    <col min="3126" max="3126" width="16.7109375" bestFit="1" customWidth="1"/>
    <col min="3127" max="3127" width="19.85546875" bestFit="1" customWidth="1"/>
    <col min="3128" max="3128" width="16.7109375" bestFit="1" customWidth="1"/>
    <col min="3129" max="3129" width="19.85546875" bestFit="1" customWidth="1"/>
    <col min="3130" max="3130" width="17.7109375" bestFit="1" customWidth="1"/>
    <col min="3131" max="3131" width="20.85546875" bestFit="1" customWidth="1"/>
    <col min="3132" max="3132" width="17.7109375" bestFit="1" customWidth="1"/>
    <col min="3133" max="3133" width="20.85546875" bestFit="1" customWidth="1"/>
    <col min="3134" max="3134" width="17.7109375" bestFit="1" customWidth="1"/>
    <col min="3135" max="3135" width="20.85546875" bestFit="1" customWidth="1"/>
    <col min="3136" max="3136" width="17.7109375" bestFit="1" customWidth="1"/>
    <col min="3137" max="3137" width="20.85546875" bestFit="1" customWidth="1"/>
    <col min="3138" max="3138" width="16.7109375" bestFit="1" customWidth="1"/>
    <col min="3139" max="3139" width="19.85546875" bestFit="1" customWidth="1"/>
    <col min="3140" max="3140" width="16.7109375" bestFit="1" customWidth="1"/>
    <col min="3141" max="3141" width="19.85546875" bestFit="1" customWidth="1"/>
    <col min="3142" max="3142" width="17.7109375" bestFit="1" customWidth="1"/>
    <col min="3143" max="3143" width="20.85546875" bestFit="1" customWidth="1"/>
    <col min="3144" max="3144" width="17.7109375" bestFit="1" customWidth="1"/>
    <col min="3145" max="3145" width="20.85546875" bestFit="1" customWidth="1"/>
    <col min="3146" max="3146" width="16.7109375" bestFit="1" customWidth="1"/>
    <col min="3147" max="3147" width="19.85546875" bestFit="1" customWidth="1"/>
    <col min="3148" max="3148" width="17.7109375" bestFit="1" customWidth="1"/>
    <col min="3149" max="3149" width="20.85546875" bestFit="1" customWidth="1"/>
    <col min="3150" max="3150" width="17.7109375" bestFit="1" customWidth="1"/>
    <col min="3151" max="3151" width="20.85546875" bestFit="1" customWidth="1"/>
    <col min="3152" max="3152" width="16.7109375" bestFit="1" customWidth="1"/>
    <col min="3153" max="3153" width="19.85546875" bestFit="1" customWidth="1"/>
    <col min="3154" max="3154" width="17.7109375" bestFit="1" customWidth="1"/>
    <col min="3155" max="3155" width="20.85546875" bestFit="1" customWidth="1"/>
    <col min="3156" max="3156" width="17.7109375" bestFit="1" customWidth="1"/>
    <col min="3157" max="3157" width="20.85546875" bestFit="1" customWidth="1"/>
    <col min="3158" max="3158" width="17.7109375" bestFit="1" customWidth="1"/>
    <col min="3159" max="3159" width="20.85546875" bestFit="1" customWidth="1"/>
    <col min="3160" max="3160" width="17.7109375" bestFit="1" customWidth="1"/>
    <col min="3161" max="3161" width="20.85546875" bestFit="1" customWidth="1"/>
    <col min="3162" max="3162" width="17.7109375" bestFit="1" customWidth="1"/>
    <col min="3163" max="3163" width="20.85546875" bestFit="1" customWidth="1"/>
    <col min="3164" max="3164" width="16.7109375" bestFit="1" customWidth="1"/>
    <col min="3165" max="3165" width="19.85546875" bestFit="1" customWidth="1"/>
    <col min="3166" max="3166" width="17.7109375" bestFit="1" customWidth="1"/>
    <col min="3167" max="3167" width="20.85546875" bestFit="1" customWidth="1"/>
    <col min="3168" max="3168" width="17.7109375" bestFit="1" customWidth="1"/>
    <col min="3169" max="3169" width="20.85546875" bestFit="1" customWidth="1"/>
    <col min="3170" max="3170" width="17.7109375" bestFit="1" customWidth="1"/>
    <col min="3171" max="3171" width="20.85546875" bestFit="1" customWidth="1"/>
    <col min="3172" max="3172" width="17.7109375" bestFit="1" customWidth="1"/>
    <col min="3173" max="3173" width="20.85546875" bestFit="1" customWidth="1"/>
    <col min="3174" max="3174" width="17.7109375" bestFit="1" customWidth="1"/>
    <col min="3175" max="3175" width="20.85546875" bestFit="1" customWidth="1"/>
    <col min="3176" max="3176" width="17.7109375" bestFit="1" customWidth="1"/>
    <col min="3177" max="3177" width="20.85546875" bestFit="1" customWidth="1"/>
    <col min="3178" max="3178" width="11.5703125" bestFit="1" customWidth="1"/>
    <col min="3179" max="3179" width="14.7109375" bestFit="1" customWidth="1"/>
    <col min="3180" max="3180" width="15.7109375" bestFit="1" customWidth="1"/>
    <col min="3181" max="3181" width="18.85546875" bestFit="1" customWidth="1"/>
    <col min="3182" max="3182" width="15.7109375" bestFit="1" customWidth="1"/>
    <col min="3183" max="3183" width="18.85546875" bestFit="1" customWidth="1"/>
    <col min="3184" max="3184" width="15.7109375" bestFit="1" customWidth="1"/>
    <col min="3185" max="3185" width="18.85546875" bestFit="1" customWidth="1"/>
    <col min="3186" max="3186" width="16.7109375" bestFit="1" customWidth="1"/>
    <col min="3187" max="3187" width="19.85546875" bestFit="1" customWidth="1"/>
    <col min="3188" max="3188" width="16.7109375" bestFit="1" customWidth="1"/>
    <col min="3189" max="3189" width="19.85546875" bestFit="1" customWidth="1"/>
    <col min="3190" max="3190" width="16.7109375" bestFit="1" customWidth="1"/>
    <col min="3191" max="3191" width="19.85546875" bestFit="1" customWidth="1"/>
    <col min="3192" max="3192" width="16.7109375" bestFit="1" customWidth="1"/>
    <col min="3193" max="3193" width="19.85546875" bestFit="1" customWidth="1"/>
    <col min="3194" max="3194" width="15.7109375" bestFit="1" customWidth="1"/>
    <col min="3195" max="3195" width="18.85546875" bestFit="1" customWidth="1"/>
    <col min="3196" max="3196" width="16.7109375" bestFit="1" customWidth="1"/>
    <col min="3197" max="3197" width="19.85546875" bestFit="1" customWidth="1"/>
    <col min="3198" max="3198" width="15.7109375" bestFit="1" customWidth="1"/>
    <col min="3199" max="3199" width="18.85546875" bestFit="1" customWidth="1"/>
    <col min="3200" max="3200" width="15.7109375" bestFit="1" customWidth="1"/>
    <col min="3201" max="3201" width="18.85546875" bestFit="1" customWidth="1"/>
    <col min="3202" max="3202" width="16.7109375" bestFit="1" customWidth="1"/>
    <col min="3203" max="3203" width="19.85546875" bestFit="1" customWidth="1"/>
    <col min="3204" max="3204" width="16.7109375" bestFit="1" customWidth="1"/>
    <col min="3205" max="3205" width="19.85546875" bestFit="1" customWidth="1"/>
    <col min="3206" max="3206" width="16.7109375" bestFit="1" customWidth="1"/>
    <col min="3207" max="3207" width="19.85546875" bestFit="1" customWidth="1"/>
    <col min="3208" max="3208" width="15.7109375" bestFit="1" customWidth="1"/>
    <col min="3209" max="3209" width="18.85546875" bestFit="1" customWidth="1"/>
    <col min="3210" max="3210" width="15.7109375" bestFit="1" customWidth="1"/>
    <col min="3211" max="3211" width="18.85546875" bestFit="1" customWidth="1"/>
    <col min="3212" max="3212" width="16.7109375" bestFit="1" customWidth="1"/>
    <col min="3213" max="3213" width="19.85546875" bestFit="1" customWidth="1"/>
    <col min="3214" max="3214" width="15.7109375" bestFit="1" customWidth="1"/>
    <col min="3215" max="3215" width="18.85546875" bestFit="1" customWidth="1"/>
    <col min="3216" max="3216" width="15.7109375" bestFit="1" customWidth="1"/>
    <col min="3217" max="3217" width="18.85546875" bestFit="1" customWidth="1"/>
    <col min="3218" max="3218" width="16.7109375" bestFit="1" customWidth="1"/>
    <col min="3219" max="3219" width="19.85546875" bestFit="1" customWidth="1"/>
    <col min="3220" max="3220" width="16.7109375" bestFit="1" customWidth="1"/>
    <col min="3221" max="3221" width="19.85546875" bestFit="1" customWidth="1"/>
    <col min="3222" max="3222" width="16.7109375" bestFit="1" customWidth="1"/>
    <col min="3223" max="3223" width="19.85546875" bestFit="1" customWidth="1"/>
    <col min="3224" max="3224" width="16.7109375" bestFit="1" customWidth="1"/>
    <col min="3225" max="3225" width="19.85546875" bestFit="1" customWidth="1"/>
    <col min="3226" max="3226" width="16.7109375" bestFit="1" customWidth="1"/>
    <col min="3227" max="3227" width="19.85546875" bestFit="1" customWidth="1"/>
    <col min="3228" max="3228" width="15.7109375" bestFit="1" customWidth="1"/>
    <col min="3229" max="3229" width="18.85546875" bestFit="1" customWidth="1"/>
    <col min="3230" max="3230" width="16.7109375" bestFit="1" customWidth="1"/>
    <col min="3231" max="3231" width="19.85546875" bestFit="1" customWidth="1"/>
    <col min="3232" max="3232" width="15.7109375" bestFit="1" customWidth="1"/>
    <col min="3233" max="3233" width="18.85546875" bestFit="1" customWidth="1"/>
    <col min="3234" max="3234" width="16.7109375" bestFit="1" customWidth="1"/>
    <col min="3235" max="3235" width="19.85546875" bestFit="1" customWidth="1"/>
    <col min="3236" max="3236" width="16.7109375" bestFit="1" customWidth="1"/>
    <col min="3237" max="3237" width="19.85546875" bestFit="1" customWidth="1"/>
    <col min="3238" max="3238" width="15.7109375" bestFit="1" customWidth="1"/>
    <col min="3239" max="3239" width="18.85546875" bestFit="1" customWidth="1"/>
    <col min="3240" max="3240" width="16.7109375" bestFit="1" customWidth="1"/>
    <col min="3241" max="3241" width="19.85546875" bestFit="1" customWidth="1"/>
    <col min="3242" max="3242" width="17.7109375" bestFit="1" customWidth="1"/>
    <col min="3243" max="3243" width="20.85546875" bestFit="1" customWidth="1"/>
    <col min="3244" max="3244" width="16.7109375" bestFit="1" customWidth="1"/>
    <col min="3245" max="3245" width="19.85546875" bestFit="1" customWidth="1"/>
    <col min="3246" max="3246" width="16.7109375" bestFit="1" customWidth="1"/>
    <col min="3247" max="3247" width="19.85546875" bestFit="1" customWidth="1"/>
    <col min="3248" max="3248" width="17.7109375" bestFit="1" customWidth="1"/>
    <col min="3249" max="3249" width="20.85546875" bestFit="1" customWidth="1"/>
    <col min="3250" max="3250" width="16.7109375" bestFit="1" customWidth="1"/>
    <col min="3251" max="3251" width="19.85546875" bestFit="1" customWidth="1"/>
    <col min="3252" max="3252" width="16.7109375" bestFit="1" customWidth="1"/>
    <col min="3253" max="3253" width="19.85546875" bestFit="1" customWidth="1"/>
    <col min="3254" max="3254" width="17.7109375" bestFit="1" customWidth="1"/>
    <col min="3255" max="3255" width="20.85546875" bestFit="1" customWidth="1"/>
    <col min="3256" max="3256" width="17.7109375" bestFit="1" customWidth="1"/>
    <col min="3257" max="3257" width="20.85546875" bestFit="1" customWidth="1"/>
    <col min="3258" max="3258" width="17.7109375" bestFit="1" customWidth="1"/>
    <col min="3259" max="3259" width="20.85546875" bestFit="1" customWidth="1"/>
    <col min="3260" max="3260" width="17.7109375" bestFit="1" customWidth="1"/>
    <col min="3261" max="3261" width="20.85546875" bestFit="1" customWidth="1"/>
    <col min="3262" max="3262" width="17.7109375" bestFit="1" customWidth="1"/>
    <col min="3263" max="3263" width="20.85546875" bestFit="1" customWidth="1"/>
    <col min="3264" max="3264" width="17.7109375" bestFit="1" customWidth="1"/>
    <col min="3265" max="3265" width="20.85546875" bestFit="1" customWidth="1"/>
    <col min="3266" max="3266" width="17.7109375" bestFit="1" customWidth="1"/>
    <col min="3267" max="3267" width="20.85546875" bestFit="1" customWidth="1"/>
    <col min="3268" max="3268" width="16.7109375" bestFit="1" customWidth="1"/>
    <col min="3269" max="3269" width="19.85546875" bestFit="1" customWidth="1"/>
    <col min="3270" max="3270" width="17.7109375" bestFit="1" customWidth="1"/>
    <col min="3271" max="3271" width="20.85546875" bestFit="1" customWidth="1"/>
    <col min="3272" max="3272" width="16.7109375" bestFit="1" customWidth="1"/>
    <col min="3273" max="3273" width="19.85546875" bestFit="1" customWidth="1"/>
    <col min="3274" max="3274" width="16.7109375" bestFit="1" customWidth="1"/>
    <col min="3275" max="3275" width="19.85546875" bestFit="1" customWidth="1"/>
    <col min="3276" max="3276" width="17.7109375" bestFit="1" customWidth="1"/>
    <col min="3277" max="3277" width="20.85546875" bestFit="1" customWidth="1"/>
    <col min="3278" max="3278" width="17.7109375" bestFit="1" customWidth="1"/>
    <col min="3279" max="3279" width="20.85546875" bestFit="1" customWidth="1"/>
    <col min="3280" max="3280" width="16.7109375" bestFit="1" customWidth="1"/>
    <col min="3281" max="3281" width="19.85546875" bestFit="1" customWidth="1"/>
    <col min="3282" max="3282" width="17.7109375" bestFit="1" customWidth="1"/>
    <col min="3283" max="3283" width="20.85546875" bestFit="1" customWidth="1"/>
    <col min="3284" max="3284" width="17.7109375" bestFit="1" customWidth="1"/>
    <col min="3285" max="3285" width="20.85546875" bestFit="1" customWidth="1"/>
    <col min="3286" max="3286" width="17.7109375" bestFit="1" customWidth="1"/>
    <col min="3287" max="3287" width="20.85546875" bestFit="1" customWidth="1"/>
    <col min="3288" max="3288" width="17.7109375" bestFit="1" customWidth="1"/>
    <col min="3289" max="3289" width="20.85546875" bestFit="1" customWidth="1"/>
    <col min="3290" max="3290" width="16.7109375" bestFit="1" customWidth="1"/>
    <col min="3291" max="3291" width="19.85546875" bestFit="1" customWidth="1"/>
    <col min="3292" max="3292" width="16.7109375" bestFit="1" customWidth="1"/>
    <col min="3293" max="3293" width="19.85546875" bestFit="1" customWidth="1"/>
    <col min="3294" max="3294" width="17.7109375" bestFit="1" customWidth="1"/>
    <col min="3295" max="3295" width="20.85546875" bestFit="1" customWidth="1"/>
    <col min="3296" max="3296" width="17.7109375" bestFit="1" customWidth="1"/>
    <col min="3297" max="3297" width="20.85546875" bestFit="1" customWidth="1"/>
    <col min="3298" max="3298" width="17.7109375" bestFit="1" customWidth="1"/>
    <col min="3299" max="3299" width="20.85546875" bestFit="1" customWidth="1"/>
    <col min="3300" max="3300" width="17.7109375" bestFit="1" customWidth="1"/>
    <col min="3301" max="3301" width="20.85546875" bestFit="1" customWidth="1"/>
    <col min="3302" max="3302" width="16.7109375" bestFit="1" customWidth="1"/>
    <col min="3303" max="3303" width="19.85546875" bestFit="1" customWidth="1"/>
    <col min="3304" max="3304" width="16.7109375" bestFit="1" customWidth="1"/>
    <col min="3305" max="3305" width="19.85546875" bestFit="1" customWidth="1"/>
    <col min="3306" max="3306" width="16.7109375" bestFit="1" customWidth="1"/>
    <col min="3307" max="3307" width="19.85546875" bestFit="1" customWidth="1"/>
    <col min="3308" max="3308" width="16.7109375" bestFit="1" customWidth="1"/>
    <col min="3309" max="3309" width="19.85546875" bestFit="1" customWidth="1"/>
    <col min="3310" max="3310" width="17.7109375" bestFit="1" customWidth="1"/>
    <col min="3311" max="3311" width="20.85546875" bestFit="1" customWidth="1"/>
    <col min="3312" max="3312" width="17.7109375" bestFit="1" customWidth="1"/>
    <col min="3313" max="3313" width="20.85546875" bestFit="1" customWidth="1"/>
    <col min="3314" max="3314" width="17.7109375" bestFit="1" customWidth="1"/>
    <col min="3315" max="3315" width="20.85546875" bestFit="1" customWidth="1"/>
    <col min="3316" max="3316" width="16.7109375" bestFit="1" customWidth="1"/>
    <col min="3317" max="3317" width="19.85546875" bestFit="1" customWidth="1"/>
    <col min="3318" max="3318" width="16.7109375" bestFit="1" customWidth="1"/>
    <col min="3319" max="3319" width="19.85546875" bestFit="1" customWidth="1"/>
    <col min="3320" max="3320" width="17.7109375" bestFit="1" customWidth="1"/>
    <col min="3321" max="3321" width="20.85546875" bestFit="1" customWidth="1"/>
    <col min="3322" max="3322" width="12.5703125" bestFit="1" customWidth="1"/>
    <col min="3323" max="3323" width="15.7109375" bestFit="1" customWidth="1"/>
    <col min="3324" max="3324" width="17.7109375" bestFit="1" customWidth="1"/>
    <col min="3325" max="3325" width="20.85546875" bestFit="1" customWidth="1"/>
    <col min="3326" max="3326" width="16.7109375" bestFit="1" customWidth="1"/>
    <col min="3327" max="3327" width="19.85546875" bestFit="1" customWidth="1"/>
    <col min="3328" max="3328" width="16.7109375" bestFit="1" customWidth="1"/>
    <col min="3329" max="3329" width="19.85546875" bestFit="1" customWidth="1"/>
    <col min="3330" max="3330" width="16.7109375" bestFit="1" customWidth="1"/>
    <col min="3331" max="3331" width="19.85546875" bestFit="1" customWidth="1"/>
    <col min="3332" max="3332" width="17.7109375" bestFit="1" customWidth="1"/>
    <col min="3333" max="3333" width="20.85546875" bestFit="1" customWidth="1"/>
    <col min="3334" max="3334" width="17.7109375" bestFit="1" customWidth="1"/>
    <col min="3335" max="3335" width="20.85546875" bestFit="1" customWidth="1"/>
    <col min="3336" max="3336" width="17.7109375" bestFit="1" customWidth="1"/>
    <col min="3337" max="3337" width="20.85546875" bestFit="1" customWidth="1"/>
    <col min="3338" max="3338" width="16.7109375" bestFit="1" customWidth="1"/>
    <col min="3339" max="3339" width="19.85546875" bestFit="1" customWidth="1"/>
    <col min="3340" max="3340" width="16.7109375" bestFit="1" customWidth="1"/>
    <col min="3341" max="3341" width="19.85546875" bestFit="1" customWidth="1"/>
    <col min="3342" max="3342" width="17.7109375" bestFit="1" customWidth="1"/>
    <col min="3343" max="3343" width="20.85546875" bestFit="1" customWidth="1"/>
    <col min="3344" max="3344" width="17.7109375" bestFit="1" customWidth="1"/>
    <col min="3345" max="3345" width="20.85546875" bestFit="1" customWidth="1"/>
    <col min="3346" max="3346" width="12.5703125" bestFit="1" customWidth="1"/>
    <col min="3347" max="3347" width="15.7109375" bestFit="1" customWidth="1"/>
    <col min="3348" max="3348" width="16.7109375" bestFit="1" customWidth="1"/>
    <col min="3349" max="3349" width="19.85546875" bestFit="1" customWidth="1"/>
    <col min="3350" max="3350" width="17.7109375" bestFit="1" customWidth="1"/>
    <col min="3351" max="3351" width="20.85546875" bestFit="1" customWidth="1"/>
    <col min="3352" max="3352" width="17.7109375" bestFit="1" customWidth="1"/>
    <col min="3353" max="3353" width="20.85546875" bestFit="1" customWidth="1"/>
    <col min="3354" max="3354" width="17.7109375" bestFit="1" customWidth="1"/>
    <col min="3355" max="3355" width="20.85546875" bestFit="1" customWidth="1"/>
    <col min="3356" max="3356" width="17.7109375" bestFit="1" customWidth="1"/>
    <col min="3357" max="3357" width="20.85546875" bestFit="1" customWidth="1"/>
    <col min="3358" max="3358" width="17.7109375" bestFit="1" customWidth="1"/>
    <col min="3359" max="3359" width="20.85546875" bestFit="1" customWidth="1"/>
    <col min="3360" max="3360" width="17.7109375" bestFit="1" customWidth="1"/>
    <col min="3361" max="3361" width="20.85546875" bestFit="1" customWidth="1"/>
    <col min="3362" max="3362" width="14.5703125" bestFit="1" customWidth="1"/>
    <col min="3363" max="3363" width="17.85546875" bestFit="1" customWidth="1"/>
    <col min="3364" max="3364" width="14.5703125" bestFit="1" customWidth="1"/>
    <col min="3365" max="3365" width="17.85546875" bestFit="1" customWidth="1"/>
    <col min="3366" max="3366" width="14.5703125" bestFit="1" customWidth="1"/>
    <col min="3367" max="3367" width="17.85546875" bestFit="1" customWidth="1"/>
    <col min="3368" max="3368" width="14.5703125" bestFit="1" customWidth="1"/>
    <col min="3369" max="3369" width="17.85546875" bestFit="1" customWidth="1"/>
    <col min="3370" max="3370" width="14.5703125" bestFit="1" customWidth="1"/>
    <col min="3371" max="3371" width="17.85546875" bestFit="1" customWidth="1"/>
    <col min="3372" max="3372" width="14.5703125" bestFit="1" customWidth="1"/>
    <col min="3373" max="3373" width="17.85546875" bestFit="1" customWidth="1"/>
    <col min="3374" max="3374" width="14.5703125" bestFit="1" customWidth="1"/>
    <col min="3375" max="3375" width="17.85546875" bestFit="1" customWidth="1"/>
    <col min="3376" max="3376" width="14.5703125" bestFit="1" customWidth="1"/>
    <col min="3377" max="3377" width="17.85546875" bestFit="1" customWidth="1"/>
    <col min="3378" max="3378" width="15.7109375" bestFit="1" customWidth="1"/>
    <col min="3379" max="3379" width="18.85546875" bestFit="1" customWidth="1"/>
    <col min="3380" max="3380" width="15.7109375" bestFit="1" customWidth="1"/>
    <col min="3381" max="3381" width="18.85546875" bestFit="1" customWidth="1"/>
    <col min="3382" max="3382" width="14.5703125" bestFit="1" customWidth="1"/>
    <col min="3383" max="3383" width="17.85546875" bestFit="1" customWidth="1"/>
    <col min="3384" max="3384" width="15.7109375" bestFit="1" customWidth="1"/>
    <col min="3385" max="3385" width="18.85546875" bestFit="1" customWidth="1"/>
    <col min="3386" max="3386" width="15.7109375" bestFit="1" customWidth="1"/>
    <col min="3387" max="3387" width="18.85546875" bestFit="1" customWidth="1"/>
    <col min="3388" max="3388" width="15.7109375" bestFit="1" customWidth="1"/>
    <col min="3389" max="3389" width="18.85546875" bestFit="1" customWidth="1"/>
    <col min="3390" max="3390" width="14.5703125" bestFit="1" customWidth="1"/>
    <col min="3391" max="3391" width="17.85546875" bestFit="1" customWidth="1"/>
    <col min="3392" max="3392" width="14.5703125" bestFit="1" customWidth="1"/>
    <col min="3393" max="3393" width="17.85546875" bestFit="1" customWidth="1"/>
    <col min="3394" max="3394" width="15.7109375" bestFit="1" customWidth="1"/>
    <col min="3395" max="3395" width="18.85546875" bestFit="1" customWidth="1"/>
    <col min="3396" max="3396" width="15.7109375" bestFit="1" customWidth="1"/>
    <col min="3397" max="3397" width="18.85546875" bestFit="1" customWidth="1"/>
    <col min="3398" max="3398" width="15.7109375" bestFit="1" customWidth="1"/>
    <col min="3399" max="3399" width="18.85546875" bestFit="1" customWidth="1"/>
    <col min="3400" max="3400" width="14.5703125" bestFit="1" customWidth="1"/>
    <col min="3401" max="3401" width="17.85546875" bestFit="1" customWidth="1"/>
    <col min="3402" max="3402" width="14.5703125" bestFit="1" customWidth="1"/>
    <col min="3403" max="3403" width="17.85546875" bestFit="1" customWidth="1"/>
    <col min="3404" max="3404" width="15.7109375" bestFit="1" customWidth="1"/>
    <col min="3405" max="3405" width="18.85546875" bestFit="1" customWidth="1"/>
    <col min="3406" max="3406" width="15.7109375" bestFit="1" customWidth="1"/>
    <col min="3407" max="3407" width="18.85546875" bestFit="1" customWidth="1"/>
    <col min="3408" max="3408" width="15.7109375" bestFit="1" customWidth="1"/>
    <col min="3409" max="3409" width="18.85546875" bestFit="1" customWidth="1"/>
    <col min="3410" max="3410" width="15.7109375" bestFit="1" customWidth="1"/>
    <col min="3411" max="3411" width="18.85546875" bestFit="1" customWidth="1"/>
    <col min="3412" max="3412" width="15.7109375" bestFit="1" customWidth="1"/>
    <col min="3413" max="3413" width="18.85546875" bestFit="1" customWidth="1"/>
    <col min="3414" max="3414" width="15.7109375" bestFit="1" customWidth="1"/>
    <col min="3415" max="3415" width="18.85546875" bestFit="1" customWidth="1"/>
    <col min="3416" max="3416" width="15.7109375" bestFit="1" customWidth="1"/>
    <col min="3417" max="3417" width="18.85546875" bestFit="1" customWidth="1"/>
    <col min="3418" max="3418" width="14.5703125" bestFit="1" customWidth="1"/>
    <col min="3419" max="3419" width="17.85546875" bestFit="1" customWidth="1"/>
    <col min="3420" max="3420" width="14.5703125" bestFit="1" customWidth="1"/>
    <col min="3421" max="3421" width="17.85546875" bestFit="1" customWidth="1"/>
    <col min="3422" max="3422" width="14.5703125" bestFit="1" customWidth="1"/>
    <col min="3423" max="3423" width="17.85546875" bestFit="1" customWidth="1"/>
    <col min="3424" max="3424" width="15.7109375" bestFit="1" customWidth="1"/>
    <col min="3425" max="3425" width="18.85546875" bestFit="1" customWidth="1"/>
    <col min="3426" max="3426" width="15.7109375" bestFit="1" customWidth="1"/>
    <col min="3427" max="3427" width="18.85546875" bestFit="1" customWidth="1"/>
    <col min="3428" max="3428" width="15.7109375" bestFit="1" customWidth="1"/>
    <col min="3429" max="3429" width="18.85546875" bestFit="1" customWidth="1"/>
    <col min="3430" max="3430" width="16.7109375" bestFit="1" customWidth="1"/>
    <col min="3431" max="3431" width="19.85546875" bestFit="1" customWidth="1"/>
    <col min="3432" max="3432" width="16.7109375" bestFit="1" customWidth="1"/>
    <col min="3433" max="3433" width="19.85546875" bestFit="1" customWidth="1"/>
    <col min="3434" max="3434" width="15.7109375" bestFit="1" customWidth="1"/>
    <col min="3435" max="3435" width="18.85546875" bestFit="1" customWidth="1"/>
    <col min="3436" max="3436" width="15.7109375" bestFit="1" customWidth="1"/>
    <col min="3437" max="3437" width="18.85546875" bestFit="1" customWidth="1"/>
    <col min="3438" max="3438" width="15.7109375" bestFit="1" customWidth="1"/>
    <col min="3439" max="3439" width="18.85546875" bestFit="1" customWidth="1"/>
    <col min="3440" max="3440" width="16.7109375" bestFit="1" customWidth="1"/>
    <col min="3441" max="3441" width="19.85546875" bestFit="1" customWidth="1"/>
    <col min="3442" max="3442" width="16.7109375" bestFit="1" customWidth="1"/>
    <col min="3443" max="3443" width="19.85546875" bestFit="1" customWidth="1"/>
    <col min="3444" max="3444" width="15.7109375" bestFit="1" customWidth="1"/>
    <col min="3445" max="3445" width="18.85546875" bestFit="1" customWidth="1"/>
    <col min="3446" max="3446" width="15.7109375" bestFit="1" customWidth="1"/>
    <col min="3447" max="3447" width="18.85546875" bestFit="1" customWidth="1"/>
    <col min="3448" max="3448" width="16.7109375" bestFit="1" customWidth="1"/>
    <col min="3449" max="3449" width="19.85546875" bestFit="1" customWidth="1"/>
    <col min="3450" max="3450" width="16.7109375" bestFit="1" customWidth="1"/>
    <col min="3451" max="3451" width="19.85546875" bestFit="1" customWidth="1"/>
    <col min="3452" max="3452" width="15.7109375" bestFit="1" customWidth="1"/>
    <col min="3453" max="3453" width="18.85546875" bestFit="1" customWidth="1"/>
    <col min="3454" max="3454" width="16.7109375" bestFit="1" customWidth="1"/>
    <col min="3455" max="3455" width="19.85546875" bestFit="1" customWidth="1"/>
    <col min="3456" max="3456" width="16.7109375" bestFit="1" customWidth="1"/>
    <col min="3457" max="3457" width="19.85546875" bestFit="1" customWidth="1"/>
    <col min="3458" max="3458" width="16.7109375" bestFit="1" customWidth="1"/>
    <col min="3459" max="3459" width="19.85546875" bestFit="1" customWidth="1"/>
    <col min="3460" max="3460" width="16.7109375" bestFit="1" customWidth="1"/>
    <col min="3461" max="3461" width="19.85546875" bestFit="1" customWidth="1"/>
    <col min="3462" max="3462" width="16.7109375" bestFit="1" customWidth="1"/>
    <col min="3463" max="3463" width="19.85546875" bestFit="1" customWidth="1"/>
    <col min="3464" max="3464" width="16.7109375" bestFit="1" customWidth="1"/>
    <col min="3465" max="3465" width="19.85546875" bestFit="1" customWidth="1"/>
    <col min="3466" max="3466" width="16.7109375" bestFit="1" customWidth="1"/>
    <col min="3467" max="3467" width="19.85546875" bestFit="1" customWidth="1"/>
    <col min="3468" max="3468" width="16.7109375" bestFit="1" customWidth="1"/>
    <col min="3469" max="3469" width="19.85546875" bestFit="1" customWidth="1"/>
    <col min="3470" max="3470" width="16.7109375" bestFit="1" customWidth="1"/>
    <col min="3471" max="3471" width="19.85546875" bestFit="1" customWidth="1"/>
    <col min="3472" max="3472" width="16.7109375" bestFit="1" customWidth="1"/>
    <col min="3473" max="3473" width="19.85546875" bestFit="1" customWidth="1"/>
    <col min="3474" max="3474" width="15.7109375" bestFit="1" customWidth="1"/>
    <col min="3475" max="3475" width="18.85546875" bestFit="1" customWidth="1"/>
    <col min="3476" max="3476" width="16.7109375" bestFit="1" customWidth="1"/>
    <col min="3477" max="3477" width="19.85546875" bestFit="1" customWidth="1"/>
    <col min="3478" max="3478" width="15.7109375" bestFit="1" customWidth="1"/>
    <col min="3479" max="3479" width="18.85546875" bestFit="1" customWidth="1"/>
    <col min="3480" max="3480" width="15.7109375" bestFit="1" customWidth="1"/>
    <col min="3481" max="3481" width="18.85546875" bestFit="1" customWidth="1"/>
    <col min="3482" max="3482" width="15.7109375" bestFit="1" customWidth="1"/>
    <col min="3483" max="3483" width="18.85546875" bestFit="1" customWidth="1"/>
    <col min="3484" max="3484" width="16.7109375" bestFit="1" customWidth="1"/>
    <col min="3485" max="3485" width="19.85546875" bestFit="1" customWidth="1"/>
    <col min="3486" max="3486" width="16.7109375" bestFit="1" customWidth="1"/>
    <col min="3487" max="3487" width="19.85546875" bestFit="1" customWidth="1"/>
    <col min="3488" max="3488" width="16.7109375" bestFit="1" customWidth="1"/>
    <col min="3489" max="3489" width="19.85546875" bestFit="1" customWidth="1"/>
    <col min="3490" max="3490" width="16.7109375" bestFit="1" customWidth="1"/>
    <col min="3491" max="3491" width="19.85546875" bestFit="1" customWidth="1"/>
    <col min="3492" max="3492" width="15.7109375" bestFit="1" customWidth="1"/>
    <col min="3493" max="3493" width="18.85546875" bestFit="1" customWidth="1"/>
    <col min="3494" max="3494" width="15.7109375" bestFit="1" customWidth="1"/>
    <col min="3495" max="3495" width="18.85546875" bestFit="1" customWidth="1"/>
    <col min="3496" max="3496" width="15.7109375" bestFit="1" customWidth="1"/>
    <col min="3497" max="3497" width="18.85546875" bestFit="1" customWidth="1"/>
    <col min="3498" max="3498" width="16.7109375" bestFit="1" customWidth="1"/>
    <col min="3499" max="3499" width="19.85546875" bestFit="1" customWidth="1"/>
    <col min="3500" max="3500" width="16.7109375" bestFit="1" customWidth="1"/>
    <col min="3501" max="3501" width="19.85546875" bestFit="1" customWidth="1"/>
    <col min="3502" max="3502" width="15.7109375" bestFit="1" customWidth="1"/>
    <col min="3503" max="3503" width="18.85546875" bestFit="1" customWidth="1"/>
    <col min="3504" max="3504" width="16.7109375" bestFit="1" customWidth="1"/>
    <col min="3505" max="3505" width="19.85546875" bestFit="1" customWidth="1"/>
    <col min="3506" max="3506" width="15.7109375" bestFit="1" customWidth="1"/>
    <col min="3507" max="3507" width="18.85546875" bestFit="1" customWidth="1"/>
    <col min="3508" max="3508" width="16.7109375" bestFit="1" customWidth="1"/>
    <col min="3509" max="3509" width="19.85546875" bestFit="1" customWidth="1"/>
    <col min="3510" max="3510" width="16.7109375" bestFit="1" customWidth="1"/>
    <col min="3511" max="3511" width="19.85546875" bestFit="1" customWidth="1"/>
    <col min="3512" max="3512" width="16.7109375" bestFit="1" customWidth="1"/>
    <col min="3513" max="3513" width="19.85546875" bestFit="1" customWidth="1"/>
    <col min="3514" max="3514" width="16.7109375" bestFit="1" customWidth="1"/>
    <col min="3515" max="3515" width="19.85546875" bestFit="1" customWidth="1"/>
    <col min="3516" max="3516" width="16.7109375" bestFit="1" customWidth="1"/>
    <col min="3517" max="3517" width="19.85546875" bestFit="1" customWidth="1"/>
    <col min="3518" max="3518" width="16.7109375" bestFit="1" customWidth="1"/>
    <col min="3519" max="3519" width="19.85546875" bestFit="1" customWidth="1"/>
    <col min="3520" max="3520" width="16.7109375" bestFit="1" customWidth="1"/>
    <col min="3521" max="3521" width="19.85546875" bestFit="1" customWidth="1"/>
    <col min="3522" max="3522" width="16.7109375" bestFit="1" customWidth="1"/>
    <col min="3523" max="3523" width="19.85546875" bestFit="1" customWidth="1"/>
    <col min="3524" max="3524" width="16.7109375" bestFit="1" customWidth="1"/>
    <col min="3525" max="3525" width="19.85546875" bestFit="1" customWidth="1"/>
    <col min="3526" max="3526" width="16.7109375" bestFit="1" customWidth="1"/>
    <col min="3527" max="3527" width="19.85546875" bestFit="1" customWidth="1"/>
    <col min="3528" max="3528" width="15.7109375" bestFit="1" customWidth="1"/>
    <col min="3529" max="3529" width="18.85546875" bestFit="1" customWidth="1"/>
    <col min="3530" max="3530" width="15.7109375" bestFit="1" customWidth="1"/>
    <col min="3531" max="3531" width="18.85546875" bestFit="1" customWidth="1"/>
    <col min="3532" max="3532" width="16.7109375" bestFit="1" customWidth="1"/>
    <col min="3533" max="3533" width="19.85546875" bestFit="1" customWidth="1"/>
    <col min="3534" max="3534" width="16.7109375" bestFit="1" customWidth="1"/>
    <col min="3535" max="3535" width="19.85546875" bestFit="1" customWidth="1"/>
    <col min="3536" max="3536" width="16.7109375" bestFit="1" customWidth="1"/>
    <col min="3537" max="3537" width="19.85546875" bestFit="1" customWidth="1"/>
    <col min="3538" max="3538" width="16.7109375" bestFit="1" customWidth="1"/>
    <col min="3539" max="3539" width="19.85546875" bestFit="1" customWidth="1"/>
    <col min="3540" max="3540" width="14.5703125" bestFit="1" customWidth="1"/>
    <col min="3541" max="3541" width="17.85546875" bestFit="1" customWidth="1"/>
    <col min="3542" max="3542" width="14.5703125" bestFit="1" customWidth="1"/>
    <col min="3543" max="3543" width="17.85546875" bestFit="1" customWidth="1"/>
    <col min="3544" max="3544" width="14.5703125" bestFit="1" customWidth="1"/>
    <col min="3545" max="3545" width="17.85546875" bestFit="1" customWidth="1"/>
    <col min="3546" max="3546" width="15.7109375" bestFit="1" customWidth="1"/>
    <col min="3547" max="3547" width="18.85546875" bestFit="1" customWidth="1"/>
    <col min="3548" max="3548" width="15.7109375" bestFit="1" customWidth="1"/>
    <col min="3549" max="3549" width="18.85546875" bestFit="1" customWidth="1"/>
    <col min="3550" max="3550" width="15.7109375" bestFit="1" customWidth="1"/>
    <col min="3551" max="3551" width="18.85546875" bestFit="1" customWidth="1"/>
    <col min="3552" max="3552" width="14.5703125" bestFit="1" customWidth="1"/>
    <col min="3553" max="3553" width="17.85546875" bestFit="1" customWidth="1"/>
    <col min="3554" max="3554" width="14.5703125" bestFit="1" customWidth="1"/>
    <col min="3555" max="3555" width="17.85546875" bestFit="1" customWidth="1"/>
    <col min="3556" max="3556" width="14.5703125" bestFit="1" customWidth="1"/>
    <col min="3557" max="3557" width="17.85546875" bestFit="1" customWidth="1"/>
    <col min="3558" max="3558" width="15.7109375" bestFit="1" customWidth="1"/>
    <col min="3559" max="3559" width="18.85546875" bestFit="1" customWidth="1"/>
    <col min="3560" max="3560" width="15.7109375" bestFit="1" customWidth="1"/>
    <col min="3561" max="3561" width="18.85546875" bestFit="1" customWidth="1"/>
    <col min="3562" max="3562" width="15.7109375" bestFit="1" customWidth="1"/>
    <col min="3563" max="3563" width="18.85546875" bestFit="1" customWidth="1"/>
    <col min="3564" max="3564" width="14.5703125" bestFit="1" customWidth="1"/>
    <col min="3565" max="3565" width="17.85546875" bestFit="1" customWidth="1"/>
    <col min="3566" max="3566" width="15.7109375" bestFit="1" customWidth="1"/>
    <col min="3567" max="3567" width="18.85546875" bestFit="1" customWidth="1"/>
    <col min="3568" max="3568" width="15.7109375" bestFit="1" customWidth="1"/>
    <col min="3569" max="3569" width="18.85546875" bestFit="1" customWidth="1"/>
    <col min="3570" max="3570" width="15.7109375" bestFit="1" customWidth="1"/>
    <col min="3571" max="3571" width="18.85546875" bestFit="1" customWidth="1"/>
    <col min="3572" max="3572" width="14.5703125" bestFit="1" customWidth="1"/>
    <col min="3573" max="3573" width="17.85546875" bestFit="1" customWidth="1"/>
    <col min="3574" max="3574" width="14.5703125" bestFit="1" customWidth="1"/>
    <col min="3575" max="3575" width="17.85546875" bestFit="1" customWidth="1"/>
    <col min="3576" max="3576" width="15.7109375" bestFit="1" customWidth="1"/>
    <col min="3577" max="3577" width="18.85546875" bestFit="1" customWidth="1"/>
    <col min="3578" max="3578" width="15.7109375" bestFit="1" customWidth="1"/>
    <col min="3579" max="3579" width="18.85546875" bestFit="1" customWidth="1"/>
    <col min="3580" max="3580" width="15.7109375" bestFit="1" customWidth="1"/>
    <col min="3581" max="3581" width="18.85546875" bestFit="1" customWidth="1"/>
    <col min="3582" max="3582" width="15.7109375" bestFit="1" customWidth="1"/>
    <col min="3583" max="3583" width="18.85546875" bestFit="1" customWidth="1"/>
    <col min="3584" max="3584" width="15.7109375" bestFit="1" customWidth="1"/>
    <col min="3585" max="3585" width="18.85546875" bestFit="1" customWidth="1"/>
    <col min="3586" max="3586" width="14.5703125" bestFit="1" customWidth="1"/>
    <col min="3587" max="3587" width="17.85546875" bestFit="1" customWidth="1"/>
    <col min="3588" max="3588" width="15.7109375" bestFit="1" customWidth="1"/>
    <col min="3589" max="3589" width="18.85546875" bestFit="1" customWidth="1"/>
    <col min="3590" max="3590" width="16.7109375" bestFit="1" customWidth="1"/>
    <col min="3591" max="3591" width="19.85546875" bestFit="1" customWidth="1"/>
    <col min="3592" max="3592" width="15.7109375" bestFit="1" customWidth="1"/>
    <col min="3593" max="3593" width="18.85546875" bestFit="1" customWidth="1"/>
    <col min="3594" max="3594" width="15.7109375" bestFit="1" customWidth="1"/>
    <col min="3595" max="3595" width="18.85546875" bestFit="1" customWidth="1"/>
    <col min="3596" max="3596" width="16.7109375" bestFit="1" customWidth="1"/>
    <col min="3597" max="3597" width="19.85546875" bestFit="1" customWidth="1"/>
    <col min="3598" max="3598" width="16.7109375" bestFit="1" customWidth="1"/>
    <col min="3599" max="3599" width="19.85546875" bestFit="1" customWidth="1"/>
    <col min="3600" max="3600" width="16.7109375" bestFit="1" customWidth="1"/>
    <col min="3601" max="3601" width="19.85546875" bestFit="1" customWidth="1"/>
    <col min="3602" max="3602" width="16.7109375" bestFit="1" customWidth="1"/>
    <col min="3603" max="3603" width="19.85546875" bestFit="1" customWidth="1"/>
    <col min="3604" max="3604" width="15.7109375" bestFit="1" customWidth="1"/>
    <col min="3605" max="3605" width="18.85546875" bestFit="1" customWidth="1"/>
    <col min="3606" max="3606" width="15.7109375" bestFit="1" customWidth="1"/>
    <col min="3607" max="3607" width="18.85546875" bestFit="1" customWidth="1"/>
    <col min="3608" max="3608" width="16.7109375" bestFit="1" customWidth="1"/>
    <col min="3609" max="3609" width="19.85546875" bestFit="1" customWidth="1"/>
    <col min="3610" max="3610" width="16.7109375" bestFit="1" customWidth="1"/>
    <col min="3611" max="3611" width="19.85546875" bestFit="1" customWidth="1"/>
    <col min="3612" max="3612" width="16.7109375" bestFit="1" customWidth="1"/>
    <col min="3613" max="3613" width="19.85546875" bestFit="1" customWidth="1"/>
    <col min="3614" max="3614" width="16.7109375" bestFit="1" customWidth="1"/>
    <col min="3615" max="3615" width="19.85546875" bestFit="1" customWidth="1"/>
    <col min="3616" max="3616" width="15.7109375" bestFit="1" customWidth="1"/>
    <col min="3617" max="3617" width="18.85546875" bestFit="1" customWidth="1"/>
    <col min="3618" max="3618" width="16.7109375" bestFit="1" customWidth="1"/>
    <col min="3619" max="3619" width="19.85546875" bestFit="1" customWidth="1"/>
    <col min="3620" max="3620" width="16.7109375" bestFit="1" customWidth="1"/>
    <col min="3621" max="3621" width="19.85546875" bestFit="1" customWidth="1"/>
    <col min="3622" max="3622" width="16.7109375" bestFit="1" customWidth="1"/>
    <col min="3623" max="3623" width="19.85546875" bestFit="1" customWidth="1"/>
    <col min="3624" max="3624" width="16.7109375" bestFit="1" customWidth="1"/>
    <col min="3625" max="3625" width="19.85546875" bestFit="1" customWidth="1"/>
    <col min="3626" max="3626" width="16.7109375" bestFit="1" customWidth="1"/>
    <col min="3627" max="3627" width="19.85546875" bestFit="1" customWidth="1"/>
    <col min="3628" max="3628" width="16.7109375" bestFit="1" customWidth="1"/>
    <col min="3629" max="3629" width="19.85546875" bestFit="1" customWidth="1"/>
    <col min="3630" max="3630" width="15.7109375" bestFit="1" customWidth="1"/>
    <col min="3631" max="3631" width="18.85546875" bestFit="1" customWidth="1"/>
    <col min="3632" max="3632" width="15.7109375" bestFit="1" customWidth="1"/>
    <col min="3633" max="3633" width="18.85546875" bestFit="1" customWidth="1"/>
    <col min="3634" max="3634" width="16.7109375" bestFit="1" customWidth="1"/>
    <col min="3635" max="3635" width="19.85546875" bestFit="1" customWidth="1"/>
    <col min="3636" max="3636" width="16.7109375" bestFit="1" customWidth="1"/>
    <col min="3637" max="3637" width="19.85546875" bestFit="1" customWidth="1"/>
    <col min="3638" max="3638" width="16.7109375" bestFit="1" customWidth="1"/>
    <col min="3639" max="3639" width="19.85546875" bestFit="1" customWidth="1"/>
    <col min="3640" max="3640" width="15.7109375" bestFit="1" customWidth="1"/>
    <col min="3641" max="3641" width="18.85546875" bestFit="1" customWidth="1"/>
    <col min="3642" max="3642" width="15.7109375" bestFit="1" customWidth="1"/>
    <col min="3643" max="3643" width="18.85546875" bestFit="1" customWidth="1"/>
    <col min="3644" max="3644" width="15.7109375" bestFit="1" customWidth="1"/>
    <col min="3645" max="3645" width="18.85546875" bestFit="1" customWidth="1"/>
    <col min="3646" max="3646" width="16.7109375" bestFit="1" customWidth="1"/>
    <col min="3647" max="3647" width="19.85546875" bestFit="1" customWidth="1"/>
    <col min="3648" max="3648" width="16.7109375" bestFit="1" customWidth="1"/>
    <col min="3649" max="3649" width="19.85546875" bestFit="1" customWidth="1"/>
    <col min="3650" max="3650" width="15.7109375" bestFit="1" customWidth="1"/>
    <col min="3651" max="3651" width="18.85546875" bestFit="1" customWidth="1"/>
    <col min="3652" max="3652" width="16.7109375" bestFit="1" customWidth="1"/>
    <col min="3653" max="3653" width="19.85546875" bestFit="1" customWidth="1"/>
    <col min="3654" max="3654" width="16.7109375" bestFit="1" customWidth="1"/>
    <col min="3655" max="3655" width="19.85546875" bestFit="1" customWidth="1"/>
    <col min="3656" max="3656" width="16.7109375" bestFit="1" customWidth="1"/>
    <col min="3657" max="3657" width="19.85546875" bestFit="1" customWidth="1"/>
    <col min="3658" max="3658" width="16.7109375" bestFit="1" customWidth="1"/>
    <col min="3659" max="3659" width="19.85546875" bestFit="1" customWidth="1"/>
    <col min="3660" max="3660" width="15.7109375" bestFit="1" customWidth="1"/>
    <col min="3661" max="3661" width="18.85546875" bestFit="1" customWidth="1"/>
    <col min="3662" max="3662" width="16.7109375" bestFit="1" customWidth="1"/>
    <col min="3663" max="3663" width="19.85546875" bestFit="1" customWidth="1"/>
    <col min="3664" max="3664" width="16.7109375" bestFit="1" customWidth="1"/>
    <col min="3665" max="3665" width="19.85546875" bestFit="1" customWidth="1"/>
    <col min="3666" max="3666" width="16.7109375" bestFit="1" customWidth="1"/>
    <col min="3667" max="3667" width="19.85546875" bestFit="1" customWidth="1"/>
    <col min="3668" max="3668" width="16.7109375" bestFit="1" customWidth="1"/>
    <col min="3669" max="3669" width="19.85546875" bestFit="1" customWidth="1"/>
    <col min="3670" max="3670" width="16.7109375" bestFit="1" customWidth="1"/>
    <col min="3671" max="3671" width="19.85546875" bestFit="1" customWidth="1"/>
    <col min="3672" max="3672" width="15.7109375" bestFit="1" customWidth="1"/>
    <col min="3673" max="3673" width="18.85546875" bestFit="1" customWidth="1"/>
    <col min="3674" max="3674" width="15.7109375" bestFit="1" customWidth="1"/>
    <col min="3675" max="3675" width="18.85546875" bestFit="1" customWidth="1"/>
    <col min="3676" max="3676" width="16.7109375" bestFit="1" customWidth="1"/>
    <col min="3677" max="3677" width="19.85546875" bestFit="1" customWidth="1"/>
    <col min="3678" max="3678" width="16.7109375" bestFit="1" customWidth="1"/>
    <col min="3679" max="3679" width="19.85546875" bestFit="1" customWidth="1"/>
    <col min="3680" max="3680" width="16.7109375" bestFit="1" customWidth="1"/>
    <col min="3681" max="3681" width="19.85546875" bestFit="1" customWidth="1"/>
    <col min="3682" max="3682" width="16.7109375" bestFit="1" customWidth="1"/>
    <col min="3683" max="3683" width="19.85546875" bestFit="1" customWidth="1"/>
    <col min="3684" max="3684" width="16.7109375" bestFit="1" customWidth="1"/>
    <col min="3685" max="3685" width="19.85546875" bestFit="1" customWidth="1"/>
    <col min="3686" max="3686" width="15.7109375" bestFit="1" customWidth="1"/>
    <col min="3687" max="3687" width="18.85546875" bestFit="1" customWidth="1"/>
    <col min="3688" max="3688" width="15.7109375" bestFit="1" customWidth="1"/>
    <col min="3689" max="3689" width="18.85546875" bestFit="1" customWidth="1"/>
    <col min="3690" max="3690" width="15.7109375" bestFit="1" customWidth="1"/>
    <col min="3691" max="3691" width="18.85546875" bestFit="1" customWidth="1"/>
    <col min="3692" max="3692" width="15.7109375" bestFit="1" customWidth="1"/>
    <col min="3693" max="3693" width="18.85546875" bestFit="1" customWidth="1"/>
    <col min="3694" max="3694" width="15.7109375" bestFit="1" customWidth="1"/>
    <col min="3695" max="3695" width="18.85546875" bestFit="1" customWidth="1"/>
    <col min="3696" max="3696" width="15.7109375" bestFit="1" customWidth="1"/>
    <col min="3697" max="3697" width="18.85546875" bestFit="1" customWidth="1"/>
    <col min="3698" max="3698" width="16.7109375" bestFit="1" customWidth="1"/>
    <col min="3699" max="3699" width="19.85546875" bestFit="1" customWidth="1"/>
    <col min="3700" max="3700" width="15.7109375" bestFit="1" customWidth="1"/>
    <col min="3701" max="3701" width="18.85546875" bestFit="1" customWidth="1"/>
    <col min="3702" max="3702" width="15.7109375" bestFit="1" customWidth="1"/>
    <col min="3703" max="3703" width="18.85546875" bestFit="1" customWidth="1"/>
    <col min="3704" max="3704" width="16.7109375" bestFit="1" customWidth="1"/>
    <col min="3705" max="3705" width="19.85546875" bestFit="1" customWidth="1"/>
    <col min="3706" max="3706" width="16.7109375" bestFit="1" customWidth="1"/>
    <col min="3707" max="3707" width="19.85546875" bestFit="1" customWidth="1"/>
    <col min="3708" max="3708" width="16.7109375" bestFit="1" customWidth="1"/>
    <col min="3709" max="3709" width="19.85546875" bestFit="1" customWidth="1"/>
    <col min="3710" max="3710" width="15.7109375" bestFit="1" customWidth="1"/>
    <col min="3711" max="3711" width="18.85546875" bestFit="1" customWidth="1"/>
    <col min="3712" max="3712" width="15.7109375" bestFit="1" customWidth="1"/>
    <col min="3713" max="3713" width="18.85546875" bestFit="1" customWidth="1"/>
    <col min="3714" max="3714" width="15.7109375" bestFit="1" customWidth="1"/>
    <col min="3715" max="3715" width="18.85546875" bestFit="1" customWidth="1"/>
    <col min="3716" max="3716" width="15.7109375" bestFit="1" customWidth="1"/>
    <col min="3717" max="3717" width="18.85546875" bestFit="1" customWidth="1"/>
    <col min="3718" max="3718" width="15.7109375" bestFit="1" customWidth="1"/>
    <col min="3719" max="3719" width="18.85546875" bestFit="1" customWidth="1"/>
    <col min="3720" max="3720" width="16.7109375" bestFit="1" customWidth="1"/>
    <col min="3721" max="3721" width="19.85546875" bestFit="1" customWidth="1"/>
    <col min="3722" max="3722" width="16.7109375" bestFit="1" customWidth="1"/>
    <col min="3723" max="3723" width="19.85546875" bestFit="1" customWidth="1"/>
    <col min="3724" max="3724" width="16.7109375" bestFit="1" customWidth="1"/>
    <col min="3725" max="3725" width="19.85546875" bestFit="1" customWidth="1"/>
    <col min="3726" max="3726" width="16.7109375" bestFit="1" customWidth="1"/>
    <col min="3727" max="3727" width="19.85546875" bestFit="1" customWidth="1"/>
    <col min="3728" max="3728" width="16.7109375" bestFit="1" customWidth="1"/>
    <col min="3729" max="3729" width="19.85546875" bestFit="1" customWidth="1"/>
    <col min="3730" max="3730" width="16.7109375" bestFit="1" customWidth="1"/>
    <col min="3731" max="3731" width="19.85546875" bestFit="1" customWidth="1"/>
    <col min="3732" max="3732" width="16.7109375" bestFit="1" customWidth="1"/>
    <col min="3733" max="3733" width="19.85546875" bestFit="1" customWidth="1"/>
    <col min="3734" max="3734" width="16.7109375" bestFit="1" customWidth="1"/>
    <col min="3735" max="3735" width="19.85546875" bestFit="1" customWidth="1"/>
    <col min="3736" max="3736" width="14.5703125" bestFit="1" customWidth="1"/>
    <col min="3737" max="3737" width="17.85546875" bestFit="1" customWidth="1"/>
    <col min="3738" max="3738" width="14.5703125" bestFit="1" customWidth="1"/>
    <col min="3739" max="3739" width="17.85546875" bestFit="1" customWidth="1"/>
    <col min="3740" max="3740" width="14.5703125" bestFit="1" customWidth="1"/>
    <col min="3741" max="3741" width="17.85546875" bestFit="1" customWidth="1"/>
    <col min="3742" max="3742" width="14.5703125" bestFit="1" customWidth="1"/>
    <col min="3743" max="3743" width="17.85546875" bestFit="1" customWidth="1"/>
    <col min="3744" max="3744" width="14.5703125" bestFit="1" customWidth="1"/>
    <col min="3745" max="3745" width="17.85546875" bestFit="1" customWidth="1"/>
    <col min="3746" max="3746" width="15.7109375" bestFit="1" customWidth="1"/>
    <col min="3747" max="3747" width="18.85546875" bestFit="1" customWidth="1"/>
    <col min="3748" max="3748" width="15.7109375" bestFit="1" customWidth="1"/>
    <col min="3749" max="3749" width="18.85546875" bestFit="1" customWidth="1"/>
    <col min="3750" max="3750" width="15.7109375" bestFit="1" customWidth="1"/>
    <col min="3751" max="3751" width="18.85546875" bestFit="1" customWidth="1"/>
    <col min="3752" max="3752" width="15.7109375" bestFit="1" customWidth="1"/>
    <col min="3753" max="3753" width="18.85546875" bestFit="1" customWidth="1"/>
    <col min="3754" max="3754" width="15.7109375" bestFit="1" customWidth="1"/>
    <col min="3755" max="3755" width="18.85546875" bestFit="1" customWidth="1"/>
    <col min="3756" max="3756" width="15.7109375" bestFit="1" customWidth="1"/>
    <col min="3757" max="3757" width="18.85546875" bestFit="1" customWidth="1"/>
    <col min="3758" max="3758" width="14.5703125" bestFit="1" customWidth="1"/>
    <col min="3759" max="3759" width="17.85546875" bestFit="1" customWidth="1"/>
    <col min="3760" max="3760" width="14.5703125" bestFit="1" customWidth="1"/>
    <col min="3761" max="3761" width="17.85546875" bestFit="1" customWidth="1"/>
    <col min="3762" max="3762" width="14.5703125" bestFit="1" customWidth="1"/>
    <col min="3763" max="3763" width="17.85546875" bestFit="1" customWidth="1"/>
    <col min="3764" max="3764" width="15.7109375" bestFit="1" customWidth="1"/>
    <col min="3765" max="3765" width="18.85546875" bestFit="1" customWidth="1"/>
    <col min="3766" max="3766" width="15.7109375" bestFit="1" customWidth="1"/>
    <col min="3767" max="3767" width="18.85546875" bestFit="1" customWidth="1"/>
    <col min="3768" max="3768" width="15.7109375" bestFit="1" customWidth="1"/>
    <col min="3769" max="3769" width="18.85546875" bestFit="1" customWidth="1"/>
    <col min="3770" max="3770" width="14.5703125" bestFit="1" customWidth="1"/>
    <col min="3771" max="3771" width="17.85546875" bestFit="1" customWidth="1"/>
    <col min="3772" max="3772" width="15.7109375" bestFit="1" customWidth="1"/>
    <col min="3773" max="3773" width="18.85546875" bestFit="1" customWidth="1"/>
    <col min="3774" max="3774" width="15.7109375" bestFit="1" customWidth="1"/>
    <col min="3775" max="3775" width="18.85546875" bestFit="1" customWidth="1"/>
    <col min="3776" max="3776" width="15.7109375" bestFit="1" customWidth="1"/>
    <col min="3777" max="3777" width="18.85546875" bestFit="1" customWidth="1"/>
    <col min="3778" max="3778" width="14.5703125" bestFit="1" customWidth="1"/>
    <col min="3779" max="3779" width="17.85546875" bestFit="1" customWidth="1"/>
    <col min="3780" max="3780" width="15.7109375" bestFit="1" customWidth="1"/>
    <col min="3781" max="3781" width="18.85546875" bestFit="1" customWidth="1"/>
    <col min="3782" max="3782" width="15.7109375" bestFit="1" customWidth="1"/>
    <col min="3783" max="3783" width="18.85546875" bestFit="1" customWidth="1"/>
    <col min="3784" max="3784" width="15.7109375" bestFit="1" customWidth="1"/>
    <col min="3785" max="3785" width="18.85546875" bestFit="1" customWidth="1"/>
    <col min="3786" max="3786" width="15.7109375" bestFit="1" customWidth="1"/>
    <col min="3787" max="3787" width="18.85546875" bestFit="1" customWidth="1"/>
    <col min="3788" max="3788" width="14.5703125" bestFit="1" customWidth="1"/>
    <col min="3789" max="3789" width="17.85546875" bestFit="1" customWidth="1"/>
    <col min="3790" max="3790" width="15.7109375" bestFit="1" customWidth="1"/>
    <col min="3791" max="3791" width="18.85546875" bestFit="1" customWidth="1"/>
    <col min="3792" max="3792" width="15.7109375" bestFit="1" customWidth="1"/>
    <col min="3793" max="3793" width="18.85546875" bestFit="1" customWidth="1"/>
    <col min="3794" max="3794" width="15.7109375" bestFit="1" customWidth="1"/>
    <col min="3795" max="3795" width="18.85546875" bestFit="1" customWidth="1"/>
    <col min="3796" max="3796" width="14.5703125" bestFit="1" customWidth="1"/>
    <col min="3797" max="3797" width="17.85546875" bestFit="1" customWidth="1"/>
    <col min="3798" max="3798" width="15.7109375" bestFit="1" customWidth="1"/>
    <col min="3799" max="3799" width="18.85546875" bestFit="1" customWidth="1"/>
    <col min="3800" max="3800" width="15.7109375" bestFit="1" customWidth="1"/>
    <col min="3801" max="3801" width="18.85546875" bestFit="1" customWidth="1"/>
    <col min="3802" max="3802" width="15.7109375" bestFit="1" customWidth="1"/>
    <col min="3803" max="3803" width="18.85546875" bestFit="1" customWidth="1"/>
    <col min="3804" max="3804" width="15.7109375" bestFit="1" customWidth="1"/>
    <col min="3805" max="3805" width="18.85546875" bestFit="1" customWidth="1"/>
    <col min="3806" max="3806" width="15.7109375" bestFit="1" customWidth="1"/>
    <col min="3807" max="3807" width="18.85546875" bestFit="1" customWidth="1"/>
    <col min="3808" max="3808" width="14.5703125" bestFit="1" customWidth="1"/>
    <col min="3809" max="3809" width="17.85546875" bestFit="1" customWidth="1"/>
    <col min="3810" max="3810" width="15.7109375" bestFit="1" customWidth="1"/>
    <col min="3811" max="3811" width="18.85546875" bestFit="1" customWidth="1"/>
    <col min="3812" max="3812" width="15.7109375" bestFit="1" customWidth="1"/>
    <col min="3813" max="3813" width="18.85546875" bestFit="1" customWidth="1"/>
    <col min="3814" max="3814" width="15.7109375" bestFit="1" customWidth="1"/>
    <col min="3815" max="3815" width="18.85546875" bestFit="1" customWidth="1"/>
    <col min="3816" max="3816" width="16.7109375" bestFit="1" customWidth="1"/>
    <col min="3817" max="3817" width="19.85546875" bestFit="1" customWidth="1"/>
    <col min="3818" max="3818" width="16.7109375" bestFit="1" customWidth="1"/>
    <col min="3819" max="3819" width="19.85546875" bestFit="1" customWidth="1"/>
    <col min="3820" max="3820" width="15.7109375" bestFit="1" customWidth="1"/>
    <col min="3821" max="3821" width="18.85546875" bestFit="1" customWidth="1"/>
    <col min="3822" max="3822" width="16.7109375" bestFit="1" customWidth="1"/>
    <col min="3823" max="3823" width="19.85546875" bestFit="1" customWidth="1"/>
    <col min="3824" max="3824" width="16.7109375" bestFit="1" customWidth="1"/>
    <col min="3825" max="3825" width="19.85546875" bestFit="1" customWidth="1"/>
    <col min="3826" max="3826" width="16.7109375" bestFit="1" customWidth="1"/>
    <col min="3827" max="3827" width="19.85546875" bestFit="1" customWidth="1"/>
    <col min="3828" max="3828" width="16.7109375" bestFit="1" customWidth="1"/>
    <col min="3829" max="3829" width="19.85546875" bestFit="1" customWidth="1"/>
    <col min="3830" max="3830" width="15.7109375" bestFit="1" customWidth="1"/>
    <col min="3831" max="3831" width="18.85546875" bestFit="1" customWidth="1"/>
    <col min="3832" max="3832" width="16.7109375" bestFit="1" customWidth="1"/>
    <col min="3833" max="3833" width="19.85546875" bestFit="1" customWidth="1"/>
    <col min="3834" max="3834" width="15.7109375" bestFit="1" customWidth="1"/>
    <col min="3835" max="3835" width="18.85546875" bestFit="1" customWidth="1"/>
    <col min="3836" max="3836" width="15.7109375" bestFit="1" customWidth="1"/>
    <col min="3837" max="3837" width="18.85546875" bestFit="1" customWidth="1"/>
    <col min="3838" max="3838" width="15.7109375" bestFit="1" customWidth="1"/>
    <col min="3839" max="3839" width="18.85546875" bestFit="1" customWidth="1"/>
    <col min="3840" max="3840" width="15.7109375" bestFit="1" customWidth="1"/>
    <col min="3841" max="3841" width="18.85546875" bestFit="1" customWidth="1"/>
    <col min="3842" max="3842" width="16.7109375" bestFit="1" customWidth="1"/>
    <col min="3843" max="3843" width="19.85546875" bestFit="1" customWidth="1"/>
    <col min="3844" max="3844" width="16.7109375" bestFit="1" customWidth="1"/>
    <col min="3845" max="3845" width="19.85546875" bestFit="1" customWidth="1"/>
    <col min="3846" max="3846" width="16.7109375" bestFit="1" customWidth="1"/>
    <col min="3847" max="3847" width="19.85546875" bestFit="1" customWidth="1"/>
    <col min="3848" max="3848" width="16.7109375" bestFit="1" customWidth="1"/>
    <col min="3849" max="3849" width="19.85546875" bestFit="1" customWidth="1"/>
    <col min="3850" max="3850" width="15.7109375" bestFit="1" customWidth="1"/>
    <col min="3851" max="3851" width="18.85546875" bestFit="1" customWidth="1"/>
    <col min="3852" max="3852" width="16.7109375" bestFit="1" customWidth="1"/>
    <col min="3853" max="3853" width="19.85546875" bestFit="1" customWidth="1"/>
    <col min="3854" max="3854" width="16.7109375" bestFit="1" customWidth="1"/>
    <col min="3855" max="3855" width="19.85546875" bestFit="1" customWidth="1"/>
    <col min="3856" max="3856" width="16.7109375" bestFit="1" customWidth="1"/>
    <col min="3857" max="3857" width="19.85546875" bestFit="1" customWidth="1"/>
    <col min="3858" max="3858" width="16.7109375" bestFit="1" customWidth="1"/>
    <col min="3859" max="3859" width="19.85546875" bestFit="1" customWidth="1"/>
    <col min="3860" max="3860" width="16.7109375" bestFit="1" customWidth="1"/>
    <col min="3861" max="3861" width="19.85546875" bestFit="1" customWidth="1"/>
    <col min="3862" max="3862" width="16.7109375" bestFit="1" customWidth="1"/>
    <col min="3863" max="3863" width="19.85546875" bestFit="1" customWidth="1"/>
    <col min="3864" max="3864" width="16.7109375" bestFit="1" customWidth="1"/>
    <col min="3865" max="3865" width="19.85546875" bestFit="1" customWidth="1"/>
    <col min="3866" max="3866" width="15.7109375" bestFit="1" customWidth="1"/>
    <col min="3867" max="3867" width="18.85546875" bestFit="1" customWidth="1"/>
    <col min="3868" max="3868" width="16.7109375" bestFit="1" customWidth="1"/>
    <col min="3869" max="3869" width="19.85546875" bestFit="1" customWidth="1"/>
    <col min="3870" max="3870" width="16.7109375" bestFit="1" customWidth="1"/>
    <col min="3871" max="3871" width="19.85546875" bestFit="1" customWidth="1"/>
    <col min="3872" max="3872" width="16.7109375" bestFit="1" customWidth="1"/>
    <col min="3873" max="3873" width="19.85546875" bestFit="1" customWidth="1"/>
    <col min="3874" max="3874" width="16.7109375" bestFit="1" customWidth="1"/>
    <col min="3875" max="3875" width="19.85546875" bestFit="1" customWidth="1"/>
    <col min="3876" max="3876" width="16.7109375" bestFit="1" customWidth="1"/>
    <col min="3877" max="3877" width="19.85546875" bestFit="1" customWidth="1"/>
    <col min="3878" max="3878" width="16.7109375" bestFit="1" customWidth="1"/>
    <col min="3879" max="3879" width="19.85546875" bestFit="1" customWidth="1"/>
    <col min="3880" max="3880" width="16.7109375" bestFit="1" customWidth="1"/>
    <col min="3881" max="3881" width="19.85546875" bestFit="1" customWidth="1"/>
    <col min="3882" max="3882" width="16.7109375" bestFit="1" customWidth="1"/>
    <col min="3883" max="3883" width="19.85546875" bestFit="1" customWidth="1"/>
    <col min="3884" max="3884" width="15.7109375" bestFit="1" customWidth="1"/>
    <col min="3885" max="3885" width="18.85546875" bestFit="1" customWidth="1"/>
    <col min="3886" max="3886" width="16.7109375" bestFit="1" customWidth="1"/>
    <col min="3887" max="3887" width="19.85546875" bestFit="1" customWidth="1"/>
    <col min="3888" max="3888" width="16.7109375" bestFit="1" customWidth="1"/>
    <col min="3889" max="3889" width="19.85546875" bestFit="1" customWidth="1"/>
    <col min="3890" max="3890" width="16.7109375" bestFit="1" customWidth="1"/>
    <col min="3891" max="3891" width="19.85546875" bestFit="1" customWidth="1"/>
    <col min="3892" max="3892" width="16.7109375" bestFit="1" customWidth="1"/>
    <col min="3893" max="3893" width="19.85546875" bestFit="1" customWidth="1"/>
    <col min="3894" max="3894" width="16.7109375" bestFit="1" customWidth="1"/>
    <col min="3895" max="3895" width="19.85546875" bestFit="1" customWidth="1"/>
    <col min="3896" max="3896" width="15.7109375" bestFit="1" customWidth="1"/>
    <col min="3897" max="3897" width="18.85546875" bestFit="1" customWidth="1"/>
    <col min="3898" max="3898" width="16.7109375" bestFit="1" customWidth="1"/>
    <col min="3899" max="3899" width="19.85546875" bestFit="1" customWidth="1"/>
    <col min="3900" max="3900" width="16.7109375" bestFit="1" customWidth="1"/>
    <col min="3901" max="3901" width="19.85546875" bestFit="1" customWidth="1"/>
    <col min="3902" max="3902" width="16.7109375" bestFit="1" customWidth="1"/>
    <col min="3903" max="3903" width="19.85546875" bestFit="1" customWidth="1"/>
    <col min="3904" max="3904" width="15.7109375" bestFit="1" customWidth="1"/>
    <col min="3905" max="3905" width="18.85546875" bestFit="1" customWidth="1"/>
    <col min="3906" max="3906" width="15.7109375" bestFit="1" customWidth="1"/>
    <col min="3907" max="3907" width="18.85546875" bestFit="1" customWidth="1"/>
    <col min="3908" max="3908" width="15.7109375" bestFit="1" customWidth="1"/>
    <col min="3909" max="3909" width="18.85546875" bestFit="1" customWidth="1"/>
    <col min="3910" max="3910" width="16.7109375" bestFit="1" customWidth="1"/>
    <col min="3911" max="3911" width="19.85546875" bestFit="1" customWidth="1"/>
    <col min="3912" max="3912" width="15.7109375" bestFit="1" customWidth="1"/>
    <col min="3913" max="3913" width="18.85546875" bestFit="1" customWidth="1"/>
    <col min="3914" max="3914" width="15.7109375" bestFit="1" customWidth="1"/>
    <col min="3915" max="3915" width="18.85546875" bestFit="1" customWidth="1"/>
    <col min="3916" max="3916" width="15.7109375" bestFit="1" customWidth="1"/>
    <col min="3917" max="3917" width="18.85546875" bestFit="1" customWidth="1"/>
    <col min="3918" max="3918" width="16.7109375" bestFit="1" customWidth="1"/>
    <col min="3919" max="3919" width="19.85546875" bestFit="1" customWidth="1"/>
    <col min="3920" max="3920" width="16.7109375" bestFit="1" customWidth="1"/>
    <col min="3921" max="3921" width="19.85546875" bestFit="1" customWidth="1"/>
    <col min="3922" max="3922" width="15.7109375" bestFit="1" customWidth="1"/>
    <col min="3923" max="3923" width="18.85546875" bestFit="1" customWidth="1"/>
    <col min="3924" max="3924" width="16.7109375" bestFit="1" customWidth="1"/>
    <col min="3925" max="3925" width="19.85546875" bestFit="1" customWidth="1"/>
    <col min="3926" max="3926" width="16.7109375" bestFit="1" customWidth="1"/>
    <col min="3927" max="3927" width="19.85546875" bestFit="1" customWidth="1"/>
    <col min="3928" max="3928" width="16.7109375" bestFit="1" customWidth="1"/>
    <col min="3929" max="3929" width="19.85546875" bestFit="1" customWidth="1"/>
    <col min="3930" max="3930" width="11.5703125" bestFit="1" customWidth="1"/>
    <col min="3931" max="3931" width="14.7109375" bestFit="1" customWidth="1"/>
    <col min="3932" max="3932" width="15.7109375" bestFit="1" customWidth="1"/>
    <col min="3933" max="3933" width="18.85546875" bestFit="1" customWidth="1"/>
    <col min="3934" max="3934" width="15.7109375" bestFit="1" customWidth="1"/>
    <col min="3935" max="3935" width="18.85546875" bestFit="1" customWidth="1"/>
    <col min="3936" max="3936" width="16.7109375" bestFit="1" customWidth="1"/>
    <col min="3937" max="3937" width="19.85546875" bestFit="1" customWidth="1"/>
    <col min="3938" max="3938" width="11.5703125" bestFit="1" customWidth="1"/>
    <col min="3939" max="3939" width="14.7109375" bestFit="1" customWidth="1"/>
    <col min="3940" max="3940" width="15.7109375" bestFit="1" customWidth="1"/>
    <col min="3941" max="3941" width="18.85546875" bestFit="1" customWidth="1"/>
    <col min="3942" max="3942" width="15.7109375" bestFit="1" customWidth="1"/>
    <col min="3943" max="3943" width="18.85546875" bestFit="1" customWidth="1"/>
    <col min="3944" max="3944" width="15.7109375" bestFit="1" customWidth="1"/>
    <col min="3945" max="3945" width="18.85546875" bestFit="1" customWidth="1"/>
    <col min="3946" max="3946" width="16.7109375" bestFit="1" customWidth="1"/>
    <col min="3947" max="3947" width="19.85546875" bestFit="1" customWidth="1"/>
    <col min="3948" max="3948" width="16.7109375" bestFit="1" customWidth="1"/>
    <col min="3949" max="3949" width="19.85546875" bestFit="1" customWidth="1"/>
    <col min="3950" max="3950" width="16.7109375" bestFit="1" customWidth="1"/>
    <col min="3951" max="3951" width="19.85546875" bestFit="1" customWidth="1"/>
    <col min="3952" max="3952" width="16.7109375" bestFit="1" customWidth="1"/>
    <col min="3953" max="3953" width="19.85546875" bestFit="1" customWidth="1"/>
    <col min="3954" max="3954" width="15.7109375" bestFit="1" customWidth="1"/>
    <col min="3955" max="3955" width="18.85546875" bestFit="1" customWidth="1"/>
    <col min="3956" max="3956" width="15.7109375" bestFit="1" customWidth="1"/>
    <col min="3957" max="3957" width="18.85546875" bestFit="1" customWidth="1"/>
    <col min="3958" max="3958" width="15.7109375" bestFit="1" customWidth="1"/>
    <col min="3959" max="3959" width="18.85546875" bestFit="1" customWidth="1"/>
    <col min="3960" max="3960" width="16.7109375" bestFit="1" customWidth="1"/>
    <col min="3961" max="3961" width="19.85546875" bestFit="1" customWidth="1"/>
    <col min="3962" max="3962" width="16.7109375" bestFit="1" customWidth="1"/>
    <col min="3963" max="3963" width="19.85546875" bestFit="1" customWidth="1"/>
    <col min="3964" max="3964" width="16.7109375" bestFit="1" customWidth="1"/>
    <col min="3965" max="3965" width="19.85546875" bestFit="1" customWidth="1"/>
    <col min="3966" max="3966" width="16.7109375" bestFit="1" customWidth="1"/>
    <col min="3967" max="3967" width="19.85546875" bestFit="1" customWidth="1"/>
    <col min="3968" max="3968" width="16.7109375" bestFit="1" customWidth="1"/>
    <col min="3969" max="3969" width="19.85546875" bestFit="1" customWidth="1"/>
    <col min="3970" max="3970" width="16.7109375" bestFit="1" customWidth="1"/>
    <col min="3971" max="3971" width="19.85546875" bestFit="1" customWidth="1"/>
    <col min="3972" max="3972" width="16.7109375" bestFit="1" customWidth="1"/>
    <col min="3973" max="3973" width="19.85546875" bestFit="1" customWidth="1"/>
    <col min="3974" max="3974" width="16.7109375" bestFit="1" customWidth="1"/>
    <col min="3975" max="3975" width="19.85546875" bestFit="1" customWidth="1"/>
    <col min="3976" max="3976" width="15.7109375" bestFit="1" customWidth="1"/>
    <col min="3977" max="3977" width="18.85546875" bestFit="1" customWidth="1"/>
    <col min="3978" max="3978" width="15.7109375" bestFit="1" customWidth="1"/>
    <col min="3979" max="3979" width="18.85546875" bestFit="1" customWidth="1"/>
    <col min="3980" max="3980" width="16.7109375" bestFit="1" customWidth="1"/>
    <col min="3981" max="3981" width="19.85546875" bestFit="1" customWidth="1"/>
    <col min="3982" max="3982" width="16.7109375" bestFit="1" customWidth="1"/>
    <col min="3983" max="3983" width="19.85546875" bestFit="1" customWidth="1"/>
    <col min="3984" max="3984" width="16.7109375" bestFit="1" customWidth="1"/>
    <col min="3985" max="3985" width="19.85546875" bestFit="1" customWidth="1"/>
    <col min="3986" max="3986" width="16.7109375" bestFit="1" customWidth="1"/>
    <col min="3987" max="3987" width="19.85546875" bestFit="1" customWidth="1"/>
    <col min="3988" max="3988" width="16.7109375" bestFit="1" customWidth="1"/>
    <col min="3989" max="3989" width="19.85546875" bestFit="1" customWidth="1"/>
    <col min="3990" max="3990" width="14.5703125" bestFit="1" customWidth="1"/>
    <col min="3991" max="3991" width="17.85546875" bestFit="1" customWidth="1"/>
    <col min="3992" max="3992" width="14.5703125" bestFit="1" customWidth="1"/>
    <col min="3993" max="3993" width="17.85546875" bestFit="1" customWidth="1"/>
    <col min="3994" max="3994" width="14.5703125" bestFit="1" customWidth="1"/>
    <col min="3995" max="3995" width="17.85546875" bestFit="1" customWidth="1"/>
    <col min="3996" max="3996" width="14.5703125" bestFit="1" customWidth="1"/>
    <col min="3997" max="3997" width="17.85546875" bestFit="1" customWidth="1"/>
    <col min="3998" max="3998" width="15.7109375" bestFit="1" customWidth="1"/>
    <col min="3999" max="3999" width="18.85546875" bestFit="1" customWidth="1"/>
    <col min="4000" max="4000" width="15.7109375" bestFit="1" customWidth="1"/>
    <col min="4001" max="4001" width="18.85546875" bestFit="1" customWidth="1"/>
    <col min="4002" max="4002" width="15.7109375" bestFit="1" customWidth="1"/>
    <col min="4003" max="4003" width="18.85546875" bestFit="1" customWidth="1"/>
    <col min="4004" max="4004" width="15.7109375" bestFit="1" customWidth="1"/>
    <col min="4005" max="4005" width="18.85546875" bestFit="1" customWidth="1"/>
    <col min="4006" max="4006" width="15.7109375" bestFit="1" customWidth="1"/>
    <col min="4007" max="4007" width="18.85546875" bestFit="1" customWidth="1"/>
    <col min="4008" max="4008" width="14.5703125" bestFit="1" customWidth="1"/>
    <col min="4009" max="4009" width="17.85546875" bestFit="1" customWidth="1"/>
    <col min="4010" max="4010" width="15.7109375" bestFit="1" customWidth="1"/>
    <col min="4011" max="4011" width="18.85546875" bestFit="1" customWidth="1"/>
    <col min="4012" max="4012" width="15.7109375" bestFit="1" customWidth="1"/>
    <col min="4013" max="4013" width="18.85546875" bestFit="1" customWidth="1"/>
    <col min="4014" max="4014" width="14.5703125" bestFit="1" customWidth="1"/>
    <col min="4015" max="4015" width="17.85546875" bestFit="1" customWidth="1"/>
    <col min="4016" max="4016" width="14.5703125" bestFit="1" customWidth="1"/>
    <col min="4017" max="4017" width="17.85546875" bestFit="1" customWidth="1"/>
    <col min="4018" max="4018" width="15.7109375" bestFit="1" customWidth="1"/>
    <col min="4019" max="4019" width="18.85546875" bestFit="1" customWidth="1"/>
    <col min="4020" max="4020" width="15.7109375" bestFit="1" customWidth="1"/>
    <col min="4021" max="4021" width="18.85546875" bestFit="1" customWidth="1"/>
    <col min="4022" max="4022" width="15.7109375" bestFit="1" customWidth="1"/>
    <col min="4023" max="4023" width="18.85546875" bestFit="1" customWidth="1"/>
    <col min="4024" max="4024" width="15.7109375" bestFit="1" customWidth="1"/>
    <col min="4025" max="4025" width="18.85546875" bestFit="1" customWidth="1"/>
    <col min="4026" max="4026" width="15.7109375" bestFit="1" customWidth="1"/>
    <col min="4027" max="4027" width="18.85546875" bestFit="1" customWidth="1"/>
    <col min="4028" max="4028" width="15.7109375" bestFit="1" customWidth="1"/>
    <col min="4029" max="4029" width="18.85546875" bestFit="1" customWidth="1"/>
    <col min="4030" max="4030" width="15.7109375" bestFit="1" customWidth="1"/>
    <col min="4031" max="4031" width="18.85546875" bestFit="1" customWidth="1"/>
    <col min="4032" max="4032" width="14.5703125" bestFit="1" customWidth="1"/>
    <col min="4033" max="4033" width="17.85546875" bestFit="1" customWidth="1"/>
    <col min="4034" max="4034" width="15.7109375" bestFit="1" customWidth="1"/>
    <col min="4035" max="4035" width="18.85546875" bestFit="1" customWidth="1"/>
    <col min="4036" max="4036" width="15.7109375" bestFit="1" customWidth="1"/>
    <col min="4037" max="4037" width="18.85546875" bestFit="1" customWidth="1"/>
    <col min="4038" max="4038" width="15.7109375" bestFit="1" customWidth="1"/>
    <col min="4039" max="4039" width="18.85546875" bestFit="1" customWidth="1"/>
    <col min="4040" max="4040" width="15.7109375" bestFit="1" customWidth="1"/>
    <col min="4041" max="4041" width="18.85546875" bestFit="1" customWidth="1"/>
    <col min="4042" max="4042" width="14.5703125" bestFit="1" customWidth="1"/>
    <col min="4043" max="4043" width="17.85546875" bestFit="1" customWidth="1"/>
    <col min="4044" max="4044" width="14.5703125" bestFit="1" customWidth="1"/>
    <col min="4045" max="4045" width="17.85546875" bestFit="1" customWidth="1"/>
    <col min="4046" max="4046" width="14.5703125" bestFit="1" customWidth="1"/>
    <col min="4047" max="4047" width="17.85546875" bestFit="1" customWidth="1"/>
    <col min="4048" max="4048" width="15.7109375" bestFit="1" customWidth="1"/>
    <col min="4049" max="4049" width="18.85546875" bestFit="1" customWidth="1"/>
    <col min="4050" max="4050" width="15.7109375" bestFit="1" customWidth="1"/>
    <col min="4051" max="4051" width="18.85546875" bestFit="1" customWidth="1"/>
    <col min="4052" max="4052" width="14.5703125" bestFit="1" customWidth="1"/>
    <col min="4053" max="4053" width="17.85546875" bestFit="1" customWidth="1"/>
    <col min="4054" max="4054" width="15.7109375" bestFit="1" customWidth="1"/>
    <col min="4055" max="4055" width="18.85546875" bestFit="1" customWidth="1"/>
    <col min="4056" max="4056" width="14.5703125" bestFit="1" customWidth="1"/>
    <col min="4057" max="4057" width="17.85546875" bestFit="1" customWidth="1"/>
    <col min="4058" max="4058" width="14.5703125" bestFit="1" customWidth="1"/>
    <col min="4059" max="4059" width="17.85546875" bestFit="1" customWidth="1"/>
    <col min="4060" max="4060" width="15.7109375" bestFit="1" customWidth="1"/>
    <col min="4061" max="4061" width="18.85546875" bestFit="1" customWidth="1"/>
    <col min="4062" max="4062" width="15.7109375" bestFit="1" customWidth="1"/>
    <col min="4063" max="4063" width="18.85546875" bestFit="1" customWidth="1"/>
    <col min="4064" max="4064" width="15.7109375" bestFit="1" customWidth="1"/>
    <col min="4065" max="4065" width="18.85546875" bestFit="1" customWidth="1"/>
    <col min="4066" max="4066" width="14.5703125" bestFit="1" customWidth="1"/>
    <col min="4067" max="4067" width="17.85546875" bestFit="1" customWidth="1"/>
    <col min="4068" max="4068" width="15.7109375" bestFit="1" customWidth="1"/>
    <col min="4069" max="4069" width="18.85546875" bestFit="1" customWidth="1"/>
    <col min="4070" max="4070" width="15.7109375" bestFit="1" customWidth="1"/>
    <col min="4071" max="4071" width="18.85546875" bestFit="1" customWidth="1"/>
    <col min="4072" max="4072" width="15.7109375" bestFit="1" customWidth="1"/>
    <col min="4073" max="4073" width="18.85546875" bestFit="1" customWidth="1"/>
    <col min="4074" max="4074" width="15.7109375" bestFit="1" customWidth="1"/>
    <col min="4075" max="4075" width="18.85546875" bestFit="1" customWidth="1"/>
    <col min="4076" max="4076" width="15.7109375" bestFit="1" customWidth="1"/>
    <col min="4077" max="4077" width="18.85546875" bestFit="1" customWidth="1"/>
    <col min="4078" max="4078" width="15.7109375" bestFit="1" customWidth="1"/>
    <col min="4079" max="4079" width="18.85546875" bestFit="1" customWidth="1"/>
    <col min="4080" max="4080" width="15.7109375" bestFit="1" customWidth="1"/>
    <col min="4081" max="4081" width="18.85546875" bestFit="1" customWidth="1"/>
    <col min="4082" max="4082" width="16.7109375" bestFit="1" customWidth="1"/>
    <col min="4083" max="4083" width="19.85546875" bestFit="1" customWidth="1"/>
    <col min="4084" max="4084" width="16.7109375" bestFit="1" customWidth="1"/>
    <col min="4085" max="4085" width="19.85546875" bestFit="1" customWidth="1"/>
    <col min="4086" max="4086" width="15.7109375" bestFit="1" customWidth="1"/>
    <col min="4087" max="4087" width="18.85546875" bestFit="1" customWidth="1"/>
    <col min="4088" max="4088" width="15.7109375" bestFit="1" customWidth="1"/>
    <col min="4089" max="4089" width="18.85546875" bestFit="1" customWidth="1"/>
    <col min="4090" max="4090" width="16.7109375" bestFit="1" customWidth="1"/>
    <col min="4091" max="4091" width="19.85546875" bestFit="1" customWidth="1"/>
    <col min="4092" max="4092" width="15.7109375" bestFit="1" customWidth="1"/>
    <col min="4093" max="4093" width="18.85546875" bestFit="1" customWidth="1"/>
    <col min="4094" max="4094" width="15.7109375" bestFit="1" customWidth="1"/>
    <col min="4095" max="4095" width="18.85546875" bestFit="1" customWidth="1"/>
    <col min="4096" max="4096" width="15.7109375" bestFit="1" customWidth="1"/>
    <col min="4097" max="4097" width="18.85546875" bestFit="1" customWidth="1"/>
    <col min="4098" max="4098" width="16.7109375" bestFit="1" customWidth="1"/>
    <col min="4099" max="4099" width="19.85546875" bestFit="1" customWidth="1"/>
    <col min="4100" max="4100" width="16.7109375" bestFit="1" customWidth="1"/>
    <col min="4101" max="4101" width="19.85546875" bestFit="1" customWidth="1"/>
    <col min="4102" max="4102" width="16.7109375" bestFit="1" customWidth="1"/>
    <col min="4103" max="4103" width="19.85546875" bestFit="1" customWidth="1"/>
    <col min="4104" max="4104" width="15.7109375" bestFit="1" customWidth="1"/>
    <col min="4105" max="4105" width="18.85546875" bestFit="1" customWidth="1"/>
    <col min="4106" max="4106" width="16.7109375" bestFit="1" customWidth="1"/>
    <col min="4107" max="4107" width="19.85546875" bestFit="1" customWidth="1"/>
    <col min="4108" max="4108" width="16.7109375" bestFit="1" customWidth="1"/>
    <col min="4109" max="4109" width="19.85546875" bestFit="1" customWidth="1"/>
    <col min="4110" max="4110" width="15.7109375" bestFit="1" customWidth="1"/>
    <col min="4111" max="4111" width="18.85546875" bestFit="1" customWidth="1"/>
    <col min="4112" max="4112" width="16.7109375" bestFit="1" customWidth="1"/>
    <col min="4113" max="4113" width="19.85546875" bestFit="1" customWidth="1"/>
    <col min="4114" max="4114" width="16.7109375" bestFit="1" customWidth="1"/>
    <col min="4115" max="4115" width="19.85546875" bestFit="1" customWidth="1"/>
    <col min="4116" max="4116" width="15.7109375" bestFit="1" customWidth="1"/>
    <col min="4117" max="4117" width="18.85546875" bestFit="1" customWidth="1"/>
    <col min="4118" max="4118" width="16.7109375" bestFit="1" customWidth="1"/>
    <col min="4119" max="4119" width="19.85546875" bestFit="1" customWidth="1"/>
    <col min="4120" max="4120" width="16.7109375" bestFit="1" customWidth="1"/>
    <col min="4121" max="4121" width="19.85546875" bestFit="1" customWidth="1"/>
    <col min="4122" max="4122" width="11.5703125" bestFit="1" customWidth="1"/>
    <col min="4123" max="4123" width="14.7109375" bestFit="1" customWidth="1"/>
    <col min="4124" max="4124" width="16.7109375" bestFit="1" customWidth="1"/>
    <col min="4125" max="4125" width="19.85546875" bestFit="1" customWidth="1"/>
    <col min="4126" max="4126" width="16.7109375" bestFit="1" customWidth="1"/>
    <col min="4127" max="4127" width="19.85546875" bestFit="1" customWidth="1"/>
    <col min="4128" max="4128" width="15.7109375" bestFit="1" customWidth="1"/>
    <col min="4129" max="4129" width="18.85546875" bestFit="1" customWidth="1"/>
    <col min="4130" max="4130" width="15.7109375" bestFit="1" customWidth="1"/>
    <col min="4131" max="4131" width="18.85546875" bestFit="1" customWidth="1"/>
    <col min="4132" max="4132" width="16.7109375" bestFit="1" customWidth="1"/>
    <col min="4133" max="4133" width="19.85546875" bestFit="1" customWidth="1"/>
    <col min="4134" max="4134" width="16.7109375" bestFit="1" customWidth="1"/>
    <col min="4135" max="4135" width="19.85546875" bestFit="1" customWidth="1"/>
    <col min="4136" max="4136" width="16.7109375" bestFit="1" customWidth="1"/>
    <col min="4137" max="4137" width="19.85546875" bestFit="1" customWidth="1"/>
    <col min="4138" max="4138" width="16.7109375" bestFit="1" customWidth="1"/>
    <col min="4139" max="4139" width="19.85546875" bestFit="1" customWidth="1"/>
    <col min="4140" max="4140" width="16.7109375" bestFit="1" customWidth="1"/>
    <col min="4141" max="4141" width="19.85546875" bestFit="1" customWidth="1"/>
    <col min="4142" max="4142" width="16.7109375" bestFit="1" customWidth="1"/>
    <col min="4143" max="4143" width="19.85546875" bestFit="1" customWidth="1"/>
    <col min="4144" max="4144" width="16.7109375" bestFit="1" customWidth="1"/>
    <col min="4145" max="4145" width="19.85546875" bestFit="1" customWidth="1"/>
    <col min="4146" max="4146" width="15.7109375" bestFit="1" customWidth="1"/>
    <col min="4147" max="4147" width="18.85546875" bestFit="1" customWidth="1"/>
    <col min="4148" max="4148" width="16.7109375" bestFit="1" customWidth="1"/>
    <col min="4149" max="4149" width="19.85546875" bestFit="1" customWidth="1"/>
    <col min="4150" max="4150" width="16.7109375" bestFit="1" customWidth="1"/>
    <col min="4151" max="4151" width="19.85546875" bestFit="1" customWidth="1"/>
    <col min="4152" max="4152" width="15.7109375" bestFit="1" customWidth="1"/>
    <col min="4153" max="4153" width="18.85546875" bestFit="1" customWidth="1"/>
    <col min="4154" max="4154" width="15.7109375" bestFit="1" customWidth="1"/>
    <col min="4155" max="4155" width="18.85546875" bestFit="1" customWidth="1"/>
    <col min="4156" max="4156" width="16.7109375" bestFit="1" customWidth="1"/>
    <col min="4157" max="4157" width="19.85546875" bestFit="1" customWidth="1"/>
    <col min="4158" max="4158" width="16.7109375" bestFit="1" customWidth="1"/>
    <col min="4159" max="4159" width="19.85546875" bestFit="1" customWidth="1"/>
    <col min="4160" max="4160" width="16.7109375" bestFit="1" customWidth="1"/>
    <col min="4161" max="4161" width="19.85546875" bestFit="1" customWidth="1"/>
    <col min="4162" max="4162" width="16.7109375" bestFit="1" customWidth="1"/>
    <col min="4163" max="4163" width="19.85546875" bestFit="1" customWidth="1"/>
    <col min="4164" max="4164" width="16.7109375" bestFit="1" customWidth="1"/>
    <col min="4165" max="4165" width="19.85546875" bestFit="1" customWidth="1"/>
    <col min="4166" max="4166" width="15.7109375" bestFit="1" customWidth="1"/>
    <col min="4167" max="4167" width="18.85546875" bestFit="1" customWidth="1"/>
    <col min="4168" max="4168" width="15.7109375" bestFit="1" customWidth="1"/>
    <col min="4169" max="4169" width="18.85546875" bestFit="1" customWidth="1"/>
    <col min="4170" max="4170" width="16.7109375" bestFit="1" customWidth="1"/>
    <col min="4171" max="4171" width="19.85546875" bestFit="1" customWidth="1"/>
    <col min="4172" max="4172" width="16.7109375" bestFit="1" customWidth="1"/>
    <col min="4173" max="4173" width="19.85546875" bestFit="1" customWidth="1"/>
    <col min="4174" max="4174" width="16.7109375" bestFit="1" customWidth="1"/>
    <col min="4175" max="4175" width="19.85546875" bestFit="1" customWidth="1"/>
    <col min="4176" max="4176" width="16.7109375" bestFit="1" customWidth="1"/>
    <col min="4177" max="4177" width="19.85546875" bestFit="1" customWidth="1"/>
    <col min="4178" max="4178" width="15.7109375" bestFit="1" customWidth="1"/>
    <col min="4179" max="4179" width="18.85546875" bestFit="1" customWidth="1"/>
    <col min="4180" max="4180" width="15.7109375" bestFit="1" customWidth="1"/>
    <col min="4181" max="4181" width="18.85546875" bestFit="1" customWidth="1"/>
    <col min="4182" max="4182" width="16.7109375" bestFit="1" customWidth="1"/>
    <col min="4183" max="4183" width="19.85546875" bestFit="1" customWidth="1"/>
    <col min="4184" max="4184" width="16.7109375" bestFit="1" customWidth="1"/>
    <col min="4185" max="4185" width="19.85546875" bestFit="1" customWidth="1"/>
    <col min="4186" max="4186" width="11.5703125" bestFit="1" customWidth="1"/>
    <col min="4187" max="4187" width="14.7109375" bestFit="1" customWidth="1"/>
    <col min="4188" max="4188" width="15.7109375" bestFit="1" customWidth="1"/>
    <col min="4189" max="4189" width="18.85546875" bestFit="1" customWidth="1"/>
    <col min="4190" max="4190" width="15.7109375" bestFit="1" customWidth="1"/>
    <col min="4191" max="4191" width="18.85546875" bestFit="1" customWidth="1"/>
    <col min="4192" max="4192" width="15.7109375" bestFit="1" customWidth="1"/>
    <col min="4193" max="4193" width="18.85546875" bestFit="1" customWidth="1"/>
    <col min="4194" max="4194" width="16.7109375" bestFit="1" customWidth="1"/>
    <col min="4195" max="4195" width="19.85546875" bestFit="1" customWidth="1"/>
    <col min="4196" max="4196" width="16.7109375" bestFit="1" customWidth="1"/>
    <col min="4197" max="4197" width="19.85546875" bestFit="1" customWidth="1"/>
    <col min="4198" max="4198" width="16.7109375" bestFit="1" customWidth="1"/>
    <col min="4199" max="4199" width="19.85546875" bestFit="1" customWidth="1"/>
    <col min="4200" max="4200" width="15.7109375" bestFit="1" customWidth="1"/>
    <col min="4201" max="4201" width="18.85546875" bestFit="1" customWidth="1"/>
    <col min="4202" max="4202" width="16.7109375" bestFit="1" customWidth="1"/>
    <col min="4203" max="4203" width="19.85546875" bestFit="1" customWidth="1"/>
    <col min="4204" max="4204" width="16.7109375" bestFit="1" customWidth="1"/>
    <col min="4205" max="4205" width="19.85546875" bestFit="1" customWidth="1"/>
    <col min="4206" max="4206" width="16.7109375" bestFit="1" customWidth="1"/>
    <col min="4207" max="4207" width="19.85546875" bestFit="1" customWidth="1"/>
    <col min="4208" max="4208" width="11.5703125" bestFit="1" customWidth="1"/>
    <col min="4209" max="4209" width="14.7109375" bestFit="1" customWidth="1"/>
    <col min="4210" max="4210" width="16.7109375" bestFit="1" customWidth="1"/>
    <col min="4211" max="4211" width="19.85546875" bestFit="1" customWidth="1"/>
    <col min="4212" max="4212" width="15.7109375" bestFit="1" customWidth="1"/>
    <col min="4213" max="4213" width="18.85546875" bestFit="1" customWidth="1"/>
    <col min="4214" max="4214" width="15.7109375" bestFit="1" customWidth="1"/>
    <col min="4215" max="4215" width="18.85546875" bestFit="1" customWidth="1"/>
    <col min="4216" max="4216" width="15.7109375" bestFit="1" customWidth="1"/>
    <col min="4217" max="4217" width="18.85546875" bestFit="1" customWidth="1"/>
    <col min="4218" max="4218" width="16.7109375" bestFit="1" customWidth="1"/>
    <col min="4219" max="4219" width="19.85546875" bestFit="1" customWidth="1"/>
    <col min="4220" max="4220" width="16.7109375" bestFit="1" customWidth="1"/>
    <col min="4221" max="4221" width="19.85546875" bestFit="1" customWidth="1"/>
    <col min="4222" max="4222" width="16.7109375" bestFit="1" customWidth="1"/>
    <col min="4223" max="4223" width="19.85546875" bestFit="1" customWidth="1"/>
    <col min="4224" max="4224" width="16.7109375" bestFit="1" customWidth="1"/>
    <col min="4225" max="4225" width="19.85546875" bestFit="1" customWidth="1"/>
    <col min="4226" max="4226" width="16.7109375" bestFit="1" customWidth="1"/>
    <col min="4227" max="4227" width="19.85546875" bestFit="1" customWidth="1"/>
    <col min="4228" max="4228" width="15.7109375" bestFit="1" customWidth="1"/>
    <col min="4229" max="4229" width="18.85546875" bestFit="1" customWidth="1"/>
    <col min="4230" max="4230" width="16.7109375" bestFit="1" customWidth="1"/>
    <col min="4231" max="4231" width="19.85546875" bestFit="1" customWidth="1"/>
    <col min="4232" max="4232" width="16.7109375" bestFit="1" customWidth="1"/>
    <col min="4233" max="4233" width="19.85546875" bestFit="1" customWidth="1"/>
    <col min="4234" max="4234" width="16.7109375" bestFit="1" customWidth="1"/>
    <col min="4235" max="4235" width="19.85546875" bestFit="1" customWidth="1"/>
    <col min="4236" max="4236" width="14.5703125" bestFit="1" customWidth="1"/>
    <col min="4237" max="4237" width="17.85546875" bestFit="1" customWidth="1"/>
    <col min="4238" max="4238" width="14.5703125" bestFit="1" customWidth="1"/>
    <col min="4239" max="4239" width="17.85546875" bestFit="1" customWidth="1"/>
    <col min="4240" max="4240" width="14.5703125" bestFit="1" customWidth="1"/>
    <col min="4241" max="4241" width="17.85546875" bestFit="1" customWidth="1"/>
    <col min="4242" max="4242" width="14.5703125" bestFit="1" customWidth="1"/>
    <col min="4243" max="4243" width="17.85546875" bestFit="1" customWidth="1"/>
    <col min="4244" max="4244" width="15.7109375" bestFit="1" customWidth="1"/>
    <col min="4245" max="4245" width="18.85546875" bestFit="1" customWidth="1"/>
    <col min="4246" max="4246" width="15.7109375" bestFit="1" customWidth="1"/>
    <col min="4247" max="4247" width="18.85546875" bestFit="1" customWidth="1"/>
    <col min="4248" max="4248" width="15.7109375" bestFit="1" customWidth="1"/>
    <col min="4249" max="4249" width="18.85546875" bestFit="1" customWidth="1"/>
    <col min="4250" max="4250" width="15.7109375" bestFit="1" customWidth="1"/>
    <col min="4251" max="4251" width="18.85546875" bestFit="1" customWidth="1"/>
    <col min="4252" max="4252" width="15.7109375" bestFit="1" customWidth="1"/>
    <col min="4253" max="4253" width="18.85546875" bestFit="1" customWidth="1"/>
    <col min="4254" max="4254" width="15.7109375" bestFit="1" customWidth="1"/>
    <col min="4255" max="4255" width="18.85546875" bestFit="1" customWidth="1"/>
    <col min="4256" max="4256" width="15.7109375" bestFit="1" customWidth="1"/>
    <col min="4257" max="4257" width="18.85546875" bestFit="1" customWidth="1"/>
    <col min="4258" max="4258" width="15.7109375" bestFit="1" customWidth="1"/>
    <col min="4259" max="4259" width="18.85546875" bestFit="1" customWidth="1"/>
    <col min="4260" max="4260" width="15.7109375" bestFit="1" customWidth="1"/>
    <col min="4261" max="4261" width="18.85546875" bestFit="1" customWidth="1"/>
    <col min="4262" max="4262" width="14.5703125" bestFit="1" customWidth="1"/>
    <col min="4263" max="4263" width="17.85546875" bestFit="1" customWidth="1"/>
    <col min="4264" max="4264" width="14.5703125" bestFit="1" customWidth="1"/>
    <col min="4265" max="4265" width="17.85546875" bestFit="1" customWidth="1"/>
    <col min="4266" max="4266" width="15.7109375" bestFit="1" customWidth="1"/>
    <col min="4267" max="4267" width="18.85546875" bestFit="1" customWidth="1"/>
    <col min="4268" max="4268" width="15.7109375" bestFit="1" customWidth="1"/>
    <col min="4269" max="4269" width="18.85546875" bestFit="1" customWidth="1"/>
    <col min="4270" max="4270" width="14.5703125" bestFit="1" customWidth="1"/>
    <col min="4271" max="4271" width="17.85546875" bestFit="1" customWidth="1"/>
    <col min="4272" max="4272" width="14.5703125" bestFit="1" customWidth="1"/>
    <col min="4273" max="4273" width="17.85546875" bestFit="1" customWidth="1"/>
    <col min="4274" max="4274" width="15.7109375" bestFit="1" customWidth="1"/>
    <col min="4275" max="4275" width="18.85546875" bestFit="1" customWidth="1"/>
    <col min="4276" max="4276" width="15.7109375" bestFit="1" customWidth="1"/>
    <col min="4277" max="4277" width="18.85546875" bestFit="1" customWidth="1"/>
    <col min="4278" max="4278" width="15.7109375" bestFit="1" customWidth="1"/>
    <col min="4279" max="4279" width="18.85546875" bestFit="1" customWidth="1"/>
    <col min="4280" max="4280" width="15.7109375" bestFit="1" customWidth="1"/>
    <col min="4281" max="4281" width="18.85546875" bestFit="1" customWidth="1"/>
    <col min="4282" max="4282" width="14.5703125" bestFit="1" customWidth="1"/>
    <col min="4283" max="4283" width="17.85546875" bestFit="1" customWidth="1"/>
    <col min="4284" max="4284" width="14.5703125" bestFit="1" customWidth="1"/>
    <col min="4285" max="4285" width="17.85546875" bestFit="1" customWidth="1"/>
    <col min="4286" max="4286" width="14.5703125" bestFit="1" customWidth="1"/>
    <col min="4287" max="4287" width="17.85546875" bestFit="1" customWidth="1"/>
    <col min="4288" max="4288" width="15.7109375" bestFit="1" customWidth="1"/>
    <col min="4289" max="4289" width="18.85546875" bestFit="1" customWidth="1"/>
    <col min="4290" max="4290" width="15.7109375" bestFit="1" customWidth="1"/>
    <col min="4291" max="4291" width="18.85546875" bestFit="1" customWidth="1"/>
    <col min="4292" max="4292" width="15.7109375" bestFit="1" customWidth="1"/>
    <col min="4293" max="4293" width="18.85546875" bestFit="1" customWidth="1"/>
    <col min="4294" max="4294" width="15.7109375" bestFit="1" customWidth="1"/>
    <col min="4295" max="4295" width="18.85546875" bestFit="1" customWidth="1"/>
    <col min="4296" max="4296" width="14.5703125" bestFit="1" customWidth="1"/>
    <col min="4297" max="4297" width="17.85546875" bestFit="1" customWidth="1"/>
    <col min="4298" max="4298" width="14.5703125" bestFit="1" customWidth="1"/>
    <col min="4299" max="4299" width="17.85546875" bestFit="1" customWidth="1"/>
    <col min="4300" max="4300" width="14.5703125" bestFit="1" customWidth="1"/>
    <col min="4301" max="4301" width="17.85546875" bestFit="1" customWidth="1"/>
    <col min="4302" max="4302" width="14.5703125" bestFit="1" customWidth="1"/>
    <col min="4303" max="4303" width="17.85546875" bestFit="1" customWidth="1"/>
    <col min="4304" max="4304" width="15.7109375" bestFit="1" customWidth="1"/>
    <col min="4305" max="4305" width="18.85546875" bestFit="1" customWidth="1"/>
    <col min="4306" max="4306" width="15.7109375" bestFit="1" customWidth="1"/>
    <col min="4307" max="4307" width="18.85546875" bestFit="1" customWidth="1"/>
    <col min="4308" max="4308" width="15.7109375" bestFit="1" customWidth="1"/>
    <col min="4309" max="4309" width="18.85546875" bestFit="1" customWidth="1"/>
    <col min="4310" max="4310" width="16.7109375" bestFit="1" customWidth="1"/>
    <col min="4311" max="4311" width="19.85546875" bestFit="1" customWidth="1"/>
    <col min="4312" max="4312" width="16.7109375" bestFit="1" customWidth="1"/>
    <col min="4313" max="4313" width="19.85546875" bestFit="1" customWidth="1"/>
    <col min="4314" max="4314" width="16.7109375" bestFit="1" customWidth="1"/>
    <col min="4315" max="4315" width="19.85546875" bestFit="1" customWidth="1"/>
    <col min="4316" max="4316" width="16.7109375" bestFit="1" customWidth="1"/>
    <col min="4317" max="4317" width="19.85546875" bestFit="1" customWidth="1"/>
    <col min="4318" max="4318" width="16.7109375" bestFit="1" customWidth="1"/>
    <col min="4319" max="4319" width="19.85546875" bestFit="1" customWidth="1"/>
    <col min="4320" max="4320" width="15.7109375" bestFit="1" customWidth="1"/>
    <col min="4321" max="4321" width="18.85546875" bestFit="1" customWidth="1"/>
    <col min="4322" max="4322" width="16.7109375" bestFit="1" customWidth="1"/>
    <col min="4323" max="4323" width="19.85546875" bestFit="1" customWidth="1"/>
    <col min="4324" max="4324" width="16.7109375" bestFit="1" customWidth="1"/>
    <col min="4325" max="4325" width="19.85546875" bestFit="1" customWidth="1"/>
    <col min="4326" max="4326" width="15.7109375" bestFit="1" customWidth="1"/>
    <col min="4327" max="4327" width="18.85546875" bestFit="1" customWidth="1"/>
    <col min="4328" max="4328" width="16.7109375" bestFit="1" customWidth="1"/>
    <col min="4329" max="4329" width="19.85546875" bestFit="1" customWidth="1"/>
    <col min="4330" max="4330" width="16.7109375" bestFit="1" customWidth="1"/>
    <col min="4331" max="4331" width="19.85546875" bestFit="1" customWidth="1"/>
    <col min="4332" max="4332" width="16.7109375" bestFit="1" customWidth="1"/>
    <col min="4333" max="4333" width="19.85546875" bestFit="1" customWidth="1"/>
    <col min="4334" max="4334" width="16.7109375" bestFit="1" customWidth="1"/>
    <col min="4335" max="4335" width="19.85546875" bestFit="1" customWidth="1"/>
    <col min="4336" max="4336" width="16.7109375" bestFit="1" customWidth="1"/>
    <col min="4337" max="4337" width="19.85546875" bestFit="1" customWidth="1"/>
    <col min="4338" max="4338" width="16.7109375" bestFit="1" customWidth="1"/>
    <col min="4339" max="4339" width="19.85546875" bestFit="1" customWidth="1"/>
    <col min="4340" max="4340" width="16.7109375" bestFit="1" customWidth="1"/>
    <col min="4341" max="4341" width="19.85546875" bestFit="1" customWidth="1"/>
    <col min="4342" max="4342" width="16.7109375" bestFit="1" customWidth="1"/>
    <col min="4343" max="4343" width="19.85546875" bestFit="1" customWidth="1"/>
    <col min="4344" max="4344" width="16.7109375" bestFit="1" customWidth="1"/>
    <col min="4345" max="4345" width="19.85546875" bestFit="1" customWidth="1"/>
    <col min="4346" max="4346" width="16.7109375" bestFit="1" customWidth="1"/>
    <col min="4347" max="4347" width="19.85546875" bestFit="1" customWidth="1"/>
    <col min="4348" max="4348" width="16.7109375" bestFit="1" customWidth="1"/>
    <col min="4349" max="4349" width="19.85546875" bestFit="1" customWidth="1"/>
    <col min="4350" max="4350" width="16.7109375" bestFit="1" customWidth="1"/>
    <col min="4351" max="4351" width="19.85546875" bestFit="1" customWidth="1"/>
    <col min="4352" max="4352" width="16.7109375" bestFit="1" customWidth="1"/>
    <col min="4353" max="4353" width="19.85546875" bestFit="1" customWidth="1"/>
    <col min="4354" max="4354" width="15.7109375" bestFit="1" customWidth="1"/>
    <col min="4355" max="4355" width="18.85546875" bestFit="1" customWidth="1"/>
    <col min="4356" max="4356" width="16.7109375" bestFit="1" customWidth="1"/>
    <col min="4357" max="4357" width="19.85546875" bestFit="1" customWidth="1"/>
    <col min="4358" max="4358" width="15.7109375" bestFit="1" customWidth="1"/>
    <col min="4359" max="4359" width="18.85546875" bestFit="1" customWidth="1"/>
    <col min="4360" max="4360" width="16.7109375" bestFit="1" customWidth="1"/>
    <col min="4361" max="4361" width="19.85546875" bestFit="1" customWidth="1"/>
    <col min="4362" max="4362" width="16.7109375" bestFit="1" customWidth="1"/>
    <col min="4363" max="4363" width="19.85546875" bestFit="1" customWidth="1"/>
    <col min="4364" max="4364" width="15.7109375" bestFit="1" customWidth="1"/>
    <col min="4365" max="4365" width="18.85546875" bestFit="1" customWidth="1"/>
    <col min="4366" max="4366" width="15.7109375" bestFit="1" customWidth="1"/>
    <col min="4367" max="4367" width="18.85546875" bestFit="1" customWidth="1"/>
    <col min="4368" max="4368" width="16.7109375" bestFit="1" customWidth="1"/>
    <col min="4369" max="4369" width="19.85546875" bestFit="1" customWidth="1"/>
    <col min="4370" max="4370" width="16.7109375" bestFit="1" customWidth="1"/>
    <col min="4371" max="4371" width="19.85546875" bestFit="1" customWidth="1"/>
    <col min="4372" max="4372" width="16.7109375" bestFit="1" customWidth="1"/>
    <col min="4373" max="4373" width="19.85546875" bestFit="1" customWidth="1"/>
    <col min="4374" max="4374" width="15.7109375" bestFit="1" customWidth="1"/>
    <col min="4375" max="4375" width="18.85546875" bestFit="1" customWidth="1"/>
    <col min="4376" max="4376" width="16.7109375" bestFit="1" customWidth="1"/>
    <col min="4377" max="4377" width="19.85546875" bestFit="1" customWidth="1"/>
    <col min="4378" max="4378" width="16.7109375" bestFit="1" customWidth="1"/>
    <col min="4379" max="4379" width="19.85546875" bestFit="1" customWidth="1"/>
    <col min="4380" max="4380" width="16.7109375" bestFit="1" customWidth="1"/>
    <col min="4381" max="4381" width="19.85546875" bestFit="1" customWidth="1"/>
    <col min="4382" max="4382" width="15.7109375" bestFit="1" customWidth="1"/>
    <col min="4383" max="4383" width="18.85546875" bestFit="1" customWidth="1"/>
    <col min="4384" max="4384" width="15.7109375" bestFit="1" customWidth="1"/>
    <col min="4385" max="4385" width="18.85546875" bestFit="1" customWidth="1"/>
    <col min="4386" max="4386" width="16.7109375" bestFit="1" customWidth="1"/>
    <col min="4387" max="4387" width="19.85546875" bestFit="1" customWidth="1"/>
    <col min="4388" max="4388" width="16.7109375" bestFit="1" customWidth="1"/>
    <col min="4389" max="4389" width="19.85546875" bestFit="1" customWidth="1"/>
    <col min="4390" max="4390" width="16.7109375" bestFit="1" customWidth="1"/>
    <col min="4391" max="4391" width="19.85546875" bestFit="1" customWidth="1"/>
    <col min="4392" max="4392" width="15.7109375" bestFit="1" customWidth="1"/>
    <col min="4393" max="4393" width="18.85546875" bestFit="1" customWidth="1"/>
    <col min="4394" max="4394" width="16.7109375" bestFit="1" customWidth="1"/>
    <col min="4395" max="4395" width="19.85546875" bestFit="1" customWidth="1"/>
    <col min="4396" max="4396" width="16.7109375" bestFit="1" customWidth="1"/>
    <col min="4397" max="4397" width="19.85546875" bestFit="1" customWidth="1"/>
    <col min="4398" max="4398" width="16.7109375" bestFit="1" customWidth="1"/>
    <col min="4399" max="4399" width="19.85546875" bestFit="1" customWidth="1"/>
    <col min="4400" max="4400" width="16.7109375" bestFit="1" customWidth="1"/>
    <col min="4401" max="4401" width="19.85546875" bestFit="1" customWidth="1"/>
    <col min="4402" max="4402" width="15.7109375" bestFit="1" customWidth="1"/>
    <col min="4403" max="4403" width="18.85546875" bestFit="1" customWidth="1"/>
    <col min="4404" max="4404" width="15.7109375" bestFit="1" customWidth="1"/>
    <col min="4405" max="4405" width="18.85546875" bestFit="1" customWidth="1"/>
    <col min="4406" max="4406" width="16.7109375" bestFit="1" customWidth="1"/>
    <col min="4407" max="4407" width="19.85546875" bestFit="1" customWidth="1"/>
    <col min="4408" max="4408" width="16.7109375" bestFit="1" customWidth="1"/>
    <col min="4409" max="4409" width="19.85546875" bestFit="1" customWidth="1"/>
    <col min="4410" max="4410" width="16.7109375" bestFit="1" customWidth="1"/>
    <col min="4411" max="4411" width="19.85546875" bestFit="1" customWidth="1"/>
    <col min="4412" max="4412" width="15.7109375" bestFit="1" customWidth="1"/>
    <col min="4413" max="4413" width="18.85546875" bestFit="1" customWidth="1"/>
    <col min="4414" max="4414" width="15.7109375" bestFit="1" customWidth="1"/>
    <col min="4415" max="4415" width="18.85546875" bestFit="1" customWidth="1"/>
    <col min="4416" max="4416" width="16.7109375" bestFit="1" customWidth="1"/>
    <col min="4417" max="4417" width="19.85546875" bestFit="1" customWidth="1"/>
    <col min="4418" max="4418" width="16.7109375" bestFit="1" customWidth="1"/>
    <col min="4419" max="4419" width="19.85546875" bestFit="1" customWidth="1"/>
    <col min="4420" max="4420" width="15.7109375" bestFit="1" customWidth="1"/>
    <col min="4421" max="4421" width="18.85546875" bestFit="1" customWidth="1"/>
    <col min="4422" max="4422" width="16.7109375" bestFit="1" customWidth="1"/>
    <col min="4423" max="4423" width="19.85546875" bestFit="1" customWidth="1"/>
    <col min="4424" max="4424" width="16.7109375" bestFit="1" customWidth="1"/>
    <col min="4425" max="4425" width="19.85546875" bestFit="1" customWidth="1"/>
    <col min="4426" max="4426" width="15.7109375" bestFit="1" customWidth="1"/>
    <col min="4427" max="4427" width="18.85546875" bestFit="1" customWidth="1"/>
    <col min="4428" max="4428" width="16.7109375" bestFit="1" customWidth="1"/>
    <col min="4429" max="4429" width="19.85546875" bestFit="1" customWidth="1"/>
    <col min="4430" max="4430" width="16.7109375" bestFit="1" customWidth="1"/>
    <col min="4431" max="4431" width="19.85546875" bestFit="1" customWidth="1"/>
    <col min="4432" max="4432" width="16.7109375" bestFit="1" customWidth="1"/>
    <col min="4433" max="4433" width="19.85546875" bestFit="1" customWidth="1"/>
    <col min="4434" max="4434" width="15.7109375" bestFit="1" customWidth="1"/>
    <col min="4435" max="4435" width="18.85546875" bestFit="1" customWidth="1"/>
    <col min="4436" max="4436" width="16.7109375" bestFit="1" customWidth="1"/>
    <col min="4437" max="4437" width="19.85546875" bestFit="1" customWidth="1"/>
    <col min="4438" max="4438" width="16.7109375" bestFit="1" customWidth="1"/>
    <col min="4439" max="4439" width="19.85546875" bestFit="1" customWidth="1"/>
    <col min="4440" max="4440" width="16.7109375" bestFit="1" customWidth="1"/>
    <col min="4441" max="4441" width="19.85546875" bestFit="1" customWidth="1"/>
    <col min="4442" max="4442" width="16.7109375" bestFit="1" customWidth="1"/>
    <col min="4443" max="4443" width="19.85546875" bestFit="1" customWidth="1"/>
    <col min="4444" max="4444" width="16.7109375" bestFit="1" customWidth="1"/>
    <col min="4445" max="4445" width="19.85546875" bestFit="1" customWidth="1"/>
    <col min="4446" max="4446" width="16.7109375" bestFit="1" customWidth="1"/>
    <col min="4447" max="4447" width="19.85546875" bestFit="1" customWidth="1"/>
    <col min="4448" max="4448" width="16.7109375" bestFit="1" customWidth="1"/>
    <col min="4449" max="4449" width="19.85546875" bestFit="1" customWidth="1"/>
    <col min="4450" max="4450" width="15.7109375" bestFit="1" customWidth="1"/>
    <col min="4451" max="4451" width="18.85546875" bestFit="1" customWidth="1"/>
    <col min="4452" max="4452" width="15.7109375" bestFit="1" customWidth="1"/>
    <col min="4453" max="4453" width="18.85546875" bestFit="1" customWidth="1"/>
    <col min="4454" max="4454" width="15.7109375" bestFit="1" customWidth="1"/>
    <col min="4455" max="4455" width="18.85546875" bestFit="1" customWidth="1"/>
    <col min="4456" max="4456" width="15.7109375" bestFit="1" customWidth="1"/>
    <col min="4457" max="4457" width="18.85546875" bestFit="1" customWidth="1"/>
    <col min="4458" max="4458" width="15.7109375" bestFit="1" customWidth="1"/>
    <col min="4459" max="4459" width="18.85546875" bestFit="1" customWidth="1"/>
    <col min="4460" max="4460" width="16.7109375" bestFit="1" customWidth="1"/>
    <col min="4461" max="4461" width="19.85546875" bestFit="1" customWidth="1"/>
    <col min="4462" max="4462" width="16.7109375" bestFit="1" customWidth="1"/>
    <col min="4463" max="4463" width="19.85546875" bestFit="1" customWidth="1"/>
    <col min="4464" max="4464" width="16.7109375" bestFit="1" customWidth="1"/>
    <col min="4465" max="4465" width="19.85546875" bestFit="1" customWidth="1"/>
    <col min="4466" max="4466" width="16.7109375" bestFit="1" customWidth="1"/>
    <col min="4467" max="4467" width="19.85546875" bestFit="1" customWidth="1"/>
    <col min="4468" max="4468" width="16.7109375" bestFit="1" customWidth="1"/>
    <col min="4469" max="4469" width="19.85546875" bestFit="1" customWidth="1"/>
    <col min="4470" max="4470" width="16.7109375" bestFit="1" customWidth="1"/>
    <col min="4471" max="4471" width="19.85546875" bestFit="1" customWidth="1"/>
    <col min="4472" max="4472" width="16.7109375" bestFit="1" customWidth="1"/>
    <col min="4473" max="4473" width="19.85546875" bestFit="1" customWidth="1"/>
    <col min="4474" max="4474" width="16.7109375" bestFit="1" customWidth="1"/>
    <col min="4475" max="4475" width="19.85546875" bestFit="1" customWidth="1"/>
    <col min="4476" max="4476" width="14.5703125" bestFit="1" customWidth="1"/>
    <col min="4477" max="4477" width="17.85546875" bestFit="1" customWidth="1"/>
    <col min="4478" max="4478" width="14.5703125" bestFit="1" customWidth="1"/>
    <col min="4479" max="4479" width="17.85546875" bestFit="1" customWidth="1"/>
    <col min="4480" max="4480" width="14.5703125" bestFit="1" customWidth="1"/>
    <col min="4481" max="4481" width="17.85546875" bestFit="1" customWidth="1"/>
    <col min="4482" max="4482" width="15.7109375" bestFit="1" customWidth="1"/>
    <col min="4483" max="4483" width="18.85546875" bestFit="1" customWidth="1"/>
    <col min="4484" max="4484" width="15.7109375" bestFit="1" customWidth="1"/>
    <col min="4485" max="4485" width="18.85546875" bestFit="1" customWidth="1"/>
    <col min="4486" max="4486" width="15.7109375" bestFit="1" customWidth="1"/>
    <col min="4487" max="4487" width="18.85546875" bestFit="1" customWidth="1"/>
    <col min="4488" max="4488" width="14.5703125" bestFit="1" customWidth="1"/>
    <col min="4489" max="4489" width="17.85546875" bestFit="1" customWidth="1"/>
    <col min="4490" max="4490" width="15.7109375" bestFit="1" customWidth="1"/>
    <col min="4491" max="4491" width="18.85546875" bestFit="1" customWidth="1"/>
    <col min="4492" max="4492" width="10.5703125" bestFit="1" customWidth="1"/>
    <col min="4493" max="4493" width="13.7109375" bestFit="1" customWidth="1"/>
    <col min="4494" max="4494" width="14.5703125" bestFit="1" customWidth="1"/>
    <col min="4495" max="4495" width="17.85546875" bestFit="1" customWidth="1"/>
    <col min="4496" max="4496" width="14.5703125" bestFit="1" customWidth="1"/>
    <col min="4497" max="4497" width="17.85546875" bestFit="1" customWidth="1"/>
    <col min="4498" max="4498" width="14.5703125" bestFit="1" customWidth="1"/>
    <col min="4499" max="4499" width="17.85546875" bestFit="1" customWidth="1"/>
    <col min="4500" max="4500" width="15.7109375" bestFit="1" customWidth="1"/>
    <col min="4501" max="4501" width="18.85546875" bestFit="1" customWidth="1"/>
    <col min="4502" max="4502" width="15.7109375" bestFit="1" customWidth="1"/>
    <col min="4503" max="4503" width="18.85546875" bestFit="1" customWidth="1"/>
    <col min="4504" max="4504" width="15.7109375" bestFit="1" customWidth="1"/>
    <col min="4505" max="4505" width="18.85546875" bestFit="1" customWidth="1"/>
    <col min="4506" max="4506" width="10.5703125" bestFit="1" customWidth="1"/>
    <col min="4507" max="4507" width="13.7109375" bestFit="1" customWidth="1"/>
    <col min="4508" max="4508" width="14.5703125" bestFit="1" customWidth="1"/>
    <col min="4509" max="4509" width="17.85546875" bestFit="1" customWidth="1"/>
    <col min="4510" max="4510" width="15.7109375" bestFit="1" customWidth="1"/>
    <col min="4511" max="4511" width="18.85546875" bestFit="1" customWidth="1"/>
    <col min="4512" max="4512" width="15.7109375" bestFit="1" customWidth="1"/>
    <col min="4513" max="4513" width="18.85546875" bestFit="1" customWidth="1"/>
    <col min="4514" max="4514" width="15.7109375" bestFit="1" customWidth="1"/>
    <col min="4515" max="4515" width="18.85546875" bestFit="1" customWidth="1"/>
    <col min="4516" max="4516" width="15.7109375" bestFit="1" customWidth="1"/>
    <col min="4517" max="4517" width="18.85546875" bestFit="1" customWidth="1"/>
    <col min="4518" max="4518" width="15.7109375" bestFit="1" customWidth="1"/>
    <col min="4519" max="4519" width="18.85546875" bestFit="1" customWidth="1"/>
    <col min="4520" max="4520" width="15.7109375" bestFit="1" customWidth="1"/>
    <col min="4521" max="4521" width="18.85546875" bestFit="1" customWidth="1"/>
    <col min="4522" max="4522" width="15.7109375" bestFit="1" customWidth="1"/>
    <col min="4523" max="4523" width="18.85546875" bestFit="1" customWidth="1"/>
    <col min="4524" max="4524" width="15.7109375" bestFit="1" customWidth="1"/>
    <col min="4525" max="4525" width="18.85546875" bestFit="1" customWidth="1"/>
    <col min="4526" max="4526" width="15.7109375" bestFit="1" customWidth="1"/>
    <col min="4527" max="4527" width="18.85546875" bestFit="1" customWidth="1"/>
    <col min="4528" max="4528" width="14.5703125" bestFit="1" customWidth="1"/>
    <col min="4529" max="4529" width="17.85546875" bestFit="1" customWidth="1"/>
    <col min="4530" max="4530" width="14.5703125" bestFit="1" customWidth="1"/>
    <col min="4531" max="4531" width="17.85546875" bestFit="1" customWidth="1"/>
    <col min="4532" max="4532" width="14.5703125" bestFit="1" customWidth="1"/>
    <col min="4533" max="4533" width="17.85546875" bestFit="1" customWidth="1"/>
    <col min="4534" max="4534" width="14.5703125" bestFit="1" customWidth="1"/>
    <col min="4535" max="4535" width="17.85546875" bestFit="1" customWidth="1"/>
    <col min="4536" max="4536" width="15.7109375" bestFit="1" customWidth="1"/>
    <col min="4537" max="4537" width="18.85546875" bestFit="1" customWidth="1"/>
    <col min="4538" max="4538" width="15.7109375" bestFit="1" customWidth="1"/>
    <col min="4539" max="4539" width="18.85546875" bestFit="1" customWidth="1"/>
    <col min="4540" max="4540" width="14.5703125" bestFit="1" customWidth="1"/>
    <col min="4541" max="4541" width="17.85546875" bestFit="1" customWidth="1"/>
    <col min="4542" max="4542" width="15.7109375" bestFit="1" customWidth="1"/>
    <col min="4543" max="4543" width="18.85546875" bestFit="1" customWidth="1"/>
    <col min="4544" max="4544" width="15.7109375" bestFit="1" customWidth="1"/>
    <col min="4545" max="4545" width="18.85546875" bestFit="1" customWidth="1"/>
    <col min="4546" max="4546" width="16.7109375" bestFit="1" customWidth="1"/>
    <col min="4547" max="4547" width="19.85546875" bestFit="1" customWidth="1"/>
    <col min="4548" max="4548" width="16.7109375" bestFit="1" customWidth="1"/>
    <col min="4549" max="4549" width="19.85546875" bestFit="1" customWidth="1"/>
    <col min="4550" max="4550" width="15.7109375" bestFit="1" customWidth="1"/>
    <col min="4551" max="4551" width="18.85546875" bestFit="1" customWidth="1"/>
    <col min="4552" max="4552" width="15.7109375" bestFit="1" customWidth="1"/>
    <col min="4553" max="4553" width="18.85546875" bestFit="1" customWidth="1"/>
    <col min="4554" max="4554" width="15.7109375" bestFit="1" customWidth="1"/>
    <col min="4555" max="4555" width="18.85546875" bestFit="1" customWidth="1"/>
    <col min="4556" max="4556" width="15.7109375" bestFit="1" customWidth="1"/>
    <col min="4557" max="4557" width="18.85546875" bestFit="1" customWidth="1"/>
    <col min="4558" max="4558" width="16.7109375" bestFit="1" customWidth="1"/>
    <col min="4559" max="4559" width="19.85546875" bestFit="1" customWidth="1"/>
    <col min="4560" max="4560" width="16.7109375" bestFit="1" customWidth="1"/>
    <col min="4561" max="4561" width="19.85546875" bestFit="1" customWidth="1"/>
    <col min="4562" max="4562" width="16.7109375" bestFit="1" customWidth="1"/>
    <col min="4563" max="4563" width="19.85546875" bestFit="1" customWidth="1"/>
    <col min="4564" max="4564" width="16.7109375" bestFit="1" customWidth="1"/>
    <col min="4565" max="4565" width="19.85546875" bestFit="1" customWidth="1"/>
    <col min="4566" max="4566" width="16.7109375" bestFit="1" customWidth="1"/>
    <col min="4567" max="4567" width="19.85546875" bestFit="1" customWidth="1"/>
    <col min="4568" max="4568" width="16.7109375" bestFit="1" customWidth="1"/>
    <col min="4569" max="4569" width="19.85546875" bestFit="1" customWidth="1"/>
    <col min="4570" max="4570" width="16.7109375" bestFit="1" customWidth="1"/>
    <col min="4571" max="4571" width="19.85546875" bestFit="1" customWidth="1"/>
    <col min="4572" max="4572" width="15.7109375" bestFit="1" customWidth="1"/>
    <col min="4573" max="4573" width="18.85546875" bestFit="1" customWidth="1"/>
    <col min="4574" max="4574" width="15.7109375" bestFit="1" customWidth="1"/>
    <col min="4575" max="4575" width="18.85546875" bestFit="1" customWidth="1"/>
    <col min="4576" max="4576" width="15.7109375" bestFit="1" customWidth="1"/>
    <col min="4577" max="4577" width="18.85546875" bestFit="1" customWidth="1"/>
    <col min="4578" max="4578" width="16.7109375" bestFit="1" customWidth="1"/>
    <col min="4579" max="4579" width="19.85546875" bestFit="1" customWidth="1"/>
    <col min="4580" max="4580" width="16.7109375" bestFit="1" customWidth="1"/>
    <col min="4581" max="4581" width="19.85546875" bestFit="1" customWidth="1"/>
    <col min="4582" max="4582" width="16.7109375" bestFit="1" customWidth="1"/>
    <col min="4583" max="4583" width="19.85546875" bestFit="1" customWidth="1"/>
    <col min="4584" max="4584" width="16.7109375" bestFit="1" customWidth="1"/>
    <col min="4585" max="4585" width="19.85546875" bestFit="1" customWidth="1"/>
    <col min="4586" max="4586" width="15.7109375" bestFit="1" customWidth="1"/>
    <col min="4587" max="4587" width="18.85546875" bestFit="1" customWidth="1"/>
    <col min="4588" max="4588" width="16.7109375" bestFit="1" customWidth="1"/>
    <col min="4589" max="4589" width="19.85546875" bestFit="1" customWidth="1"/>
    <col min="4590" max="4590" width="16.7109375" bestFit="1" customWidth="1"/>
    <col min="4591" max="4591" width="19.85546875" bestFit="1" customWidth="1"/>
    <col min="4592" max="4592" width="16.7109375" bestFit="1" customWidth="1"/>
    <col min="4593" max="4593" width="19.85546875" bestFit="1" customWidth="1"/>
    <col min="4594" max="4594" width="16.7109375" bestFit="1" customWidth="1"/>
    <col min="4595" max="4595" width="19.85546875" bestFit="1" customWidth="1"/>
    <col min="4596" max="4596" width="15.7109375" bestFit="1" customWidth="1"/>
    <col min="4597" max="4597" width="18.85546875" bestFit="1" customWidth="1"/>
    <col min="4598" max="4598" width="16.7109375" bestFit="1" customWidth="1"/>
    <col min="4599" max="4599" width="19.85546875" bestFit="1" customWidth="1"/>
    <col min="4600" max="4600" width="16.7109375" bestFit="1" customWidth="1"/>
    <col min="4601" max="4601" width="19.85546875" bestFit="1" customWidth="1"/>
    <col min="4602" max="4602" width="16.7109375" bestFit="1" customWidth="1"/>
    <col min="4603" max="4603" width="19.85546875" bestFit="1" customWidth="1"/>
    <col min="4604" max="4604" width="16.7109375" bestFit="1" customWidth="1"/>
    <col min="4605" max="4605" width="19.85546875" bestFit="1" customWidth="1"/>
    <col min="4606" max="4606" width="15.7109375" bestFit="1" customWidth="1"/>
    <col min="4607" max="4607" width="18.85546875" bestFit="1" customWidth="1"/>
    <col min="4608" max="4608" width="15.7109375" bestFit="1" customWidth="1"/>
    <col min="4609" max="4609" width="18.85546875" bestFit="1" customWidth="1"/>
    <col min="4610" max="4610" width="16.7109375" bestFit="1" customWidth="1"/>
    <col min="4611" max="4611" width="19.85546875" bestFit="1" customWidth="1"/>
    <col min="4612" max="4612" width="16.7109375" bestFit="1" customWidth="1"/>
    <col min="4613" max="4613" width="19.85546875" bestFit="1" customWidth="1"/>
    <col min="4614" max="4614" width="16.7109375" bestFit="1" customWidth="1"/>
    <col min="4615" max="4615" width="19.85546875" bestFit="1" customWidth="1"/>
    <col min="4616" max="4616" width="16.7109375" bestFit="1" customWidth="1"/>
    <col min="4617" max="4617" width="19.85546875" bestFit="1" customWidth="1"/>
    <col min="4618" max="4618" width="16.7109375" bestFit="1" customWidth="1"/>
    <col min="4619" max="4619" width="19.85546875" bestFit="1" customWidth="1"/>
    <col min="4620" max="4620" width="16.7109375" bestFit="1" customWidth="1"/>
    <col min="4621" max="4621" width="19.85546875" bestFit="1" customWidth="1"/>
    <col min="4622" max="4622" width="16.7109375" bestFit="1" customWidth="1"/>
    <col min="4623" max="4623" width="19.85546875" bestFit="1" customWidth="1"/>
    <col min="4624" max="4624" width="16.7109375" bestFit="1" customWidth="1"/>
    <col min="4625" max="4625" width="19.85546875" bestFit="1" customWidth="1"/>
    <col min="4626" max="4626" width="15.7109375" bestFit="1" customWidth="1"/>
    <col min="4627" max="4627" width="18.85546875" bestFit="1" customWidth="1"/>
    <col min="4628" max="4628" width="16.7109375" bestFit="1" customWidth="1"/>
    <col min="4629" max="4629" width="19.85546875" bestFit="1" customWidth="1"/>
    <col min="4630" max="4630" width="16.7109375" bestFit="1" customWidth="1"/>
    <col min="4631" max="4631" width="19.85546875" bestFit="1" customWidth="1"/>
    <col min="4632" max="4632" width="16.7109375" bestFit="1" customWidth="1"/>
    <col min="4633" max="4633" width="19.85546875" bestFit="1" customWidth="1"/>
    <col min="4634" max="4634" width="16.7109375" bestFit="1" customWidth="1"/>
    <col min="4635" max="4635" width="19.85546875" bestFit="1" customWidth="1"/>
    <col min="4636" max="4636" width="16.7109375" bestFit="1" customWidth="1"/>
    <col min="4637" max="4637" width="19.85546875" bestFit="1" customWidth="1"/>
    <col min="4638" max="4638" width="16.7109375" bestFit="1" customWidth="1"/>
    <col min="4639" max="4639" width="19.85546875" bestFit="1" customWidth="1"/>
    <col min="4640" max="4640" width="16.7109375" bestFit="1" customWidth="1"/>
    <col min="4641" max="4641" width="19.85546875" bestFit="1" customWidth="1"/>
    <col min="4642" max="4642" width="15.7109375" bestFit="1" customWidth="1"/>
    <col min="4643" max="4643" width="18.85546875" bestFit="1" customWidth="1"/>
    <col min="4644" max="4644" width="16.7109375" bestFit="1" customWidth="1"/>
    <col min="4645" max="4645" width="19.85546875" bestFit="1" customWidth="1"/>
    <col min="4646" max="4646" width="15.7109375" bestFit="1" customWidth="1"/>
    <col min="4647" max="4647" width="18.85546875" bestFit="1" customWidth="1"/>
    <col min="4648" max="4648" width="16.7109375" bestFit="1" customWidth="1"/>
    <col min="4649" max="4649" width="19.85546875" bestFit="1" customWidth="1"/>
    <col min="4650" max="4650" width="16.7109375" bestFit="1" customWidth="1"/>
    <col min="4651" max="4651" width="19.85546875" bestFit="1" customWidth="1"/>
    <col min="4652" max="4652" width="16.7109375" bestFit="1" customWidth="1"/>
    <col min="4653" max="4653" width="19.85546875" bestFit="1" customWidth="1"/>
    <col min="4654" max="4654" width="16.7109375" bestFit="1" customWidth="1"/>
    <col min="4655" max="4655" width="19.85546875" bestFit="1" customWidth="1"/>
    <col min="4656" max="4656" width="15.7109375" bestFit="1" customWidth="1"/>
    <col min="4657" max="4657" width="18.85546875" bestFit="1" customWidth="1"/>
    <col min="4658" max="4658" width="15.7109375" bestFit="1" customWidth="1"/>
    <col min="4659" max="4659" width="18.85546875" bestFit="1" customWidth="1"/>
    <col min="4660" max="4660" width="16.7109375" bestFit="1" customWidth="1"/>
    <col min="4661" max="4661" width="19.85546875" bestFit="1" customWidth="1"/>
    <col min="4662" max="4662" width="16.7109375" bestFit="1" customWidth="1"/>
    <col min="4663" max="4663" width="19.85546875" bestFit="1" customWidth="1"/>
    <col min="4664" max="4664" width="16.7109375" bestFit="1" customWidth="1"/>
    <col min="4665" max="4665" width="19.85546875" bestFit="1" customWidth="1"/>
    <col min="4666" max="4666" width="16.7109375" bestFit="1" customWidth="1"/>
    <col min="4667" max="4667" width="19.85546875" bestFit="1" customWidth="1"/>
    <col min="4668" max="4668" width="16.7109375" bestFit="1" customWidth="1"/>
    <col min="4669" max="4669" width="19.85546875" bestFit="1" customWidth="1"/>
    <col min="4670" max="4670" width="15.7109375" bestFit="1" customWidth="1"/>
    <col min="4671" max="4671" width="18.85546875" bestFit="1" customWidth="1"/>
    <col min="4672" max="4672" width="16.7109375" bestFit="1" customWidth="1"/>
    <col min="4673" max="4673" width="19.85546875" bestFit="1" customWidth="1"/>
    <col min="4674" max="4674" width="16.7109375" bestFit="1" customWidth="1"/>
    <col min="4675" max="4675" width="19.85546875" bestFit="1" customWidth="1"/>
    <col min="4676" max="4676" width="15.7109375" bestFit="1" customWidth="1"/>
    <col min="4677" max="4677" width="18.85546875" bestFit="1" customWidth="1"/>
    <col min="4678" max="4678" width="16.7109375" bestFit="1" customWidth="1"/>
    <col min="4679" max="4679" width="19.85546875" bestFit="1" customWidth="1"/>
    <col min="4680" max="4680" width="16.7109375" bestFit="1" customWidth="1"/>
    <col min="4681" max="4681" width="19.85546875" bestFit="1" customWidth="1"/>
    <col min="4682" max="4682" width="16.7109375" bestFit="1" customWidth="1"/>
    <col min="4683" max="4683" width="19.85546875" bestFit="1" customWidth="1"/>
    <col min="4684" max="4684" width="16.7109375" bestFit="1" customWidth="1"/>
    <col min="4685" max="4685" width="19.85546875" bestFit="1" customWidth="1"/>
    <col min="4686" max="4686" width="16.7109375" bestFit="1" customWidth="1"/>
    <col min="4687" max="4687" width="19.85546875" bestFit="1" customWidth="1"/>
    <col min="4688" max="4688" width="15.7109375" bestFit="1" customWidth="1"/>
    <col min="4689" max="4689" width="18.85546875" bestFit="1" customWidth="1"/>
    <col min="4690" max="4690" width="15.7109375" bestFit="1" customWidth="1"/>
    <col min="4691" max="4691" width="18.85546875" bestFit="1" customWidth="1"/>
    <col min="4692" max="4692" width="16.7109375" bestFit="1" customWidth="1"/>
    <col min="4693" max="4693" width="19.85546875" bestFit="1" customWidth="1"/>
    <col min="4694" max="4694" width="16.7109375" bestFit="1" customWidth="1"/>
    <col min="4695" max="4695" width="19.85546875" bestFit="1" customWidth="1"/>
    <col min="4696" max="4696" width="16.7109375" bestFit="1" customWidth="1"/>
    <col min="4697" max="4697" width="19.85546875" bestFit="1" customWidth="1"/>
    <col min="4698" max="4698" width="15.7109375" bestFit="1" customWidth="1"/>
    <col min="4699" max="4699" width="18.85546875" bestFit="1" customWidth="1"/>
    <col min="4700" max="4700" width="16.7109375" bestFit="1" customWidth="1"/>
    <col min="4701" max="4701" width="19.85546875" bestFit="1" customWidth="1"/>
    <col min="4702" max="4702" width="16.7109375" bestFit="1" customWidth="1"/>
    <col min="4703" max="4703" width="19.85546875" bestFit="1" customWidth="1"/>
    <col min="4704" max="4704" width="16.7109375" bestFit="1" customWidth="1"/>
    <col min="4705" max="4705" width="19.85546875" bestFit="1" customWidth="1"/>
    <col min="4706" max="4706" width="16.7109375" bestFit="1" customWidth="1"/>
    <col min="4707" max="4707" width="19.85546875" bestFit="1" customWidth="1"/>
    <col min="4708" max="4708" width="16.7109375" bestFit="1" customWidth="1"/>
    <col min="4709" max="4709" width="19.85546875" bestFit="1" customWidth="1"/>
    <col min="4710" max="4710" width="16.7109375" bestFit="1" customWidth="1"/>
    <col min="4711" max="4711" width="19.85546875" bestFit="1" customWidth="1"/>
    <col min="4712" max="4712" width="16.7109375" bestFit="1" customWidth="1"/>
    <col min="4713" max="4713" width="19.85546875" bestFit="1" customWidth="1"/>
    <col min="4714" max="4714" width="15.7109375" bestFit="1" customWidth="1"/>
    <col min="4715" max="4715" width="18.85546875" bestFit="1" customWidth="1"/>
    <col min="4716" max="4716" width="15.7109375" bestFit="1" customWidth="1"/>
    <col min="4717" max="4717" width="18.85546875" bestFit="1" customWidth="1"/>
    <col min="4718" max="4718" width="16.7109375" bestFit="1" customWidth="1"/>
    <col min="4719" max="4719" width="19.85546875" bestFit="1" customWidth="1"/>
    <col min="4720" max="4720" width="16.7109375" bestFit="1" customWidth="1"/>
    <col min="4721" max="4721" width="19.85546875" bestFit="1" customWidth="1"/>
    <col min="4722" max="4722" width="16.7109375" bestFit="1" customWidth="1"/>
    <col min="4723" max="4723" width="19.85546875" bestFit="1" customWidth="1"/>
    <col min="4724" max="4724" width="16.7109375" bestFit="1" customWidth="1"/>
    <col min="4725" max="4725" width="19.85546875" bestFit="1" customWidth="1"/>
    <col min="4726" max="4726" width="14.5703125" bestFit="1" customWidth="1"/>
    <col min="4727" max="4727" width="17.85546875" bestFit="1" customWidth="1"/>
    <col min="4728" max="4728" width="14.5703125" bestFit="1" customWidth="1"/>
    <col min="4729" max="4729" width="17.85546875" bestFit="1" customWidth="1"/>
    <col min="4730" max="4730" width="14.5703125" bestFit="1" customWidth="1"/>
    <col min="4731" max="4731" width="17.85546875" bestFit="1" customWidth="1"/>
    <col min="4732" max="4732" width="15.7109375" bestFit="1" customWidth="1"/>
    <col min="4733" max="4733" width="18.85546875" bestFit="1" customWidth="1"/>
    <col min="4734" max="4734" width="15.7109375" bestFit="1" customWidth="1"/>
    <col min="4735" max="4735" width="18.85546875" bestFit="1" customWidth="1"/>
    <col min="4736" max="4736" width="14.5703125" bestFit="1" customWidth="1"/>
    <col min="4737" max="4737" width="17.85546875" bestFit="1" customWidth="1"/>
    <col min="4738" max="4738" width="15.7109375" bestFit="1" customWidth="1"/>
    <col min="4739" max="4739" width="18.85546875" bestFit="1" customWidth="1"/>
    <col min="4740" max="4740" width="15.7109375" bestFit="1" customWidth="1"/>
    <col min="4741" max="4741" width="18.85546875" bestFit="1" customWidth="1"/>
    <col min="4742" max="4742" width="15.7109375" bestFit="1" customWidth="1"/>
    <col min="4743" max="4743" width="18.85546875" bestFit="1" customWidth="1"/>
    <col min="4744" max="4744" width="15.7109375" bestFit="1" customWidth="1"/>
    <col min="4745" max="4745" width="18.85546875" bestFit="1" customWidth="1"/>
    <col min="4746" max="4746" width="15.7109375" bestFit="1" customWidth="1"/>
    <col min="4747" max="4747" width="18.85546875" bestFit="1" customWidth="1"/>
    <col min="4748" max="4748" width="15.7109375" bestFit="1" customWidth="1"/>
    <col min="4749" max="4749" width="18.85546875" bestFit="1" customWidth="1"/>
    <col min="4750" max="4750" width="15.7109375" bestFit="1" customWidth="1"/>
    <col min="4751" max="4751" width="18.85546875" bestFit="1" customWidth="1"/>
    <col min="4752" max="4752" width="15.7109375" bestFit="1" customWidth="1"/>
    <col min="4753" max="4753" width="18.85546875" bestFit="1" customWidth="1"/>
    <col min="4754" max="4754" width="15.7109375" bestFit="1" customWidth="1"/>
    <col min="4755" max="4755" width="18.85546875" bestFit="1" customWidth="1"/>
    <col min="4756" max="4756" width="15.7109375" bestFit="1" customWidth="1"/>
    <col min="4757" max="4757" width="18.85546875" bestFit="1" customWidth="1"/>
    <col min="4758" max="4758" width="15.7109375" bestFit="1" customWidth="1"/>
    <col min="4759" max="4759" width="18.85546875" bestFit="1" customWidth="1"/>
    <col min="4760" max="4760" width="15.7109375" bestFit="1" customWidth="1"/>
    <col min="4761" max="4761" width="18.85546875" bestFit="1" customWidth="1"/>
    <col min="4762" max="4762" width="14.5703125" bestFit="1" customWidth="1"/>
    <col min="4763" max="4763" width="17.85546875" bestFit="1" customWidth="1"/>
    <col min="4764" max="4764" width="15.7109375" bestFit="1" customWidth="1"/>
    <col min="4765" max="4765" width="18.85546875" bestFit="1" customWidth="1"/>
    <col min="4766" max="4766" width="15.7109375" bestFit="1" customWidth="1"/>
    <col min="4767" max="4767" width="18.85546875" bestFit="1" customWidth="1"/>
    <col min="4768" max="4768" width="15.7109375" bestFit="1" customWidth="1"/>
    <col min="4769" max="4769" width="18.85546875" bestFit="1" customWidth="1"/>
    <col min="4770" max="4770" width="15.7109375" bestFit="1" customWidth="1"/>
    <col min="4771" max="4771" width="18.85546875" bestFit="1" customWidth="1"/>
    <col min="4772" max="4772" width="15.7109375" bestFit="1" customWidth="1"/>
    <col min="4773" max="4773" width="18.85546875" bestFit="1" customWidth="1"/>
    <col min="4774" max="4774" width="15.7109375" bestFit="1" customWidth="1"/>
    <col min="4775" max="4775" width="18.85546875" bestFit="1" customWidth="1"/>
    <col min="4776" max="4776" width="15.7109375" bestFit="1" customWidth="1"/>
    <col min="4777" max="4777" width="18.85546875" bestFit="1" customWidth="1"/>
    <col min="4778" max="4778" width="15.7109375" bestFit="1" customWidth="1"/>
    <col min="4779" max="4779" width="18.85546875" bestFit="1" customWidth="1"/>
    <col min="4780" max="4780" width="15.7109375" bestFit="1" customWidth="1"/>
    <col min="4781" max="4781" width="18.85546875" bestFit="1" customWidth="1"/>
    <col min="4782" max="4782" width="15.7109375" bestFit="1" customWidth="1"/>
    <col min="4783" max="4783" width="18.85546875" bestFit="1" customWidth="1"/>
    <col min="4784" max="4784" width="15.7109375" bestFit="1" customWidth="1"/>
    <col min="4785" max="4785" width="18.85546875" bestFit="1" customWidth="1"/>
    <col min="4786" max="4786" width="15.7109375" bestFit="1" customWidth="1"/>
    <col min="4787" max="4787" width="18.85546875" bestFit="1" customWidth="1"/>
    <col min="4788" max="4788" width="15.7109375" bestFit="1" customWidth="1"/>
    <col min="4789" max="4789" width="18.85546875" bestFit="1" customWidth="1"/>
    <col min="4790" max="4790" width="16.7109375" bestFit="1" customWidth="1"/>
    <col min="4791" max="4791" width="19.85546875" bestFit="1" customWidth="1"/>
    <col min="4792" max="4792" width="16.7109375" bestFit="1" customWidth="1"/>
    <col min="4793" max="4793" width="19.85546875" bestFit="1" customWidth="1"/>
    <col min="4794" max="4794" width="16.7109375" bestFit="1" customWidth="1"/>
    <col min="4795" max="4795" width="19.85546875" bestFit="1" customWidth="1"/>
    <col min="4796" max="4796" width="16.7109375" bestFit="1" customWidth="1"/>
    <col min="4797" max="4797" width="19.85546875" bestFit="1" customWidth="1"/>
    <col min="4798" max="4798" width="16.7109375" bestFit="1" customWidth="1"/>
    <col min="4799" max="4799" width="19.85546875" bestFit="1" customWidth="1"/>
    <col min="4800" max="4800" width="16.7109375" bestFit="1" customWidth="1"/>
    <col min="4801" max="4801" width="19.85546875" bestFit="1" customWidth="1"/>
    <col min="4802" max="4802" width="15.7109375" bestFit="1" customWidth="1"/>
    <col min="4803" max="4803" width="18.85546875" bestFit="1" customWidth="1"/>
    <col min="4804" max="4804" width="16.7109375" bestFit="1" customWidth="1"/>
    <col min="4805" max="4805" width="19.85546875" bestFit="1" customWidth="1"/>
    <col min="4806" max="4806" width="15.7109375" bestFit="1" customWidth="1"/>
    <col min="4807" max="4807" width="18.85546875" bestFit="1" customWidth="1"/>
    <col min="4808" max="4808" width="15.7109375" bestFit="1" customWidth="1"/>
    <col min="4809" max="4809" width="18.85546875" bestFit="1" customWidth="1"/>
    <col min="4810" max="4810" width="16.7109375" bestFit="1" customWidth="1"/>
    <col min="4811" max="4811" width="19.85546875" bestFit="1" customWidth="1"/>
    <col min="4812" max="4812" width="16.7109375" bestFit="1" customWidth="1"/>
    <col min="4813" max="4813" width="19.85546875" bestFit="1" customWidth="1"/>
    <col min="4814" max="4814" width="16.7109375" bestFit="1" customWidth="1"/>
    <col min="4815" max="4815" width="19.85546875" bestFit="1" customWidth="1"/>
    <col min="4816" max="4816" width="16.7109375" bestFit="1" customWidth="1"/>
    <col min="4817" max="4817" width="19.85546875" bestFit="1" customWidth="1"/>
    <col min="4818" max="4818" width="15.7109375" bestFit="1" customWidth="1"/>
    <col min="4819" max="4819" width="18.85546875" bestFit="1" customWidth="1"/>
    <col min="4820" max="4820" width="15.7109375" bestFit="1" customWidth="1"/>
    <col min="4821" max="4821" width="18.85546875" bestFit="1" customWidth="1"/>
    <col min="4822" max="4822" width="16.7109375" bestFit="1" customWidth="1"/>
    <col min="4823" max="4823" width="19.85546875" bestFit="1" customWidth="1"/>
    <col min="4824" max="4824" width="16.7109375" bestFit="1" customWidth="1"/>
    <col min="4825" max="4825" width="19.85546875" bestFit="1" customWidth="1"/>
    <col min="4826" max="4826" width="16.7109375" bestFit="1" customWidth="1"/>
    <col min="4827" max="4827" width="19.85546875" bestFit="1" customWidth="1"/>
    <col min="4828" max="4828" width="16.7109375" bestFit="1" customWidth="1"/>
    <col min="4829" max="4829" width="19.85546875" bestFit="1" customWidth="1"/>
    <col min="4830" max="4830" width="16.7109375" bestFit="1" customWidth="1"/>
    <col min="4831" max="4831" width="19.85546875" bestFit="1" customWidth="1"/>
    <col min="4832" max="4832" width="11.5703125" bestFit="1" customWidth="1"/>
    <col min="4833" max="4833" width="14.7109375" bestFit="1" customWidth="1"/>
    <col min="4834" max="4834" width="15.7109375" bestFit="1" customWidth="1"/>
    <col min="4835" max="4835" width="18.85546875" bestFit="1" customWidth="1"/>
    <col min="4836" max="4836" width="16.7109375" bestFit="1" customWidth="1"/>
    <col min="4837" max="4837" width="19.85546875" bestFit="1" customWidth="1"/>
    <col min="4838" max="4838" width="16.7109375" bestFit="1" customWidth="1"/>
    <col min="4839" max="4839" width="19.85546875" bestFit="1" customWidth="1"/>
    <col min="4840" max="4840" width="16.7109375" bestFit="1" customWidth="1"/>
    <col min="4841" max="4841" width="19.85546875" bestFit="1" customWidth="1"/>
    <col min="4842" max="4842" width="16.7109375" bestFit="1" customWidth="1"/>
    <col min="4843" max="4843" width="19.85546875" bestFit="1" customWidth="1"/>
    <col min="4844" max="4844" width="16.7109375" bestFit="1" customWidth="1"/>
    <col min="4845" max="4845" width="19.85546875" bestFit="1" customWidth="1"/>
    <col min="4846" max="4846" width="16.7109375" bestFit="1" customWidth="1"/>
    <col min="4847" max="4847" width="19.85546875" bestFit="1" customWidth="1"/>
    <col min="4848" max="4848" width="16.7109375" bestFit="1" customWidth="1"/>
    <col min="4849" max="4849" width="19.85546875" bestFit="1" customWidth="1"/>
    <col min="4850" max="4850" width="16.7109375" bestFit="1" customWidth="1"/>
    <col min="4851" max="4851" width="19.85546875" bestFit="1" customWidth="1"/>
    <col min="4852" max="4852" width="16.7109375" bestFit="1" customWidth="1"/>
    <col min="4853" max="4853" width="19.85546875" bestFit="1" customWidth="1"/>
    <col min="4854" max="4854" width="16.7109375" bestFit="1" customWidth="1"/>
    <col min="4855" max="4855" width="19.85546875" bestFit="1" customWidth="1"/>
    <col min="4856" max="4856" width="16.7109375" bestFit="1" customWidth="1"/>
    <col min="4857" max="4857" width="19.85546875" bestFit="1" customWidth="1"/>
    <col min="4858" max="4858" width="16.7109375" bestFit="1" customWidth="1"/>
    <col min="4859" max="4859" width="19.85546875" bestFit="1" customWidth="1"/>
    <col min="4860" max="4860" width="16.7109375" bestFit="1" customWidth="1"/>
    <col min="4861" max="4861" width="19.85546875" bestFit="1" customWidth="1"/>
    <col min="4862" max="4862" width="15.7109375" bestFit="1" customWidth="1"/>
    <col min="4863" max="4863" width="18.85546875" bestFit="1" customWidth="1"/>
    <col min="4864" max="4864" width="15.7109375" bestFit="1" customWidth="1"/>
    <col min="4865" max="4865" width="18.85546875" bestFit="1" customWidth="1"/>
    <col min="4866" max="4866" width="16.7109375" bestFit="1" customWidth="1"/>
    <col min="4867" max="4867" width="19.85546875" bestFit="1" customWidth="1"/>
    <col min="4868" max="4868" width="16.7109375" bestFit="1" customWidth="1"/>
    <col min="4869" max="4869" width="19.85546875" bestFit="1" customWidth="1"/>
    <col min="4870" max="4870" width="16.7109375" bestFit="1" customWidth="1"/>
    <col min="4871" max="4871" width="19.85546875" bestFit="1" customWidth="1"/>
    <col min="4872" max="4872" width="15.7109375" bestFit="1" customWidth="1"/>
    <col min="4873" max="4873" width="18.85546875" bestFit="1" customWidth="1"/>
    <col min="4874" max="4874" width="16.7109375" bestFit="1" customWidth="1"/>
    <col min="4875" max="4875" width="19.85546875" bestFit="1" customWidth="1"/>
    <col min="4876" max="4876" width="15.7109375" bestFit="1" customWidth="1"/>
    <col min="4877" max="4877" width="18.85546875" bestFit="1" customWidth="1"/>
    <col min="4878" max="4878" width="16.7109375" bestFit="1" customWidth="1"/>
    <col min="4879" max="4879" width="19.85546875" bestFit="1" customWidth="1"/>
    <col min="4880" max="4880" width="16.7109375" bestFit="1" customWidth="1"/>
    <col min="4881" max="4881" width="19.85546875" bestFit="1" customWidth="1"/>
    <col min="4882" max="4882" width="16.7109375" bestFit="1" customWidth="1"/>
    <col min="4883" max="4883" width="19.85546875" bestFit="1" customWidth="1"/>
    <col min="4884" max="4884" width="16.7109375" bestFit="1" customWidth="1"/>
    <col min="4885" max="4885" width="19.85546875" bestFit="1" customWidth="1"/>
    <col min="4886" max="4886" width="15.7109375" bestFit="1" customWidth="1"/>
    <col min="4887" max="4887" width="18.85546875" bestFit="1" customWidth="1"/>
    <col min="4888" max="4888" width="15.7109375" bestFit="1" customWidth="1"/>
    <col min="4889" max="4889" width="18.85546875" bestFit="1" customWidth="1"/>
    <col min="4890" max="4890" width="16.7109375" bestFit="1" customWidth="1"/>
    <col min="4891" max="4891" width="19.85546875" bestFit="1" customWidth="1"/>
    <col min="4892" max="4892" width="16.7109375" bestFit="1" customWidth="1"/>
    <col min="4893" max="4893" width="19.85546875" bestFit="1" customWidth="1"/>
    <col min="4894" max="4894" width="16.7109375" bestFit="1" customWidth="1"/>
    <col min="4895" max="4895" width="19.85546875" bestFit="1" customWidth="1"/>
    <col min="4896" max="4896" width="15.7109375" bestFit="1" customWidth="1"/>
    <col min="4897" max="4897" width="18.85546875" bestFit="1" customWidth="1"/>
    <col min="4898" max="4898" width="15.7109375" bestFit="1" customWidth="1"/>
    <col min="4899" max="4899" width="18.85546875" bestFit="1" customWidth="1"/>
    <col min="4900" max="4900" width="15.7109375" bestFit="1" customWidth="1"/>
    <col min="4901" max="4901" width="18.85546875" bestFit="1" customWidth="1"/>
    <col min="4902" max="4902" width="15.7109375" bestFit="1" customWidth="1"/>
    <col min="4903" max="4903" width="18.85546875" bestFit="1" customWidth="1"/>
    <col min="4904" max="4904" width="16.7109375" bestFit="1" customWidth="1"/>
    <col min="4905" max="4905" width="19.85546875" bestFit="1" customWidth="1"/>
    <col min="4906" max="4906" width="16.7109375" bestFit="1" customWidth="1"/>
    <col min="4907" max="4907" width="19.85546875" bestFit="1" customWidth="1"/>
    <col min="4908" max="4908" width="16.7109375" bestFit="1" customWidth="1"/>
    <col min="4909" max="4909" width="19.85546875" bestFit="1" customWidth="1"/>
    <col min="4910" max="4910" width="16.7109375" bestFit="1" customWidth="1"/>
    <col min="4911" max="4911" width="19.85546875" bestFit="1" customWidth="1"/>
    <col min="4912" max="4912" width="15.7109375" bestFit="1" customWidth="1"/>
    <col min="4913" max="4913" width="18.85546875" bestFit="1" customWidth="1"/>
    <col min="4914" max="4914" width="16.7109375" bestFit="1" customWidth="1"/>
    <col min="4915" max="4915" width="19.85546875" bestFit="1" customWidth="1"/>
    <col min="4916" max="4916" width="16.7109375" bestFit="1" customWidth="1"/>
    <col min="4917" max="4917" width="19.85546875" bestFit="1" customWidth="1"/>
    <col min="4918" max="4918" width="16.7109375" bestFit="1" customWidth="1"/>
    <col min="4919" max="4919" width="19.85546875" bestFit="1" customWidth="1"/>
    <col min="4920" max="4920" width="15.7109375" bestFit="1" customWidth="1"/>
    <col min="4921" max="4921" width="18.85546875" bestFit="1" customWidth="1"/>
    <col min="4922" max="4922" width="15.7109375" bestFit="1" customWidth="1"/>
    <col min="4923" max="4923" width="18.85546875" bestFit="1" customWidth="1"/>
    <col min="4924" max="4924" width="16.7109375" bestFit="1" customWidth="1"/>
    <col min="4925" max="4925" width="19.85546875" bestFit="1" customWidth="1"/>
    <col min="4926" max="4926" width="16.7109375" bestFit="1" customWidth="1"/>
    <col min="4927" max="4927" width="19.85546875" bestFit="1" customWidth="1"/>
    <col min="4928" max="4928" width="16.7109375" bestFit="1" customWidth="1"/>
    <col min="4929" max="4929" width="19.85546875" bestFit="1" customWidth="1"/>
    <col min="4930" max="4930" width="16.7109375" bestFit="1" customWidth="1"/>
    <col min="4931" max="4931" width="19.85546875" bestFit="1" customWidth="1"/>
    <col min="4932" max="4932" width="15.7109375" bestFit="1" customWidth="1"/>
    <col min="4933" max="4933" width="18.85546875" bestFit="1" customWidth="1"/>
    <col min="4934" max="4934" width="15.7109375" bestFit="1" customWidth="1"/>
    <col min="4935" max="4935" width="18.85546875" bestFit="1" customWidth="1"/>
    <col min="4936" max="4936" width="15.7109375" bestFit="1" customWidth="1"/>
    <col min="4937" max="4937" width="18.85546875" bestFit="1" customWidth="1"/>
    <col min="4938" max="4938" width="16.7109375" bestFit="1" customWidth="1"/>
    <col min="4939" max="4939" width="19.85546875" bestFit="1" customWidth="1"/>
    <col min="4940" max="4940" width="15.7109375" bestFit="1" customWidth="1"/>
    <col min="4941" max="4941" width="18.85546875" bestFit="1" customWidth="1"/>
    <col min="4942" max="4942" width="16.7109375" bestFit="1" customWidth="1"/>
    <col min="4943" max="4943" width="19.85546875" bestFit="1" customWidth="1"/>
    <col min="4944" max="4944" width="16.7109375" bestFit="1" customWidth="1"/>
    <col min="4945" max="4945" width="19.85546875" bestFit="1" customWidth="1"/>
    <col min="4946" max="4946" width="14.5703125" bestFit="1" customWidth="1"/>
    <col min="4947" max="4947" width="17.85546875" bestFit="1" customWidth="1"/>
    <col min="4948" max="4948" width="14.5703125" bestFit="1" customWidth="1"/>
    <col min="4949" max="4949" width="17.85546875" bestFit="1" customWidth="1"/>
    <col min="4950" max="4950" width="15.7109375" bestFit="1" customWidth="1"/>
    <col min="4951" max="4951" width="18.85546875" bestFit="1" customWidth="1"/>
    <col min="4952" max="4952" width="15.7109375" bestFit="1" customWidth="1"/>
    <col min="4953" max="4953" width="18.85546875" bestFit="1" customWidth="1"/>
    <col min="4954" max="4954" width="15.7109375" bestFit="1" customWidth="1"/>
    <col min="4955" max="4955" width="18.85546875" bestFit="1" customWidth="1"/>
    <col min="4956" max="4956" width="15.7109375" bestFit="1" customWidth="1"/>
    <col min="4957" max="4957" width="18.85546875" bestFit="1" customWidth="1"/>
    <col min="4958" max="4958" width="14.5703125" bestFit="1" customWidth="1"/>
    <col min="4959" max="4959" width="17.85546875" bestFit="1" customWidth="1"/>
    <col min="4960" max="4960" width="14.5703125" bestFit="1" customWidth="1"/>
    <col min="4961" max="4961" width="17.85546875" bestFit="1" customWidth="1"/>
    <col min="4962" max="4962" width="15.7109375" bestFit="1" customWidth="1"/>
    <col min="4963" max="4963" width="18.85546875" bestFit="1" customWidth="1"/>
    <col min="4964" max="4964" width="15.7109375" bestFit="1" customWidth="1"/>
    <col min="4965" max="4965" width="18.85546875" bestFit="1" customWidth="1"/>
    <col min="4966" max="4966" width="15.7109375" bestFit="1" customWidth="1"/>
    <col min="4967" max="4967" width="18.85546875" bestFit="1" customWidth="1"/>
    <col min="4968" max="4968" width="15.7109375" bestFit="1" customWidth="1"/>
    <col min="4969" max="4969" width="18.85546875" bestFit="1" customWidth="1"/>
    <col min="4970" max="4970" width="14.5703125" bestFit="1" customWidth="1"/>
    <col min="4971" max="4971" width="17.85546875" bestFit="1" customWidth="1"/>
    <col min="4972" max="4972" width="15.7109375" bestFit="1" customWidth="1"/>
    <col min="4973" max="4973" width="18.85546875" bestFit="1" customWidth="1"/>
    <col min="4974" max="4974" width="15.7109375" bestFit="1" customWidth="1"/>
    <col min="4975" max="4975" width="18.85546875" bestFit="1" customWidth="1"/>
    <col min="4976" max="4976" width="15.7109375" bestFit="1" customWidth="1"/>
    <col min="4977" max="4977" width="18.85546875" bestFit="1" customWidth="1"/>
    <col min="4978" max="4978" width="14.5703125" bestFit="1" customWidth="1"/>
    <col min="4979" max="4979" width="17.85546875" bestFit="1" customWidth="1"/>
    <col min="4980" max="4980" width="14.5703125" bestFit="1" customWidth="1"/>
    <col min="4981" max="4981" width="17.85546875" bestFit="1" customWidth="1"/>
    <col min="4982" max="4982" width="15.7109375" bestFit="1" customWidth="1"/>
    <col min="4983" max="4983" width="18.85546875" bestFit="1" customWidth="1"/>
    <col min="4984" max="4984" width="14.5703125" bestFit="1" customWidth="1"/>
    <col min="4985" max="4985" width="17.85546875" bestFit="1" customWidth="1"/>
    <col min="4986" max="4986" width="14.5703125" bestFit="1" customWidth="1"/>
    <col min="4987" max="4987" width="17.85546875" bestFit="1" customWidth="1"/>
    <col min="4988" max="4988" width="15.7109375" bestFit="1" customWidth="1"/>
    <col min="4989" max="4989" width="18.85546875" bestFit="1" customWidth="1"/>
    <col min="4990" max="4990" width="15.7109375" bestFit="1" customWidth="1"/>
    <col min="4991" max="4991" width="18.85546875" bestFit="1" customWidth="1"/>
    <col min="4992" max="4992" width="15.7109375" bestFit="1" customWidth="1"/>
    <col min="4993" max="4993" width="18.85546875" bestFit="1" customWidth="1"/>
    <col min="4994" max="4994" width="15.7109375" bestFit="1" customWidth="1"/>
    <col min="4995" max="4995" width="18.85546875" bestFit="1" customWidth="1"/>
    <col min="4996" max="4996" width="15.7109375" bestFit="1" customWidth="1"/>
    <col min="4997" max="4997" width="18.85546875" bestFit="1" customWidth="1"/>
    <col min="4998" max="4998" width="15.7109375" bestFit="1" customWidth="1"/>
    <col min="4999" max="4999" width="18.85546875" bestFit="1" customWidth="1"/>
    <col min="5000" max="5000" width="15.7109375" bestFit="1" customWidth="1"/>
    <col min="5001" max="5001" width="18.85546875" bestFit="1" customWidth="1"/>
    <col min="5002" max="5002" width="15.7109375" bestFit="1" customWidth="1"/>
    <col min="5003" max="5003" width="18.85546875" bestFit="1" customWidth="1"/>
    <col min="5004" max="5004" width="15.7109375" bestFit="1" customWidth="1"/>
    <col min="5005" max="5005" width="18.85546875" bestFit="1" customWidth="1"/>
    <col min="5006" max="5006" width="15.7109375" bestFit="1" customWidth="1"/>
    <col min="5007" max="5007" width="18.85546875" bestFit="1" customWidth="1"/>
    <col min="5008" max="5008" width="14.5703125" bestFit="1" customWidth="1"/>
    <col min="5009" max="5009" width="17.85546875" bestFit="1" customWidth="1"/>
    <col min="5010" max="5010" width="15.7109375" bestFit="1" customWidth="1"/>
    <col min="5011" max="5011" width="18.85546875" bestFit="1" customWidth="1"/>
    <col min="5012" max="5012" width="15.7109375" bestFit="1" customWidth="1"/>
    <col min="5013" max="5013" width="18.85546875" bestFit="1" customWidth="1"/>
    <col min="5014" max="5014" width="15.7109375" bestFit="1" customWidth="1"/>
    <col min="5015" max="5015" width="18.85546875" bestFit="1" customWidth="1"/>
    <col min="5016" max="5016" width="15.7109375" bestFit="1" customWidth="1"/>
    <col min="5017" max="5017" width="18.85546875" bestFit="1" customWidth="1"/>
    <col min="5018" max="5018" width="16.7109375" bestFit="1" customWidth="1"/>
    <col min="5019" max="5019" width="19.85546875" bestFit="1" customWidth="1"/>
    <col min="5020" max="5020" width="16.7109375" bestFit="1" customWidth="1"/>
    <col min="5021" max="5021" width="19.85546875" bestFit="1" customWidth="1"/>
    <col min="5022" max="5022" width="16.7109375" bestFit="1" customWidth="1"/>
    <col min="5023" max="5023" width="19.85546875" bestFit="1" customWidth="1"/>
    <col min="5024" max="5024" width="15.7109375" bestFit="1" customWidth="1"/>
    <col min="5025" max="5025" width="18.85546875" bestFit="1" customWidth="1"/>
    <col min="5026" max="5026" width="16.7109375" bestFit="1" customWidth="1"/>
    <col min="5027" max="5027" width="19.85546875" bestFit="1" customWidth="1"/>
    <col min="5028" max="5028" width="16.7109375" bestFit="1" customWidth="1"/>
    <col min="5029" max="5029" width="19.85546875" bestFit="1" customWidth="1"/>
    <col min="5030" max="5030" width="16.7109375" bestFit="1" customWidth="1"/>
    <col min="5031" max="5031" width="19.85546875" bestFit="1" customWidth="1"/>
    <col min="5032" max="5032" width="11.5703125" bestFit="1" customWidth="1"/>
    <col min="5033" max="5033" width="14.7109375" bestFit="1" customWidth="1"/>
    <col min="5034" max="5034" width="15.7109375" bestFit="1" customWidth="1"/>
    <col min="5035" max="5035" width="18.85546875" bestFit="1" customWidth="1"/>
    <col min="5036" max="5036" width="15.7109375" bestFit="1" customWidth="1"/>
    <col min="5037" max="5037" width="18.85546875" bestFit="1" customWidth="1"/>
    <col min="5038" max="5038" width="15.7109375" bestFit="1" customWidth="1"/>
    <col min="5039" max="5039" width="18.85546875" bestFit="1" customWidth="1"/>
    <col min="5040" max="5040" width="16.7109375" bestFit="1" customWidth="1"/>
    <col min="5041" max="5041" width="19.85546875" bestFit="1" customWidth="1"/>
    <col min="5042" max="5042" width="15.7109375" bestFit="1" customWidth="1"/>
    <col min="5043" max="5043" width="18.85546875" bestFit="1" customWidth="1"/>
    <col min="5044" max="5044" width="15.7109375" bestFit="1" customWidth="1"/>
    <col min="5045" max="5045" width="18.85546875" bestFit="1" customWidth="1"/>
    <col min="5046" max="5046" width="15.7109375" bestFit="1" customWidth="1"/>
    <col min="5047" max="5047" width="18.85546875" bestFit="1" customWidth="1"/>
    <col min="5048" max="5048" width="16.7109375" bestFit="1" customWidth="1"/>
    <col min="5049" max="5049" width="19.85546875" bestFit="1" customWidth="1"/>
    <col min="5050" max="5050" width="16.7109375" bestFit="1" customWidth="1"/>
    <col min="5051" max="5051" width="19.85546875" bestFit="1" customWidth="1"/>
    <col min="5052" max="5052" width="15.7109375" bestFit="1" customWidth="1"/>
    <col min="5053" max="5053" width="18.85546875" bestFit="1" customWidth="1"/>
    <col min="5054" max="5054" width="15.7109375" bestFit="1" customWidth="1"/>
    <col min="5055" max="5055" width="18.85546875" bestFit="1" customWidth="1"/>
    <col min="5056" max="5056" width="15.7109375" bestFit="1" customWidth="1"/>
    <col min="5057" max="5057" width="18.85546875" bestFit="1" customWidth="1"/>
    <col min="5058" max="5058" width="16.7109375" bestFit="1" customWidth="1"/>
    <col min="5059" max="5059" width="19.85546875" bestFit="1" customWidth="1"/>
    <col min="5060" max="5060" width="16.7109375" bestFit="1" customWidth="1"/>
    <col min="5061" max="5061" width="19.85546875" bestFit="1" customWidth="1"/>
    <col min="5062" max="5062" width="16.7109375" bestFit="1" customWidth="1"/>
    <col min="5063" max="5063" width="19.85546875" bestFit="1" customWidth="1"/>
    <col min="5064" max="5064" width="15.7109375" bestFit="1" customWidth="1"/>
    <col min="5065" max="5065" width="18.85546875" bestFit="1" customWidth="1"/>
    <col min="5066" max="5066" width="16.7109375" bestFit="1" customWidth="1"/>
    <col min="5067" max="5067" width="19.85546875" bestFit="1" customWidth="1"/>
    <col min="5068" max="5068" width="16.7109375" bestFit="1" customWidth="1"/>
    <col min="5069" max="5069" width="19.85546875" bestFit="1" customWidth="1"/>
    <col min="5070" max="5070" width="16.7109375" bestFit="1" customWidth="1"/>
    <col min="5071" max="5071" width="19.85546875" bestFit="1" customWidth="1"/>
    <col min="5072" max="5072" width="16.7109375" bestFit="1" customWidth="1"/>
    <col min="5073" max="5073" width="19.85546875" bestFit="1" customWidth="1"/>
    <col min="5074" max="5074" width="16.7109375" bestFit="1" customWidth="1"/>
    <col min="5075" max="5075" width="19.85546875" bestFit="1" customWidth="1"/>
    <col min="5076" max="5076" width="16.7109375" bestFit="1" customWidth="1"/>
    <col min="5077" max="5077" width="19.85546875" bestFit="1" customWidth="1"/>
    <col min="5078" max="5078" width="16.7109375" bestFit="1" customWidth="1"/>
    <col min="5079" max="5079" width="19.85546875" bestFit="1" customWidth="1"/>
    <col min="5080" max="5080" width="16.7109375" bestFit="1" customWidth="1"/>
    <col min="5081" max="5081" width="19.85546875" bestFit="1" customWidth="1"/>
    <col min="5082" max="5082" width="15.7109375" bestFit="1" customWidth="1"/>
    <col min="5083" max="5083" width="18.85546875" bestFit="1" customWidth="1"/>
    <col min="5084" max="5084" width="16.7109375" bestFit="1" customWidth="1"/>
    <col min="5085" max="5085" width="19.85546875" bestFit="1" customWidth="1"/>
    <col min="5086" max="5086" width="16.7109375" bestFit="1" customWidth="1"/>
    <col min="5087" max="5087" width="19.85546875" bestFit="1" customWidth="1"/>
    <col min="5088" max="5088" width="16.7109375" bestFit="1" customWidth="1"/>
    <col min="5089" max="5089" width="19.85546875" bestFit="1" customWidth="1"/>
    <col min="5090" max="5090" width="16.7109375" bestFit="1" customWidth="1"/>
    <col min="5091" max="5091" width="19.85546875" bestFit="1" customWidth="1"/>
    <col min="5092" max="5092" width="16.7109375" bestFit="1" customWidth="1"/>
    <col min="5093" max="5093" width="19.85546875" bestFit="1" customWidth="1"/>
    <col min="5094" max="5094" width="16.7109375" bestFit="1" customWidth="1"/>
    <col min="5095" max="5095" width="19.85546875" bestFit="1" customWidth="1"/>
    <col min="5096" max="5096" width="16.7109375" bestFit="1" customWidth="1"/>
    <col min="5097" max="5097" width="19.85546875" bestFit="1" customWidth="1"/>
    <col min="5098" max="5098" width="16.7109375" bestFit="1" customWidth="1"/>
    <col min="5099" max="5099" width="19.85546875" bestFit="1" customWidth="1"/>
    <col min="5100" max="5100" width="16.7109375" bestFit="1" customWidth="1"/>
    <col min="5101" max="5101" width="19.85546875" bestFit="1" customWidth="1"/>
    <col min="5102" max="5102" width="16.7109375" bestFit="1" customWidth="1"/>
    <col min="5103" max="5103" width="19.85546875" bestFit="1" customWidth="1"/>
    <col min="5104" max="5104" width="16.7109375" bestFit="1" customWidth="1"/>
    <col min="5105" max="5105" width="19.85546875" bestFit="1" customWidth="1"/>
    <col min="5106" max="5106" width="16.7109375" bestFit="1" customWidth="1"/>
    <col min="5107" max="5107" width="19.85546875" bestFit="1" customWidth="1"/>
    <col min="5108" max="5108" width="16.7109375" bestFit="1" customWidth="1"/>
    <col min="5109" max="5109" width="19.85546875" bestFit="1" customWidth="1"/>
    <col min="5110" max="5110" width="16.7109375" bestFit="1" customWidth="1"/>
    <col min="5111" max="5111" width="19.85546875" bestFit="1" customWidth="1"/>
    <col min="5112" max="5112" width="15.7109375" bestFit="1" customWidth="1"/>
    <col min="5113" max="5113" width="18.85546875" bestFit="1" customWidth="1"/>
    <col min="5114" max="5114" width="15.7109375" bestFit="1" customWidth="1"/>
    <col min="5115" max="5115" width="18.85546875" bestFit="1" customWidth="1"/>
    <col min="5116" max="5116" width="16.7109375" bestFit="1" customWidth="1"/>
    <col min="5117" max="5117" width="19.85546875" bestFit="1" customWidth="1"/>
    <col min="5118" max="5118" width="16.7109375" bestFit="1" customWidth="1"/>
    <col min="5119" max="5119" width="19.85546875" bestFit="1" customWidth="1"/>
    <col min="5120" max="5120" width="16.7109375" bestFit="1" customWidth="1"/>
    <col min="5121" max="5121" width="19.85546875" bestFit="1" customWidth="1"/>
    <col min="5122" max="5122" width="16.7109375" bestFit="1" customWidth="1"/>
    <col min="5123" max="5123" width="19.85546875" bestFit="1" customWidth="1"/>
    <col min="5124" max="5124" width="15.7109375" bestFit="1" customWidth="1"/>
    <col min="5125" max="5125" width="18.85546875" bestFit="1" customWidth="1"/>
    <col min="5126" max="5126" width="15.7109375" bestFit="1" customWidth="1"/>
    <col min="5127" max="5127" width="18.85546875" bestFit="1" customWidth="1"/>
    <col min="5128" max="5128" width="16.7109375" bestFit="1" customWidth="1"/>
    <col min="5129" max="5129" width="19.85546875" bestFit="1" customWidth="1"/>
    <col min="5130" max="5130" width="15.7109375" bestFit="1" customWidth="1"/>
    <col min="5131" max="5131" width="18.85546875" bestFit="1" customWidth="1"/>
    <col min="5132" max="5132" width="15.7109375" bestFit="1" customWidth="1"/>
    <col min="5133" max="5133" width="18.85546875" bestFit="1" customWidth="1"/>
    <col min="5134" max="5134" width="16.7109375" bestFit="1" customWidth="1"/>
    <col min="5135" max="5135" width="19.85546875" bestFit="1" customWidth="1"/>
    <col min="5136" max="5136" width="16.7109375" bestFit="1" customWidth="1"/>
    <col min="5137" max="5137" width="19.85546875" bestFit="1" customWidth="1"/>
    <col min="5138" max="5138" width="16.7109375" bestFit="1" customWidth="1"/>
    <col min="5139" max="5139" width="19.85546875" bestFit="1" customWidth="1"/>
    <col min="5140" max="5140" width="16.7109375" bestFit="1" customWidth="1"/>
    <col min="5141" max="5141" width="19.85546875" bestFit="1" customWidth="1"/>
    <col min="5142" max="5142" width="15.7109375" bestFit="1" customWidth="1"/>
    <col min="5143" max="5143" width="18.85546875" bestFit="1" customWidth="1"/>
    <col min="5144" max="5144" width="15.7109375" bestFit="1" customWidth="1"/>
    <col min="5145" max="5145" width="18.85546875" bestFit="1" customWidth="1"/>
    <col min="5146" max="5146" width="16.7109375" bestFit="1" customWidth="1"/>
    <col min="5147" max="5147" width="19.85546875" bestFit="1" customWidth="1"/>
    <col min="5148" max="5148" width="16.7109375" bestFit="1" customWidth="1"/>
    <col min="5149" max="5149" width="19.85546875" bestFit="1" customWidth="1"/>
    <col min="5150" max="5150" width="16.7109375" bestFit="1" customWidth="1"/>
    <col min="5151" max="5151" width="19.85546875" bestFit="1" customWidth="1"/>
    <col min="5152" max="5152" width="16.7109375" bestFit="1" customWidth="1"/>
    <col min="5153" max="5153" width="19.85546875" bestFit="1" customWidth="1"/>
    <col min="5154" max="5154" width="15.7109375" bestFit="1" customWidth="1"/>
    <col min="5155" max="5155" width="18.85546875" bestFit="1" customWidth="1"/>
    <col min="5156" max="5156" width="15.7109375" bestFit="1" customWidth="1"/>
    <col min="5157" max="5157" width="18.85546875" bestFit="1" customWidth="1"/>
    <col min="5158" max="5158" width="16.7109375" bestFit="1" customWidth="1"/>
    <col min="5159" max="5159" width="19.85546875" bestFit="1" customWidth="1"/>
    <col min="5160" max="5160" width="16.7109375" bestFit="1" customWidth="1"/>
    <col min="5161" max="5161" width="19.85546875" bestFit="1" customWidth="1"/>
    <col min="5162" max="5162" width="15.7109375" bestFit="1" customWidth="1"/>
    <col min="5163" max="5163" width="18.85546875" bestFit="1" customWidth="1"/>
    <col min="5164" max="5164" width="15.7109375" bestFit="1" customWidth="1"/>
    <col min="5165" max="5165" width="18.85546875" bestFit="1" customWidth="1"/>
    <col min="5166" max="5166" width="16.7109375" bestFit="1" customWidth="1"/>
    <col min="5167" max="5167" width="19.85546875" bestFit="1" customWidth="1"/>
    <col min="5168" max="5168" width="11.5703125" bestFit="1" customWidth="1"/>
    <col min="5169" max="5169" width="14.7109375" bestFit="1" customWidth="1"/>
    <col min="5170" max="5170" width="15.7109375" bestFit="1" customWidth="1"/>
    <col min="5171" max="5171" width="18.85546875" bestFit="1" customWidth="1"/>
    <col min="5172" max="5172" width="15.7109375" bestFit="1" customWidth="1"/>
    <col min="5173" max="5173" width="18.85546875" bestFit="1" customWidth="1"/>
    <col min="5174" max="5174" width="15.7109375" bestFit="1" customWidth="1"/>
    <col min="5175" max="5175" width="18.85546875" bestFit="1" customWidth="1"/>
    <col min="5176" max="5176" width="16.7109375" bestFit="1" customWidth="1"/>
    <col min="5177" max="5177" width="19.85546875" bestFit="1" customWidth="1"/>
    <col min="5178" max="5178" width="16.7109375" bestFit="1" customWidth="1"/>
    <col min="5179" max="5179" width="19.85546875" bestFit="1" customWidth="1"/>
    <col min="5180" max="5180" width="15.7109375" bestFit="1" customWidth="1"/>
    <col min="5181" max="5181" width="18.85546875" bestFit="1" customWidth="1"/>
    <col min="5182" max="5182" width="14.5703125" bestFit="1" customWidth="1"/>
    <col min="5183" max="5183" width="17.85546875" bestFit="1" customWidth="1"/>
    <col min="5184" max="5184" width="14.5703125" bestFit="1" customWidth="1"/>
    <col min="5185" max="5185" width="17.85546875" bestFit="1" customWidth="1"/>
    <col min="5186" max="5186" width="14.5703125" bestFit="1" customWidth="1"/>
    <col min="5187" max="5187" width="17.85546875" bestFit="1" customWidth="1"/>
    <col min="5188" max="5188" width="15.7109375" bestFit="1" customWidth="1"/>
    <col min="5189" max="5189" width="18.85546875" bestFit="1" customWidth="1"/>
    <col min="5190" max="5190" width="14.5703125" bestFit="1" customWidth="1"/>
    <col min="5191" max="5191" width="17.85546875" bestFit="1" customWidth="1"/>
    <col min="5192" max="5192" width="15.7109375" bestFit="1" customWidth="1"/>
    <col min="5193" max="5193" width="18.85546875" bestFit="1" customWidth="1"/>
    <col min="5194" max="5194" width="15.7109375" bestFit="1" customWidth="1"/>
    <col min="5195" max="5195" width="18.85546875" bestFit="1" customWidth="1"/>
    <col min="5196" max="5196" width="15.7109375" bestFit="1" customWidth="1"/>
    <col min="5197" max="5197" width="18.85546875" bestFit="1" customWidth="1"/>
    <col min="5198" max="5198" width="15.7109375" bestFit="1" customWidth="1"/>
    <col min="5199" max="5199" width="18.85546875" bestFit="1" customWidth="1"/>
    <col min="5200" max="5200" width="14.5703125" bestFit="1" customWidth="1"/>
    <col min="5201" max="5201" width="17.85546875" bestFit="1" customWidth="1"/>
    <col min="5202" max="5202" width="14.5703125" bestFit="1" customWidth="1"/>
    <col min="5203" max="5203" width="17.85546875" bestFit="1" customWidth="1"/>
    <col min="5204" max="5204" width="14.5703125" bestFit="1" customWidth="1"/>
    <col min="5205" max="5205" width="17.85546875" bestFit="1" customWidth="1"/>
    <col min="5206" max="5206" width="14.5703125" bestFit="1" customWidth="1"/>
    <col min="5207" max="5207" width="17.85546875" bestFit="1" customWidth="1"/>
    <col min="5208" max="5208" width="15.7109375" bestFit="1" customWidth="1"/>
    <col min="5209" max="5209" width="18.85546875" bestFit="1" customWidth="1"/>
    <col min="5210" max="5210" width="15.7109375" bestFit="1" customWidth="1"/>
    <col min="5211" max="5211" width="18.85546875" bestFit="1" customWidth="1"/>
    <col min="5212" max="5212" width="14.5703125" bestFit="1" customWidth="1"/>
    <col min="5213" max="5213" width="17.85546875" bestFit="1" customWidth="1"/>
    <col min="5214" max="5214" width="14.5703125" bestFit="1" customWidth="1"/>
    <col min="5215" max="5215" width="17.85546875" bestFit="1" customWidth="1"/>
    <col min="5216" max="5216" width="15.7109375" bestFit="1" customWidth="1"/>
    <col min="5217" max="5217" width="18.85546875" bestFit="1" customWidth="1"/>
    <col min="5218" max="5218" width="15.7109375" bestFit="1" customWidth="1"/>
    <col min="5219" max="5219" width="18.85546875" bestFit="1" customWidth="1"/>
    <col min="5220" max="5220" width="14.5703125" bestFit="1" customWidth="1"/>
    <col min="5221" max="5221" width="17.85546875" bestFit="1" customWidth="1"/>
    <col min="5222" max="5222" width="14.5703125" bestFit="1" customWidth="1"/>
    <col min="5223" max="5223" width="17.85546875" bestFit="1" customWidth="1"/>
    <col min="5224" max="5224" width="15.7109375" bestFit="1" customWidth="1"/>
    <col min="5225" max="5225" width="18.85546875" bestFit="1" customWidth="1"/>
    <col min="5226" max="5226" width="15.7109375" bestFit="1" customWidth="1"/>
    <col min="5227" max="5227" width="18.85546875" bestFit="1" customWidth="1"/>
    <col min="5228" max="5228" width="15.7109375" bestFit="1" customWidth="1"/>
    <col min="5229" max="5229" width="18.85546875" bestFit="1" customWidth="1"/>
    <col min="5230" max="5230" width="15.7109375" bestFit="1" customWidth="1"/>
    <col min="5231" max="5231" width="18.85546875" bestFit="1" customWidth="1"/>
    <col min="5232" max="5232" width="15.7109375" bestFit="1" customWidth="1"/>
    <col min="5233" max="5233" width="18.85546875" bestFit="1" customWidth="1"/>
    <col min="5234" max="5234" width="16.7109375" bestFit="1" customWidth="1"/>
    <col min="5235" max="5235" width="19.85546875" bestFit="1" customWidth="1"/>
    <col min="5236" max="5236" width="16.7109375" bestFit="1" customWidth="1"/>
    <col min="5237" max="5237" width="19.85546875" bestFit="1" customWidth="1"/>
    <col min="5238" max="5238" width="15.7109375" bestFit="1" customWidth="1"/>
    <col min="5239" max="5239" width="18.85546875" bestFit="1" customWidth="1"/>
    <col min="5240" max="5240" width="16.7109375" bestFit="1" customWidth="1"/>
    <col min="5241" max="5241" width="19.85546875" bestFit="1" customWidth="1"/>
    <col min="5242" max="5242" width="16.7109375" bestFit="1" customWidth="1"/>
    <col min="5243" max="5243" width="19.85546875" bestFit="1" customWidth="1"/>
    <col min="5244" max="5244" width="11.5703125" bestFit="1" customWidth="1"/>
    <col min="5245" max="5245" width="14.7109375" bestFit="1" customWidth="1"/>
    <col min="5246" max="5246" width="16.7109375" bestFit="1" customWidth="1"/>
    <col min="5247" max="5247" width="19.85546875" bestFit="1" customWidth="1"/>
    <col min="5248" max="5248" width="16.7109375" bestFit="1" customWidth="1"/>
    <col min="5249" max="5249" width="19.85546875" bestFit="1" customWidth="1"/>
    <col min="5250" max="5250" width="16.7109375" bestFit="1" customWidth="1"/>
    <col min="5251" max="5251" width="19.85546875" bestFit="1" customWidth="1"/>
    <col min="5252" max="5252" width="16.7109375" bestFit="1" customWidth="1"/>
    <col min="5253" max="5253" width="19.85546875" bestFit="1" customWidth="1"/>
    <col min="5254" max="5254" width="16.7109375" bestFit="1" customWidth="1"/>
    <col min="5255" max="5255" width="19.85546875" bestFit="1" customWidth="1"/>
    <col min="5256" max="5256" width="16.7109375" bestFit="1" customWidth="1"/>
    <col min="5257" max="5257" width="19.85546875" bestFit="1" customWidth="1"/>
    <col min="5258" max="5258" width="16.7109375" bestFit="1" customWidth="1"/>
    <col min="5259" max="5259" width="19.85546875" bestFit="1" customWidth="1"/>
    <col min="5260" max="5260" width="15.7109375" bestFit="1" customWidth="1"/>
    <col min="5261" max="5261" width="18.85546875" bestFit="1" customWidth="1"/>
    <col min="5262" max="5262" width="16.7109375" bestFit="1" customWidth="1"/>
    <col min="5263" max="5263" width="19.85546875" bestFit="1" customWidth="1"/>
    <col min="5264" max="5264" width="16.7109375" bestFit="1" customWidth="1"/>
    <col min="5265" max="5265" width="19.85546875" bestFit="1" customWidth="1"/>
    <col min="5266" max="5266" width="16.7109375" bestFit="1" customWidth="1"/>
    <col min="5267" max="5267" width="19.85546875" bestFit="1" customWidth="1"/>
    <col min="5268" max="5268" width="15.7109375" bestFit="1" customWidth="1"/>
    <col min="5269" max="5269" width="18.85546875" bestFit="1" customWidth="1"/>
    <col min="5270" max="5270" width="15.7109375" bestFit="1" customWidth="1"/>
    <col min="5271" max="5271" width="18.85546875" bestFit="1" customWidth="1"/>
    <col min="5272" max="5272" width="16.7109375" bestFit="1" customWidth="1"/>
    <col min="5273" max="5273" width="19.85546875" bestFit="1" customWidth="1"/>
    <col min="5274" max="5274" width="16.7109375" bestFit="1" customWidth="1"/>
    <col min="5275" max="5275" width="19.85546875" bestFit="1" customWidth="1"/>
    <col min="5276" max="5276" width="15.7109375" bestFit="1" customWidth="1"/>
    <col min="5277" max="5277" width="18.85546875" bestFit="1" customWidth="1"/>
    <col min="5278" max="5278" width="15.7109375" bestFit="1" customWidth="1"/>
    <col min="5279" max="5279" width="18.85546875" bestFit="1" customWidth="1"/>
    <col min="5280" max="5280" width="15.7109375" bestFit="1" customWidth="1"/>
    <col min="5281" max="5281" width="18.85546875" bestFit="1" customWidth="1"/>
    <col min="5282" max="5282" width="15.7109375" bestFit="1" customWidth="1"/>
    <col min="5283" max="5283" width="18.85546875" bestFit="1" customWidth="1"/>
    <col min="5284" max="5284" width="16.7109375" bestFit="1" customWidth="1"/>
    <col min="5285" max="5285" width="19.85546875" bestFit="1" customWidth="1"/>
    <col min="5286" max="5286" width="15.7109375" bestFit="1" customWidth="1"/>
    <col min="5287" max="5287" width="18.85546875" bestFit="1" customWidth="1"/>
    <col min="5288" max="5288" width="16.7109375" bestFit="1" customWidth="1"/>
    <col min="5289" max="5289" width="19.85546875" bestFit="1" customWidth="1"/>
    <col min="5290" max="5290" width="16.7109375" bestFit="1" customWidth="1"/>
    <col min="5291" max="5291" width="19.85546875" bestFit="1" customWidth="1"/>
    <col min="5292" max="5292" width="16.7109375" bestFit="1" customWidth="1"/>
    <col min="5293" max="5293" width="19.85546875" bestFit="1" customWidth="1"/>
    <col min="5294" max="5294" width="16.7109375" bestFit="1" customWidth="1"/>
    <col min="5295" max="5295" width="19.85546875" bestFit="1" customWidth="1"/>
    <col min="5296" max="5296" width="16.7109375" bestFit="1" customWidth="1"/>
    <col min="5297" max="5297" width="19.85546875" bestFit="1" customWidth="1"/>
    <col min="5298" max="5298" width="16.7109375" bestFit="1" customWidth="1"/>
    <col min="5299" max="5299" width="19.85546875" bestFit="1" customWidth="1"/>
    <col min="5300" max="5300" width="16.7109375" bestFit="1" customWidth="1"/>
    <col min="5301" max="5301" width="19.85546875" bestFit="1" customWidth="1"/>
    <col min="5302" max="5302" width="16.7109375" bestFit="1" customWidth="1"/>
    <col min="5303" max="5303" width="19.85546875" bestFit="1" customWidth="1"/>
    <col min="5304" max="5304" width="16.7109375" bestFit="1" customWidth="1"/>
    <col min="5305" max="5305" width="19.85546875" bestFit="1" customWidth="1"/>
    <col min="5306" max="5306" width="15.7109375" bestFit="1" customWidth="1"/>
    <col min="5307" max="5307" width="18.85546875" bestFit="1" customWidth="1"/>
    <col min="5308" max="5308" width="16.7109375" bestFit="1" customWidth="1"/>
    <col min="5309" max="5309" width="19.85546875" bestFit="1" customWidth="1"/>
    <col min="5310" max="5310" width="16.7109375" bestFit="1" customWidth="1"/>
    <col min="5311" max="5311" width="19.85546875" bestFit="1" customWidth="1"/>
    <col min="5312" max="5312" width="16.7109375" bestFit="1" customWidth="1"/>
    <col min="5313" max="5313" width="19.85546875" bestFit="1" customWidth="1"/>
    <col min="5314" max="5314" width="15.7109375" bestFit="1" customWidth="1"/>
    <col min="5315" max="5315" width="18.85546875" bestFit="1" customWidth="1"/>
    <col min="5316" max="5316" width="16.7109375" bestFit="1" customWidth="1"/>
    <col min="5317" max="5317" width="19.85546875" bestFit="1" customWidth="1"/>
    <col min="5318" max="5318" width="16.7109375" bestFit="1" customWidth="1"/>
    <col min="5319" max="5319" width="19.85546875" bestFit="1" customWidth="1"/>
    <col min="5320" max="5320" width="16.7109375" bestFit="1" customWidth="1"/>
    <col min="5321" max="5321" width="19.85546875" bestFit="1" customWidth="1"/>
    <col min="5322" max="5322" width="15.7109375" bestFit="1" customWidth="1"/>
    <col min="5323" max="5323" width="18.85546875" bestFit="1" customWidth="1"/>
    <col min="5324" max="5324" width="15.7109375" bestFit="1" customWidth="1"/>
    <col min="5325" max="5325" width="18.85546875" bestFit="1" customWidth="1"/>
    <col min="5326" max="5326" width="15.7109375" bestFit="1" customWidth="1"/>
    <col min="5327" max="5327" width="18.85546875" bestFit="1" customWidth="1"/>
    <col min="5328" max="5328" width="16.7109375" bestFit="1" customWidth="1"/>
    <col min="5329" max="5329" width="19.85546875" bestFit="1" customWidth="1"/>
    <col min="5330" max="5330" width="16.7109375" bestFit="1" customWidth="1"/>
    <col min="5331" max="5331" width="19.85546875" bestFit="1" customWidth="1"/>
    <col min="5332" max="5332" width="16.7109375" bestFit="1" customWidth="1"/>
    <col min="5333" max="5333" width="19.85546875" bestFit="1" customWidth="1"/>
    <col min="5334" max="5334" width="11.5703125" bestFit="1" customWidth="1"/>
    <col min="5335" max="5335" width="14.7109375" bestFit="1" customWidth="1"/>
    <col min="5336" max="5336" width="15.7109375" bestFit="1" customWidth="1"/>
    <col min="5337" max="5337" width="18.85546875" bestFit="1" customWidth="1"/>
    <col min="5338" max="5338" width="15.7109375" bestFit="1" customWidth="1"/>
    <col min="5339" max="5339" width="18.85546875" bestFit="1" customWidth="1"/>
    <col min="5340" max="5340" width="16.7109375" bestFit="1" customWidth="1"/>
    <col min="5341" max="5341" width="19.85546875" bestFit="1" customWidth="1"/>
    <col min="5342" max="5342" width="16.7109375" bestFit="1" customWidth="1"/>
    <col min="5343" max="5343" width="19.85546875" bestFit="1" customWidth="1"/>
    <col min="5344" max="5344" width="16.7109375" bestFit="1" customWidth="1"/>
    <col min="5345" max="5345" width="19.85546875" bestFit="1" customWidth="1"/>
    <col min="5346" max="5346" width="16.7109375" bestFit="1" customWidth="1"/>
    <col min="5347" max="5347" width="19.85546875" bestFit="1" customWidth="1"/>
    <col min="5348" max="5348" width="16.7109375" bestFit="1" customWidth="1"/>
    <col min="5349" max="5349" width="19.85546875" bestFit="1" customWidth="1"/>
    <col min="5350" max="5351" width="16.7109375" bestFit="1" customWidth="1"/>
    <col min="5352" max="5352" width="19.85546875" bestFit="1" customWidth="1"/>
    <col min="5353" max="5353" width="16.7109375" bestFit="1" customWidth="1"/>
    <col min="5354" max="5354" width="19.85546875" bestFit="1" customWidth="1"/>
    <col min="5355" max="5355" width="16.7109375" bestFit="1" customWidth="1"/>
    <col min="5356" max="5356" width="19.85546875" bestFit="1" customWidth="1"/>
    <col min="5357" max="5357" width="16.7109375" bestFit="1" customWidth="1"/>
    <col min="5358" max="5358" width="19.85546875" bestFit="1" customWidth="1"/>
    <col min="5359" max="5359" width="16.7109375" bestFit="1" customWidth="1"/>
    <col min="5360" max="5360" width="19.85546875" bestFit="1" customWidth="1"/>
    <col min="5361" max="5361" width="15.7109375" bestFit="1" customWidth="1"/>
    <col min="5362" max="5362" width="18.85546875" bestFit="1" customWidth="1"/>
    <col min="5363" max="5363" width="15.7109375" bestFit="1" customWidth="1"/>
    <col min="5364" max="5364" width="18.85546875" bestFit="1" customWidth="1"/>
    <col min="5365" max="5365" width="16.7109375" bestFit="1" customWidth="1"/>
    <col min="5366" max="5366" width="19.85546875" bestFit="1" customWidth="1"/>
    <col min="5367" max="5367" width="16.7109375" bestFit="1" customWidth="1"/>
    <col min="5368" max="5368" width="19.85546875" bestFit="1" customWidth="1"/>
    <col min="5369" max="5369" width="16.7109375" bestFit="1" customWidth="1"/>
    <col min="5370" max="5370" width="19.85546875" bestFit="1" customWidth="1"/>
    <col min="5371" max="5371" width="16.7109375" bestFit="1" customWidth="1"/>
    <col min="5372" max="5372" width="19.85546875" bestFit="1" customWidth="1"/>
    <col min="5373" max="5373" width="16.7109375" bestFit="1" customWidth="1"/>
    <col min="5374" max="5374" width="19.85546875" bestFit="1" customWidth="1"/>
    <col min="5375" max="5375" width="16.7109375" bestFit="1" customWidth="1"/>
    <col min="5376" max="5376" width="19.85546875" bestFit="1" customWidth="1"/>
    <col min="5377" max="5377" width="16.7109375" bestFit="1" customWidth="1"/>
    <col min="5378" max="5378" width="19.85546875" bestFit="1" customWidth="1"/>
    <col min="5379" max="5379" width="15.7109375" bestFit="1" customWidth="1"/>
    <col min="5380" max="5380" width="18.85546875" bestFit="1" customWidth="1"/>
    <col min="5381" max="5381" width="15.7109375" bestFit="1" customWidth="1"/>
    <col min="5382" max="5382" width="18.85546875" bestFit="1" customWidth="1"/>
    <col min="5383" max="5383" width="15.7109375" bestFit="1" customWidth="1"/>
    <col min="5384" max="5384" width="18.85546875" bestFit="1" customWidth="1"/>
    <col min="5385" max="5385" width="16.7109375" bestFit="1" customWidth="1"/>
    <col min="5386" max="5386" width="19.85546875" bestFit="1" customWidth="1"/>
    <col min="5387" max="5387" width="16.7109375" bestFit="1" customWidth="1"/>
    <col min="5388" max="5388" width="19.85546875" bestFit="1" customWidth="1"/>
    <col min="5389" max="5389" width="16.7109375" bestFit="1" customWidth="1"/>
    <col min="5390" max="5390" width="19.85546875" bestFit="1" customWidth="1"/>
    <col min="5391" max="5391" width="11.5703125" bestFit="1" customWidth="1"/>
    <col min="5392" max="5392" width="14.7109375" bestFit="1" customWidth="1"/>
    <col min="5393" max="5393" width="16.7109375" bestFit="1" customWidth="1"/>
    <col min="5394" max="5394" width="19.85546875" bestFit="1" customWidth="1"/>
    <col min="5395" max="5395" width="16.7109375" bestFit="1" customWidth="1"/>
    <col min="5396" max="5396" width="19.85546875" bestFit="1" customWidth="1"/>
    <col min="5397" max="5397" width="16.7109375" bestFit="1" customWidth="1"/>
    <col min="5398" max="5398" width="19.85546875" bestFit="1" customWidth="1"/>
    <col min="5399" max="5399" width="17.7109375" bestFit="1" customWidth="1"/>
    <col min="5400" max="5400" width="20.85546875" bestFit="1" customWidth="1"/>
    <col min="5401" max="5401" width="17.7109375" bestFit="1" customWidth="1"/>
    <col min="5402" max="5402" width="20.85546875" bestFit="1" customWidth="1"/>
    <col min="5403" max="5403" width="16.7109375" bestFit="1" customWidth="1"/>
    <col min="5404" max="5404" width="19.85546875" bestFit="1" customWidth="1"/>
    <col min="5405" max="5405" width="16.7109375" bestFit="1" customWidth="1"/>
    <col min="5406" max="5406" width="19.85546875" bestFit="1" customWidth="1"/>
    <col min="5407" max="5407" width="16.7109375" bestFit="1" customWidth="1"/>
    <col min="5408" max="5408" width="19.85546875" bestFit="1" customWidth="1"/>
    <col min="5409" max="5409" width="17.7109375" bestFit="1" customWidth="1"/>
    <col min="5410" max="5410" width="20.85546875" bestFit="1" customWidth="1"/>
    <col min="5411" max="5411" width="17.7109375" bestFit="1" customWidth="1"/>
    <col min="5412" max="5412" width="20.85546875" bestFit="1" customWidth="1"/>
    <col min="5413" max="5413" width="17.7109375" bestFit="1" customWidth="1"/>
    <col min="5414" max="5414" width="20.85546875" bestFit="1" customWidth="1"/>
    <col min="5415" max="5415" width="17.7109375" bestFit="1" customWidth="1"/>
    <col min="5416" max="5416" width="20.85546875" bestFit="1" customWidth="1"/>
    <col min="5417" max="5417" width="17.7109375" bestFit="1" customWidth="1"/>
    <col min="5418" max="5418" width="20.85546875" bestFit="1" customWidth="1"/>
    <col min="5419" max="5419" width="17.7109375" bestFit="1" customWidth="1"/>
    <col min="5420" max="5420" width="20.85546875" bestFit="1" customWidth="1"/>
    <col min="5421" max="5421" width="17.7109375" bestFit="1" customWidth="1"/>
    <col min="5422" max="5422" width="20.85546875" bestFit="1" customWidth="1"/>
    <col min="5423" max="5423" width="17.7109375" bestFit="1" customWidth="1"/>
    <col min="5424" max="5424" width="20.85546875" bestFit="1" customWidth="1"/>
    <col min="5425" max="5425" width="16.7109375" bestFit="1" customWidth="1"/>
    <col min="5426" max="5426" width="19.85546875" bestFit="1" customWidth="1"/>
    <col min="5427" max="5427" width="16.7109375" bestFit="1" customWidth="1"/>
    <col min="5428" max="5428" width="19.85546875" bestFit="1" customWidth="1"/>
    <col min="5429" max="5429" width="17.7109375" bestFit="1" customWidth="1"/>
    <col min="5430" max="5430" width="20.85546875" bestFit="1" customWidth="1"/>
    <col min="5431" max="5431" width="17.7109375" bestFit="1" customWidth="1"/>
    <col min="5432" max="5432" width="20.85546875" bestFit="1" customWidth="1"/>
    <col min="5433" max="5433" width="17.7109375" bestFit="1" customWidth="1"/>
    <col min="5434" max="5434" width="20.85546875" bestFit="1" customWidth="1"/>
    <col min="5435" max="5435" width="16.7109375" bestFit="1" customWidth="1"/>
    <col min="5436" max="5436" width="19.85546875" bestFit="1" customWidth="1"/>
    <col min="5437" max="5437" width="16.7109375" bestFit="1" customWidth="1"/>
    <col min="5438" max="5438" width="19.85546875" bestFit="1" customWidth="1"/>
    <col min="5439" max="5439" width="17.7109375" bestFit="1" customWidth="1"/>
    <col min="5440" max="5440" width="20.85546875" bestFit="1" customWidth="1"/>
    <col min="5441" max="5441" width="16.7109375" bestFit="1" customWidth="1"/>
    <col min="5442" max="5442" width="19.85546875" bestFit="1" customWidth="1"/>
    <col min="5443" max="5443" width="16.7109375" bestFit="1" customWidth="1"/>
    <col min="5444" max="5444" width="19.85546875" bestFit="1" customWidth="1"/>
    <col min="5445" max="5445" width="16.7109375" bestFit="1" customWidth="1"/>
    <col min="5446" max="5446" width="19.85546875" bestFit="1" customWidth="1"/>
    <col min="5447" max="5447" width="17.7109375" bestFit="1" customWidth="1"/>
    <col min="5448" max="5448" width="20.85546875" bestFit="1" customWidth="1"/>
    <col min="5449" max="5449" width="17.7109375" bestFit="1" customWidth="1"/>
    <col min="5450" max="5450" width="20.85546875" bestFit="1" customWidth="1"/>
    <col min="5451" max="5451" width="17.7109375" bestFit="1" customWidth="1"/>
    <col min="5452" max="5452" width="20.85546875" bestFit="1" customWidth="1"/>
    <col min="5453" max="5453" width="17.7109375" bestFit="1" customWidth="1"/>
    <col min="5454" max="5454" width="20.85546875" bestFit="1" customWidth="1"/>
    <col min="5455" max="5455" width="17.7109375" bestFit="1" customWidth="1"/>
    <col min="5456" max="5456" width="20.85546875" bestFit="1" customWidth="1"/>
    <col min="5457" max="5457" width="17.7109375" bestFit="1" customWidth="1"/>
    <col min="5458" max="5458" width="20.85546875" bestFit="1" customWidth="1"/>
    <col min="5459" max="5459" width="17.7109375" bestFit="1" customWidth="1"/>
    <col min="5460" max="5460" width="20.85546875" bestFit="1" customWidth="1"/>
    <col min="5461" max="5461" width="17.7109375" bestFit="1" customWidth="1"/>
    <col min="5462" max="5462" width="20.85546875" bestFit="1" customWidth="1"/>
    <col min="5463" max="5463" width="17.7109375" bestFit="1" customWidth="1"/>
    <col min="5464" max="5464" width="20.85546875" bestFit="1" customWidth="1"/>
    <col min="5465" max="5465" width="17.7109375" bestFit="1" customWidth="1"/>
    <col min="5466" max="5466" width="20.85546875" bestFit="1" customWidth="1"/>
    <col min="5467" max="5467" width="16.7109375" bestFit="1" customWidth="1"/>
    <col min="5468" max="5468" width="19.85546875" bestFit="1" customWidth="1"/>
    <col min="5469" max="5469" width="17.7109375" bestFit="1" customWidth="1"/>
    <col min="5470" max="5470" width="20.85546875" bestFit="1" customWidth="1"/>
    <col min="5471" max="5471" width="17.7109375" bestFit="1" customWidth="1"/>
    <col min="5472" max="5472" width="20.85546875" bestFit="1" customWidth="1"/>
    <col min="5473" max="5473" width="17.7109375" bestFit="1" customWidth="1"/>
    <col min="5474" max="5474" width="20.85546875" bestFit="1" customWidth="1"/>
    <col min="5475" max="5475" width="17.7109375" bestFit="1" customWidth="1"/>
    <col min="5476" max="5476" width="20.85546875" bestFit="1" customWidth="1"/>
    <col min="5477" max="5477" width="16.7109375" bestFit="1" customWidth="1"/>
    <col min="5478" max="5478" width="19.85546875" bestFit="1" customWidth="1"/>
    <col min="5479" max="5479" width="16.7109375" bestFit="1" customWidth="1"/>
    <col min="5480" max="5480" width="19.85546875" bestFit="1" customWidth="1"/>
    <col min="5481" max="5481" width="17.7109375" bestFit="1" customWidth="1"/>
    <col min="5482" max="5482" width="20.85546875" bestFit="1" customWidth="1"/>
    <col min="5483" max="5483" width="16.7109375" bestFit="1" customWidth="1"/>
    <col min="5484" max="5484" width="19.85546875" bestFit="1" customWidth="1"/>
    <col min="5485" max="5485" width="17.7109375" bestFit="1" customWidth="1"/>
    <col min="5486" max="5486" width="20.85546875" bestFit="1" customWidth="1"/>
    <col min="5487" max="5487" width="16.7109375" bestFit="1" customWidth="1"/>
    <col min="5488" max="5488" width="19.85546875" bestFit="1" customWidth="1"/>
    <col min="5489" max="5489" width="17.7109375" bestFit="1" customWidth="1"/>
    <col min="5490" max="5490" width="20.85546875" bestFit="1" customWidth="1"/>
    <col min="5491" max="5491" width="17.7109375" bestFit="1" customWidth="1"/>
    <col min="5492" max="5492" width="20.85546875" bestFit="1" customWidth="1"/>
    <col min="5493" max="5493" width="17.7109375" bestFit="1" customWidth="1"/>
    <col min="5494" max="5494" width="20.85546875" bestFit="1" customWidth="1"/>
    <col min="5495" max="5495" width="17.7109375" bestFit="1" customWidth="1"/>
    <col min="5496" max="5496" width="20.85546875" bestFit="1" customWidth="1"/>
    <col min="5497" max="5497" width="16.7109375" bestFit="1" customWidth="1"/>
    <col min="5498" max="5498" width="19.85546875" bestFit="1" customWidth="1"/>
    <col min="5499" max="5499" width="16.7109375" bestFit="1" customWidth="1"/>
    <col min="5500" max="5500" width="19.85546875" bestFit="1" customWidth="1"/>
    <col min="5501" max="5501" width="17.7109375" bestFit="1" customWidth="1"/>
    <col min="5502" max="5502" width="20.85546875" bestFit="1" customWidth="1"/>
    <col min="5503" max="5503" width="17.7109375" bestFit="1" customWidth="1"/>
    <col min="5504" max="5504" width="20.85546875" bestFit="1" customWidth="1"/>
    <col min="5505" max="5505" width="17.7109375" bestFit="1" customWidth="1"/>
    <col min="5506" max="5506" width="20.85546875" bestFit="1" customWidth="1"/>
    <col min="5507" max="5507" width="16.7109375" bestFit="1" customWidth="1"/>
    <col min="5508" max="5508" width="19.85546875" bestFit="1" customWidth="1"/>
    <col min="5509" max="5509" width="16.7109375" bestFit="1" customWidth="1"/>
    <col min="5510" max="5510" width="19.85546875" bestFit="1" customWidth="1"/>
    <col min="5511" max="5511" width="16.7109375" bestFit="1" customWidth="1"/>
    <col min="5512" max="5512" width="19.85546875" bestFit="1" customWidth="1"/>
    <col min="5513" max="5513" width="17.7109375" bestFit="1" customWidth="1"/>
    <col min="5514" max="5514" width="20.85546875" bestFit="1" customWidth="1"/>
    <col min="5515" max="5515" width="17.7109375" bestFit="1" customWidth="1"/>
    <col min="5516" max="5516" width="20.85546875" bestFit="1" customWidth="1"/>
    <col min="5517" max="5517" width="17.7109375" bestFit="1" customWidth="1"/>
    <col min="5518" max="5518" width="20.85546875" bestFit="1" customWidth="1"/>
    <col min="5519" max="5519" width="17.7109375" bestFit="1" customWidth="1"/>
    <col min="5520" max="5520" width="20.85546875" bestFit="1" customWidth="1"/>
    <col min="5521" max="5521" width="17.7109375" bestFit="1" customWidth="1"/>
    <col min="5522" max="5522" width="20.85546875" bestFit="1" customWidth="1"/>
    <col min="5523" max="5523" width="17.7109375" bestFit="1" customWidth="1"/>
    <col min="5524" max="5524" width="20.85546875" bestFit="1" customWidth="1"/>
    <col min="5525" max="5525" width="17.7109375" bestFit="1" customWidth="1"/>
    <col min="5526" max="5526" width="20.85546875" bestFit="1" customWidth="1"/>
    <col min="5527" max="5527" width="15.7109375" bestFit="1" customWidth="1"/>
    <col min="5528" max="5528" width="18.85546875" bestFit="1" customWidth="1"/>
    <col min="5529" max="5529" width="15.7109375" bestFit="1" customWidth="1"/>
    <col min="5530" max="5530" width="18.85546875" bestFit="1" customWidth="1"/>
    <col min="5531" max="5531" width="16.7109375" bestFit="1" customWidth="1"/>
    <col min="5532" max="5532" width="19.85546875" bestFit="1" customWidth="1"/>
    <col min="5533" max="5533" width="15.7109375" bestFit="1" customWidth="1"/>
    <col min="5534" max="5534" width="18.85546875" bestFit="1" customWidth="1"/>
    <col min="5535" max="5535" width="16.7109375" bestFit="1" customWidth="1"/>
    <col min="5536" max="5536" width="19.85546875" bestFit="1" customWidth="1"/>
    <col min="5537" max="5537" width="15.7109375" bestFit="1" customWidth="1"/>
    <col min="5538" max="5538" width="18.85546875" bestFit="1" customWidth="1"/>
    <col min="5539" max="5539" width="16.7109375" bestFit="1" customWidth="1"/>
    <col min="5540" max="5540" width="19.85546875" bestFit="1" customWidth="1"/>
    <col min="5541" max="5541" width="16.7109375" bestFit="1" customWidth="1"/>
    <col min="5542" max="5542" width="19.85546875" bestFit="1" customWidth="1"/>
    <col min="5543" max="5543" width="15.7109375" bestFit="1" customWidth="1"/>
    <col min="5544" max="5544" width="18.85546875" bestFit="1" customWidth="1"/>
    <col min="5545" max="5545" width="16.7109375" bestFit="1" customWidth="1"/>
    <col min="5546" max="5546" width="19.85546875" bestFit="1" customWidth="1"/>
    <col min="5547" max="5547" width="16.7109375" bestFit="1" customWidth="1"/>
    <col min="5548" max="5548" width="19.85546875" bestFit="1" customWidth="1"/>
    <col min="5549" max="5549" width="16.7109375" bestFit="1" customWidth="1"/>
    <col min="5550" max="5550" width="19.85546875" bestFit="1" customWidth="1"/>
    <col min="5551" max="5551" width="16.7109375" bestFit="1" customWidth="1"/>
    <col min="5552" max="5552" width="19.85546875" bestFit="1" customWidth="1"/>
    <col min="5553" max="5553" width="16.7109375" bestFit="1" customWidth="1"/>
    <col min="5554" max="5554" width="19.85546875" bestFit="1" customWidth="1"/>
    <col min="5555" max="5555" width="15.7109375" bestFit="1" customWidth="1"/>
    <col min="5556" max="5556" width="18.85546875" bestFit="1" customWidth="1"/>
    <col min="5557" max="5557" width="16.7109375" bestFit="1" customWidth="1"/>
    <col min="5558" max="5558" width="19.85546875" bestFit="1" customWidth="1"/>
    <col min="5559" max="5559" width="15.7109375" bestFit="1" customWidth="1"/>
    <col min="5560" max="5560" width="18.85546875" bestFit="1" customWidth="1"/>
    <col min="5561" max="5561" width="16.7109375" bestFit="1" customWidth="1"/>
    <col min="5562" max="5562" width="19.85546875" bestFit="1" customWidth="1"/>
    <col min="5563" max="5563" width="16.7109375" bestFit="1" customWidth="1"/>
    <col min="5564" max="5564" width="19.85546875" bestFit="1" customWidth="1"/>
    <col min="5565" max="5565" width="16.7109375" bestFit="1" customWidth="1"/>
    <col min="5566" max="5566" width="19.85546875" bestFit="1" customWidth="1"/>
    <col min="5567" max="5567" width="16.7109375" bestFit="1" customWidth="1"/>
    <col min="5568" max="5568" width="19.85546875" bestFit="1" customWidth="1"/>
    <col min="5569" max="5569" width="16.7109375" bestFit="1" customWidth="1"/>
    <col min="5570" max="5570" width="19.85546875" bestFit="1" customWidth="1"/>
    <col min="5571" max="5571" width="15.7109375" bestFit="1" customWidth="1"/>
    <col min="5572" max="5572" width="18.85546875" bestFit="1" customWidth="1"/>
    <col min="5573" max="5573" width="16.7109375" bestFit="1" customWidth="1"/>
    <col min="5574" max="5574" width="19.85546875" bestFit="1" customWidth="1"/>
    <col min="5575" max="5575" width="17.7109375" bestFit="1" customWidth="1"/>
    <col min="5576" max="5576" width="20.85546875" bestFit="1" customWidth="1"/>
    <col min="5577" max="5577" width="17.7109375" bestFit="1" customWidth="1"/>
    <col min="5578" max="5578" width="20.85546875" bestFit="1" customWidth="1"/>
    <col min="5579" max="5579" width="17.7109375" bestFit="1" customWidth="1"/>
    <col min="5580" max="5580" width="20.85546875" bestFit="1" customWidth="1"/>
    <col min="5581" max="5581" width="16.7109375" bestFit="1" customWidth="1"/>
    <col min="5582" max="5582" width="19.85546875" bestFit="1" customWidth="1"/>
    <col min="5583" max="5583" width="16.7109375" bestFit="1" customWidth="1"/>
    <col min="5584" max="5584" width="19.85546875" bestFit="1" customWidth="1"/>
    <col min="5585" max="5585" width="17.7109375" bestFit="1" customWidth="1"/>
    <col min="5586" max="5586" width="20.85546875" bestFit="1" customWidth="1"/>
    <col min="5587" max="5587" width="17.7109375" bestFit="1" customWidth="1"/>
    <col min="5588" max="5588" width="20.85546875" bestFit="1" customWidth="1"/>
    <col min="5589" max="5589" width="17.7109375" bestFit="1" customWidth="1"/>
    <col min="5590" max="5590" width="20.85546875" bestFit="1" customWidth="1"/>
    <col min="5591" max="5591" width="17.7109375" bestFit="1" customWidth="1"/>
    <col min="5592" max="5592" width="20.85546875" bestFit="1" customWidth="1"/>
    <col min="5593" max="5593" width="17.7109375" bestFit="1" customWidth="1"/>
    <col min="5594" max="5594" width="20.85546875" bestFit="1" customWidth="1"/>
    <col min="5595" max="5595" width="16.7109375" bestFit="1" customWidth="1"/>
    <col min="5596" max="5596" width="19.85546875" bestFit="1" customWidth="1"/>
    <col min="5597" max="5597" width="16.7109375" bestFit="1" customWidth="1"/>
    <col min="5598" max="5598" width="19.85546875" bestFit="1" customWidth="1"/>
    <col min="5599" max="5599" width="17.7109375" bestFit="1" customWidth="1"/>
    <col min="5600" max="5600" width="20.85546875" bestFit="1" customWidth="1"/>
    <col min="5601" max="5601" width="17.7109375" bestFit="1" customWidth="1"/>
    <col min="5602" max="5602" width="20.85546875" bestFit="1" customWidth="1"/>
    <col min="5603" max="5603" width="17.7109375" bestFit="1" customWidth="1"/>
    <col min="5604" max="5604" width="20.85546875" bestFit="1" customWidth="1"/>
    <col min="5605" max="5605" width="17.7109375" bestFit="1" customWidth="1"/>
    <col min="5606" max="5606" width="20.85546875" bestFit="1" customWidth="1"/>
    <col min="5607" max="5607" width="17.7109375" bestFit="1" customWidth="1"/>
    <col min="5608" max="5608" width="20.85546875" bestFit="1" customWidth="1"/>
    <col min="5609" max="5609" width="17.7109375" bestFit="1" customWidth="1"/>
    <col min="5610" max="5610" width="20.85546875" bestFit="1" customWidth="1"/>
    <col min="5611" max="5611" width="17.7109375" bestFit="1" customWidth="1"/>
    <col min="5612" max="5612" width="20.85546875" bestFit="1" customWidth="1"/>
    <col min="5613" max="5613" width="17.7109375" bestFit="1" customWidth="1"/>
    <col min="5614" max="5614" width="20.85546875" bestFit="1" customWidth="1"/>
    <col min="5615" max="5615" width="16.7109375" bestFit="1" customWidth="1"/>
    <col min="5616" max="5616" width="19.85546875" bestFit="1" customWidth="1"/>
    <col min="5617" max="5617" width="17.7109375" bestFit="1" customWidth="1"/>
    <col min="5618" max="5618" width="20.85546875" bestFit="1" customWidth="1"/>
    <col min="5619" max="5619" width="17.7109375" bestFit="1" customWidth="1"/>
    <col min="5620" max="5620" width="20.85546875" bestFit="1" customWidth="1"/>
    <col min="5621" max="5621" width="16.7109375" bestFit="1" customWidth="1"/>
    <col min="5622" max="5622" width="19.85546875" bestFit="1" customWidth="1"/>
    <col min="5623" max="5623" width="16.7109375" bestFit="1" customWidth="1"/>
    <col min="5624" max="5624" width="19.85546875" bestFit="1" customWidth="1"/>
    <col min="5625" max="5625" width="17.7109375" bestFit="1" customWidth="1"/>
    <col min="5626" max="5626" width="20.85546875" bestFit="1" customWidth="1"/>
    <col min="5627" max="5627" width="17.7109375" bestFit="1" customWidth="1"/>
    <col min="5628" max="5628" width="20.85546875" bestFit="1" customWidth="1"/>
    <col min="5629" max="5629" width="16.7109375" bestFit="1" customWidth="1"/>
    <col min="5630" max="5630" width="19.85546875" bestFit="1" customWidth="1"/>
    <col min="5631" max="5631" width="16.7109375" bestFit="1" customWidth="1"/>
    <col min="5632" max="5632" width="19.85546875" bestFit="1" customWidth="1"/>
    <col min="5633" max="5633" width="17.7109375" bestFit="1" customWidth="1"/>
    <col min="5634" max="5634" width="20.85546875" bestFit="1" customWidth="1"/>
    <col min="5635" max="5635" width="17.7109375" bestFit="1" customWidth="1"/>
    <col min="5636" max="5636" width="20.85546875" bestFit="1" customWidth="1"/>
    <col min="5637" max="5637" width="17.7109375" bestFit="1" customWidth="1"/>
    <col min="5638" max="5638" width="20.85546875" bestFit="1" customWidth="1"/>
    <col min="5639" max="5639" width="16.7109375" bestFit="1" customWidth="1"/>
    <col min="5640" max="5640" width="19.85546875" bestFit="1" customWidth="1"/>
    <col min="5641" max="5641" width="16.7109375" bestFit="1" customWidth="1"/>
    <col min="5642" max="5642" width="19.85546875" bestFit="1" customWidth="1"/>
    <col min="5643" max="5643" width="17.7109375" bestFit="1" customWidth="1"/>
    <col min="5644" max="5644" width="20.85546875" bestFit="1" customWidth="1"/>
    <col min="5645" max="5645" width="17.7109375" bestFit="1" customWidth="1"/>
    <col min="5646" max="5646" width="20.85546875" bestFit="1" customWidth="1"/>
    <col min="5647" max="5647" width="16.7109375" bestFit="1" customWidth="1"/>
    <col min="5648" max="5648" width="19.85546875" bestFit="1" customWidth="1"/>
    <col min="5649" max="5649" width="17.7109375" bestFit="1" customWidth="1"/>
    <col min="5650" max="5650" width="20.85546875" bestFit="1" customWidth="1"/>
    <col min="5651" max="5651" width="17.7109375" bestFit="1" customWidth="1"/>
    <col min="5652" max="5652" width="20.85546875" bestFit="1" customWidth="1"/>
    <col min="5653" max="5653" width="17.7109375" bestFit="1" customWidth="1"/>
    <col min="5654" max="5654" width="20.85546875" bestFit="1" customWidth="1"/>
    <col min="5655" max="5655" width="17.7109375" bestFit="1" customWidth="1"/>
    <col min="5656" max="5656" width="20.85546875" bestFit="1" customWidth="1"/>
    <col min="5657" max="5657" width="17.7109375" bestFit="1" customWidth="1"/>
    <col min="5658" max="5658" width="20.85546875" bestFit="1" customWidth="1"/>
    <col min="5659" max="5659" width="17.7109375" bestFit="1" customWidth="1"/>
    <col min="5660" max="5660" width="20.85546875" bestFit="1" customWidth="1"/>
    <col min="5661" max="5661" width="17.7109375" bestFit="1" customWidth="1"/>
    <col min="5662" max="5662" width="20.85546875" bestFit="1" customWidth="1"/>
    <col min="5663" max="5663" width="17.7109375" bestFit="1" customWidth="1"/>
    <col min="5664" max="5664" width="20.85546875" bestFit="1" customWidth="1"/>
    <col min="5665" max="5665" width="17.7109375" bestFit="1" customWidth="1"/>
    <col min="5666" max="5666" width="20.85546875" bestFit="1" customWidth="1"/>
    <col min="5667" max="5667" width="16.7109375" bestFit="1" customWidth="1"/>
    <col min="5668" max="5668" width="19.85546875" bestFit="1" customWidth="1"/>
    <col min="5669" max="5669" width="17.7109375" bestFit="1" customWidth="1"/>
    <col min="5670" max="5670" width="20.85546875" bestFit="1" customWidth="1"/>
    <col min="5671" max="5671" width="17.7109375" bestFit="1" customWidth="1"/>
    <col min="5672" max="5672" width="20.85546875" bestFit="1" customWidth="1"/>
    <col min="5673" max="5673" width="16.7109375" bestFit="1" customWidth="1"/>
    <col min="5674" max="5674" width="19.85546875" bestFit="1" customWidth="1"/>
    <col min="5675" max="5675" width="17.7109375" bestFit="1" customWidth="1"/>
    <col min="5676" max="5676" width="20.85546875" bestFit="1" customWidth="1"/>
    <col min="5677" max="5677" width="17.7109375" bestFit="1" customWidth="1"/>
    <col min="5678" max="5678" width="20.85546875" bestFit="1" customWidth="1"/>
    <col min="5679" max="5679" width="17.7109375" bestFit="1" customWidth="1"/>
    <col min="5680" max="5680" width="20.85546875" bestFit="1" customWidth="1"/>
    <col min="5681" max="5681" width="17.7109375" bestFit="1" customWidth="1"/>
    <col min="5682" max="5682" width="20.85546875" bestFit="1" customWidth="1"/>
    <col min="5683" max="5683" width="16.7109375" bestFit="1" customWidth="1"/>
    <col min="5684" max="5684" width="19.85546875" bestFit="1" customWidth="1"/>
    <col min="5685" max="5685" width="17.7109375" bestFit="1" customWidth="1"/>
    <col min="5686" max="5686" width="20.85546875" bestFit="1" customWidth="1"/>
    <col min="5687" max="5687" width="17.7109375" bestFit="1" customWidth="1"/>
    <col min="5688" max="5688" width="20.85546875" bestFit="1" customWidth="1"/>
    <col min="5689" max="5689" width="16.7109375" bestFit="1" customWidth="1"/>
    <col min="5690" max="5690" width="19.85546875" bestFit="1" customWidth="1"/>
    <col min="5691" max="5691" width="17.7109375" bestFit="1" customWidth="1"/>
    <col min="5692" max="5692" width="20.85546875" bestFit="1" customWidth="1"/>
    <col min="5693" max="5693" width="17.7109375" bestFit="1" customWidth="1"/>
    <col min="5694" max="5694" width="20.85546875" bestFit="1" customWidth="1"/>
    <col min="5695" max="5695" width="17.7109375" bestFit="1" customWidth="1"/>
    <col min="5696" max="5696" width="20.85546875" bestFit="1" customWidth="1"/>
    <col min="5697" max="5697" width="11.5703125" bestFit="1" customWidth="1"/>
    <col min="5698" max="5698" width="14.7109375" bestFit="1" customWidth="1"/>
    <col min="5699" max="5699" width="15.7109375" bestFit="1" customWidth="1"/>
    <col min="5700" max="5700" width="18.85546875" bestFit="1" customWidth="1"/>
    <col min="5701" max="5701" width="16.7109375" bestFit="1" customWidth="1"/>
    <col min="5702" max="5702" width="19.85546875" bestFit="1" customWidth="1"/>
    <col min="5703" max="5703" width="16.7109375" bestFit="1" customWidth="1"/>
    <col min="5704" max="5704" width="19.85546875" bestFit="1" customWidth="1"/>
    <col min="5705" max="5705" width="16.7109375" bestFit="1" customWidth="1"/>
    <col min="5706" max="5706" width="19.85546875" bestFit="1" customWidth="1"/>
    <col min="5707" max="5707" width="16.7109375" bestFit="1" customWidth="1"/>
    <col min="5708" max="5708" width="19.85546875" bestFit="1" customWidth="1"/>
    <col min="5709" max="5709" width="16.7109375" bestFit="1" customWidth="1"/>
    <col min="5710" max="5710" width="19.85546875" bestFit="1" customWidth="1"/>
    <col min="5711" max="5711" width="15.7109375" bestFit="1" customWidth="1"/>
    <col min="5712" max="5712" width="18.85546875" bestFit="1" customWidth="1"/>
    <col min="5713" max="5713" width="16.7109375" bestFit="1" customWidth="1"/>
    <col min="5714" max="5714" width="19.85546875" bestFit="1" customWidth="1"/>
    <col min="5715" max="5715" width="16.7109375" bestFit="1" customWidth="1"/>
    <col min="5716" max="5716" width="19.85546875" bestFit="1" customWidth="1"/>
    <col min="5717" max="5717" width="16.7109375" bestFit="1" customWidth="1"/>
    <col min="5718" max="5718" width="19.85546875" bestFit="1" customWidth="1"/>
    <col min="5719" max="5719" width="11.5703125" bestFit="1" customWidth="1"/>
    <col min="5720" max="5720" width="14.7109375" bestFit="1" customWidth="1"/>
    <col min="5721" max="5721" width="16.7109375" bestFit="1" customWidth="1"/>
    <col min="5722" max="5722" width="19.85546875" bestFit="1" customWidth="1"/>
    <col min="5723" max="5723" width="16.7109375" bestFit="1" customWidth="1"/>
    <col min="5724" max="5724" width="19.85546875" bestFit="1" customWidth="1"/>
    <col min="5725" max="5725" width="16.7109375" bestFit="1" customWidth="1"/>
    <col min="5726" max="5726" width="19.85546875" bestFit="1" customWidth="1"/>
    <col min="5727" max="5727" width="15.7109375" bestFit="1" customWidth="1"/>
    <col min="5728" max="5728" width="18.85546875" bestFit="1" customWidth="1"/>
    <col min="5729" max="5729" width="16.7109375" bestFit="1" customWidth="1"/>
    <col min="5730" max="5730" width="19.85546875" bestFit="1" customWidth="1"/>
    <col min="5731" max="5731" width="16.7109375" bestFit="1" customWidth="1"/>
    <col min="5732" max="5732" width="19.85546875" bestFit="1" customWidth="1"/>
    <col min="5733" max="5733" width="17.7109375" bestFit="1" customWidth="1"/>
    <col min="5734" max="5734" width="20.85546875" bestFit="1" customWidth="1"/>
    <col min="5735" max="5735" width="17.7109375" bestFit="1" customWidth="1"/>
    <col min="5736" max="5736" width="20.85546875" bestFit="1" customWidth="1"/>
    <col min="5737" max="5737" width="17.7109375" bestFit="1" customWidth="1"/>
    <col min="5738" max="5738" width="20.85546875" bestFit="1" customWidth="1"/>
    <col min="5739" max="5739" width="17.7109375" bestFit="1" customWidth="1"/>
    <col min="5740" max="5740" width="20.85546875" bestFit="1" customWidth="1"/>
    <col min="5741" max="5741" width="17.7109375" bestFit="1" customWidth="1"/>
    <col min="5742" max="5742" width="20.85546875" bestFit="1" customWidth="1"/>
    <col min="5743" max="5743" width="17.7109375" bestFit="1" customWidth="1"/>
    <col min="5744" max="5744" width="20.85546875" bestFit="1" customWidth="1"/>
    <col min="5745" max="5745" width="16.7109375" bestFit="1" customWidth="1"/>
    <col min="5746" max="5746" width="19.85546875" bestFit="1" customWidth="1"/>
    <col min="5747" max="5747" width="16.7109375" bestFit="1" customWidth="1"/>
    <col min="5748" max="5748" width="19.85546875" bestFit="1" customWidth="1"/>
    <col min="5749" max="5749" width="17.7109375" bestFit="1" customWidth="1"/>
    <col min="5750" max="5750" width="20.85546875" bestFit="1" customWidth="1"/>
    <col min="5751" max="5751" width="17.7109375" bestFit="1" customWidth="1"/>
    <col min="5752" max="5752" width="20.85546875" bestFit="1" customWidth="1"/>
    <col min="5753" max="5753" width="17.7109375" bestFit="1" customWidth="1"/>
    <col min="5754" max="5754" width="20.85546875" bestFit="1" customWidth="1"/>
    <col min="5755" max="5755" width="12.5703125" bestFit="1" customWidth="1"/>
    <col min="5756" max="5756" width="15.7109375" bestFit="1" customWidth="1"/>
    <col min="5757" max="5757" width="16.7109375" bestFit="1" customWidth="1"/>
    <col min="5758" max="5758" width="19.85546875" bestFit="1" customWidth="1"/>
    <col min="5759" max="5759" width="16.7109375" bestFit="1" customWidth="1"/>
    <col min="5760" max="5760" width="19.85546875" bestFit="1" customWidth="1"/>
    <col min="5761" max="5761" width="12.5703125" bestFit="1" customWidth="1"/>
    <col min="5762" max="5762" width="15.7109375" bestFit="1" customWidth="1"/>
    <col min="5763" max="5763" width="16.7109375" bestFit="1" customWidth="1"/>
    <col min="5764" max="5764" width="19.85546875" bestFit="1" customWidth="1"/>
    <col min="5765" max="5765" width="17.7109375" bestFit="1" customWidth="1"/>
    <col min="5766" max="5766" width="20.85546875" bestFit="1" customWidth="1"/>
    <col min="5767" max="5767" width="17.7109375" bestFit="1" customWidth="1"/>
    <col min="5768" max="5768" width="20.85546875" bestFit="1" customWidth="1"/>
    <col min="5769" max="5769" width="17.7109375" bestFit="1" customWidth="1"/>
    <col min="5770" max="5770" width="20.85546875" bestFit="1" customWidth="1"/>
    <col min="5771" max="5771" width="16.7109375" bestFit="1" customWidth="1"/>
    <col min="5772" max="5772" width="19.85546875" bestFit="1" customWidth="1"/>
    <col min="5773" max="5773" width="17.7109375" bestFit="1" customWidth="1"/>
    <col min="5774" max="5774" width="20.85546875" bestFit="1" customWidth="1"/>
    <col min="5775" max="5775" width="17.7109375" bestFit="1" customWidth="1"/>
    <col min="5776" max="5776" width="20.85546875" bestFit="1" customWidth="1"/>
    <col min="5777" max="5777" width="17.7109375" bestFit="1" customWidth="1"/>
    <col min="5778" max="5778" width="20.85546875" bestFit="1" customWidth="1"/>
    <col min="5779" max="5779" width="16.7109375" bestFit="1" customWidth="1"/>
    <col min="5780" max="5780" width="19.85546875" bestFit="1" customWidth="1"/>
    <col min="5781" max="5781" width="16.7109375" bestFit="1" customWidth="1"/>
    <col min="5782" max="5782" width="19.85546875" bestFit="1" customWidth="1"/>
    <col min="5783" max="5783" width="16.7109375" bestFit="1" customWidth="1"/>
    <col min="5784" max="5784" width="19.85546875" bestFit="1" customWidth="1"/>
    <col min="5785" max="5785" width="17.7109375" bestFit="1" customWidth="1"/>
    <col min="5786" max="5786" width="20.85546875" bestFit="1" customWidth="1"/>
    <col min="5787" max="5787" width="17.7109375" bestFit="1" customWidth="1"/>
    <col min="5788" max="5788" width="20.85546875" bestFit="1" customWidth="1"/>
    <col min="5789" max="5789" width="17.7109375" bestFit="1" customWidth="1"/>
    <col min="5790" max="5790" width="20.85546875" bestFit="1" customWidth="1"/>
    <col min="5791" max="5791" width="16.7109375" bestFit="1" customWidth="1"/>
    <col min="5792" max="5792" width="19.85546875" bestFit="1" customWidth="1"/>
    <col min="5793" max="5793" width="16.7109375" bestFit="1" customWidth="1"/>
    <col min="5794" max="5794" width="19.85546875" bestFit="1" customWidth="1"/>
    <col min="5795" max="5795" width="17.7109375" bestFit="1" customWidth="1"/>
    <col min="5796" max="5796" width="20.85546875" bestFit="1" customWidth="1"/>
    <col min="5797" max="5797" width="17.7109375" bestFit="1" customWidth="1"/>
    <col min="5798" max="5798" width="20.85546875" bestFit="1" customWidth="1"/>
    <col min="5799" max="5799" width="17.7109375" bestFit="1" customWidth="1"/>
    <col min="5800" max="5800" width="20.85546875" bestFit="1" customWidth="1"/>
    <col min="5801" max="5801" width="17.7109375" bestFit="1" customWidth="1"/>
    <col min="5802" max="5802" width="20.85546875" bestFit="1" customWidth="1"/>
    <col min="5803" max="5803" width="16.7109375" bestFit="1" customWidth="1"/>
    <col min="5804" max="5804" width="19.85546875" bestFit="1" customWidth="1"/>
    <col min="5805" max="5805" width="17.7109375" bestFit="1" customWidth="1"/>
    <col min="5806" max="5806" width="20.85546875" bestFit="1" customWidth="1"/>
    <col min="5807" max="5807" width="16.7109375" bestFit="1" customWidth="1"/>
    <col min="5808" max="5808" width="19.85546875" bestFit="1" customWidth="1"/>
    <col min="5809" max="5809" width="17.7109375" bestFit="1" customWidth="1"/>
    <col min="5810" max="5810" width="20.85546875" bestFit="1" customWidth="1"/>
    <col min="5811" max="5811" width="17.7109375" bestFit="1" customWidth="1"/>
    <col min="5812" max="5812" width="20.85546875" bestFit="1" customWidth="1"/>
    <col min="5813" max="5813" width="17.7109375" bestFit="1" customWidth="1"/>
    <col min="5814" max="5814" width="20.85546875" bestFit="1" customWidth="1"/>
    <col min="5815" max="5815" width="17.7109375" bestFit="1" customWidth="1"/>
    <col min="5816" max="5816" width="20.85546875" bestFit="1" customWidth="1"/>
    <col min="5817" max="5817" width="17.7109375" bestFit="1" customWidth="1"/>
    <col min="5818" max="5818" width="20.85546875" bestFit="1" customWidth="1"/>
    <col min="5819" max="5819" width="17.7109375" bestFit="1" customWidth="1"/>
    <col min="5820" max="5820" width="20.85546875" bestFit="1" customWidth="1"/>
    <col min="5821" max="5821" width="17.7109375" bestFit="1" customWidth="1"/>
    <col min="5822" max="5822" width="20.85546875" bestFit="1" customWidth="1"/>
    <col min="5823" max="5823" width="12.5703125" bestFit="1" customWidth="1"/>
    <col min="5824" max="5824" width="15.7109375" bestFit="1" customWidth="1"/>
    <col min="5825" max="5825" width="16.7109375" bestFit="1" customWidth="1"/>
    <col min="5826" max="5826" width="19.85546875" bestFit="1" customWidth="1"/>
    <col min="5827" max="5827" width="16.7109375" bestFit="1" customWidth="1"/>
    <col min="5828" max="5828" width="19.85546875" bestFit="1" customWidth="1"/>
    <col min="5829" max="5829" width="17.7109375" bestFit="1" customWidth="1"/>
    <col min="5830" max="5830" width="20.85546875" bestFit="1" customWidth="1"/>
    <col min="5831" max="5831" width="17.7109375" bestFit="1" customWidth="1"/>
    <col min="5832" max="5832" width="20.85546875" bestFit="1" customWidth="1"/>
    <col min="5833" max="5833" width="16.7109375" bestFit="1" customWidth="1"/>
    <col min="5834" max="5834" width="19.85546875" bestFit="1" customWidth="1"/>
    <col min="5835" max="5835" width="17.7109375" bestFit="1" customWidth="1"/>
    <col min="5836" max="5836" width="20.85546875" bestFit="1" customWidth="1"/>
    <col min="5837" max="5837" width="17.7109375" bestFit="1" customWidth="1"/>
    <col min="5838" max="5838" width="20.85546875" bestFit="1" customWidth="1"/>
    <col min="5839" max="5839" width="16.7109375" bestFit="1" customWidth="1"/>
    <col min="5840" max="5840" width="19.85546875" bestFit="1" customWidth="1"/>
    <col min="5841" max="5841" width="16.7109375" bestFit="1" customWidth="1"/>
    <col min="5842" max="5842" width="19.85546875" bestFit="1" customWidth="1"/>
    <col min="5843" max="5843" width="17.7109375" bestFit="1" customWidth="1"/>
    <col min="5844" max="5844" width="20.85546875" bestFit="1" customWidth="1"/>
    <col min="5845" max="5845" width="17.7109375" bestFit="1" customWidth="1"/>
    <col min="5846" max="5846" width="20.85546875" bestFit="1" customWidth="1"/>
    <col min="5847" max="5847" width="17.7109375" bestFit="1" customWidth="1"/>
    <col min="5848" max="5848" width="20.85546875" bestFit="1" customWidth="1"/>
    <col min="5849" max="5849" width="17.7109375" bestFit="1" customWidth="1"/>
    <col min="5850" max="5850" width="20.85546875" bestFit="1" customWidth="1"/>
    <col min="5851" max="5851" width="17.7109375" bestFit="1" customWidth="1"/>
    <col min="5852" max="5852" width="20.85546875" bestFit="1" customWidth="1"/>
    <col min="5853" max="5853" width="17.7109375" bestFit="1" customWidth="1"/>
    <col min="5854" max="5854" width="20.85546875" bestFit="1" customWidth="1"/>
    <col min="5855" max="5855" width="16.7109375" bestFit="1" customWidth="1"/>
    <col min="5856" max="5856" width="19.85546875" bestFit="1" customWidth="1"/>
    <col min="5857" max="5857" width="17.7109375" bestFit="1" customWidth="1"/>
    <col min="5858" max="5858" width="20.85546875" bestFit="1" customWidth="1"/>
    <col min="5859" max="5859" width="14.5703125" bestFit="1" customWidth="1"/>
    <col min="5860" max="5860" width="17.85546875" bestFit="1" customWidth="1"/>
    <col min="5861" max="5861" width="14.5703125" bestFit="1" customWidth="1"/>
    <col min="5862" max="5862" width="17.85546875" bestFit="1" customWidth="1"/>
    <col min="5863" max="5863" width="15.7109375" bestFit="1" customWidth="1"/>
    <col min="5864" max="5864" width="18.85546875" bestFit="1" customWidth="1"/>
    <col min="5865" max="5865" width="15.7109375" bestFit="1" customWidth="1"/>
    <col min="5866" max="5866" width="18.85546875" bestFit="1" customWidth="1"/>
    <col min="5867" max="5867" width="15.7109375" bestFit="1" customWidth="1"/>
    <col min="5868" max="5868" width="18.85546875" bestFit="1" customWidth="1"/>
    <col min="5869" max="5869" width="15.7109375" bestFit="1" customWidth="1"/>
    <col min="5870" max="5870" width="18.85546875" bestFit="1" customWidth="1"/>
    <col min="5871" max="5871" width="14.5703125" bestFit="1" customWidth="1"/>
    <col min="5872" max="5872" width="17.85546875" bestFit="1" customWidth="1"/>
    <col min="5873" max="5873" width="14.5703125" bestFit="1" customWidth="1"/>
    <col min="5874" max="5874" width="17.85546875" bestFit="1" customWidth="1"/>
    <col min="5875" max="5875" width="15.7109375" bestFit="1" customWidth="1"/>
    <col min="5876" max="5876" width="18.85546875" bestFit="1" customWidth="1"/>
    <col min="5877" max="5877" width="15.7109375" bestFit="1" customWidth="1"/>
    <col min="5878" max="5878" width="18.85546875" bestFit="1" customWidth="1"/>
    <col min="5879" max="5879" width="14.5703125" bestFit="1" customWidth="1"/>
    <col min="5880" max="5880" width="17.85546875" bestFit="1" customWidth="1"/>
    <col min="5881" max="5881" width="10.5703125" bestFit="1" customWidth="1"/>
    <col min="5882" max="5882" width="13.7109375" bestFit="1" customWidth="1"/>
    <col min="5883" max="5883" width="15.7109375" bestFit="1" customWidth="1"/>
    <col min="5884" max="5884" width="18.85546875" bestFit="1" customWidth="1"/>
    <col min="5885" max="5885" width="15.7109375" bestFit="1" customWidth="1"/>
    <col min="5886" max="5886" width="18.85546875" bestFit="1" customWidth="1"/>
    <col min="5887" max="5887" width="15.7109375" bestFit="1" customWidth="1"/>
    <col min="5888" max="5888" width="18.85546875" bestFit="1" customWidth="1"/>
    <col min="5889" max="5889" width="14.5703125" bestFit="1" customWidth="1"/>
    <col min="5890" max="5890" width="17.85546875" bestFit="1" customWidth="1"/>
    <col min="5891" max="5891" width="15.7109375" bestFit="1" customWidth="1"/>
    <col min="5892" max="5892" width="18.85546875" bestFit="1" customWidth="1"/>
    <col min="5893" max="5893" width="14.5703125" bestFit="1" customWidth="1"/>
    <col min="5894" max="5894" width="17.85546875" bestFit="1" customWidth="1"/>
    <col min="5895" max="5895" width="14.5703125" bestFit="1" customWidth="1"/>
    <col min="5896" max="5896" width="17.85546875" bestFit="1" customWidth="1"/>
    <col min="5897" max="5897" width="15.7109375" bestFit="1" customWidth="1"/>
    <col min="5898" max="5898" width="18.85546875" bestFit="1" customWidth="1"/>
    <col min="5899" max="5899" width="15.7109375" bestFit="1" customWidth="1"/>
    <col min="5900" max="5900" width="18.85546875" bestFit="1" customWidth="1"/>
    <col min="5901" max="5901" width="14.5703125" bestFit="1" customWidth="1"/>
    <col min="5902" max="5902" width="17.85546875" bestFit="1" customWidth="1"/>
    <col min="5903" max="5903" width="15.7109375" bestFit="1" customWidth="1"/>
    <col min="5904" max="5904" width="18.85546875" bestFit="1" customWidth="1"/>
    <col min="5905" max="5905" width="11.5703125" bestFit="1" customWidth="1"/>
    <col min="5906" max="5906" width="14.7109375" bestFit="1" customWidth="1"/>
    <col min="5907" max="5907" width="15.7109375" bestFit="1" customWidth="1"/>
    <col min="5908" max="5908" width="18.85546875" bestFit="1" customWidth="1"/>
    <col min="5909" max="5909" width="16.7109375" bestFit="1" customWidth="1"/>
    <col min="5910" max="5910" width="19.85546875" bestFit="1" customWidth="1"/>
    <col min="5911" max="5911" width="15.7109375" bestFit="1" customWidth="1"/>
    <col min="5912" max="5912" width="18.85546875" bestFit="1" customWidth="1"/>
    <col min="5913" max="5913" width="16.7109375" bestFit="1" customWidth="1"/>
    <col min="5914" max="5914" width="19.85546875" bestFit="1" customWidth="1"/>
    <col min="5915" max="5915" width="15.7109375" bestFit="1" customWidth="1"/>
    <col min="5916" max="5916" width="18.85546875" bestFit="1" customWidth="1"/>
    <col min="5917" max="5917" width="15.7109375" bestFit="1" customWidth="1"/>
    <col min="5918" max="5918" width="18.85546875" bestFit="1" customWidth="1"/>
    <col min="5919" max="5919" width="16.7109375" bestFit="1" customWidth="1"/>
    <col min="5920" max="5920" width="19.85546875" bestFit="1" customWidth="1"/>
    <col min="5921" max="5921" width="15.7109375" bestFit="1" customWidth="1"/>
    <col min="5922" max="5922" width="18.85546875" bestFit="1" customWidth="1"/>
    <col min="5923" max="5923" width="16.7109375" bestFit="1" customWidth="1"/>
    <col min="5924" max="5924" width="19.85546875" bestFit="1" customWidth="1"/>
    <col min="5925" max="5925" width="15.7109375" bestFit="1" customWidth="1"/>
    <col min="5926" max="5926" width="18.85546875" bestFit="1" customWidth="1"/>
    <col min="5927" max="5927" width="16.7109375" bestFit="1" customWidth="1"/>
    <col min="5928" max="5928" width="19.85546875" bestFit="1" customWidth="1"/>
    <col min="5929" max="5929" width="16.7109375" bestFit="1" customWidth="1"/>
    <col min="5930" max="5930" width="19.85546875" bestFit="1" customWidth="1"/>
    <col min="5931" max="5931" width="16.7109375" bestFit="1" customWidth="1"/>
    <col min="5932" max="5932" width="19.85546875" bestFit="1" customWidth="1"/>
    <col min="5933" max="5933" width="16.7109375" bestFit="1" customWidth="1"/>
    <col min="5934" max="5934" width="19.85546875" bestFit="1" customWidth="1"/>
    <col min="5935" max="5935" width="11.5703125" bestFit="1" customWidth="1"/>
    <col min="5936" max="5936" width="14.7109375" bestFit="1" customWidth="1"/>
    <col min="5937" max="5937" width="16.7109375" bestFit="1" customWidth="1"/>
    <col min="5938" max="5938" width="19.85546875" bestFit="1" customWidth="1"/>
    <col min="5939" max="5939" width="15.7109375" bestFit="1" customWidth="1"/>
    <col min="5940" max="5940" width="18.85546875" bestFit="1" customWidth="1"/>
    <col min="5941" max="5941" width="15.7109375" bestFit="1" customWidth="1"/>
    <col min="5942" max="5942" width="18.85546875" bestFit="1" customWidth="1"/>
    <col min="5943" max="5943" width="16.7109375" bestFit="1" customWidth="1"/>
    <col min="5944" max="5944" width="19.85546875" bestFit="1" customWidth="1"/>
    <col min="5945" max="5945" width="16.7109375" bestFit="1" customWidth="1"/>
    <col min="5946" max="5946" width="19.85546875" bestFit="1" customWidth="1"/>
    <col min="5947" max="5947" width="16.7109375" bestFit="1" customWidth="1"/>
    <col min="5948" max="5948" width="19.85546875" bestFit="1" customWidth="1"/>
    <col min="5949" max="5949" width="16.7109375" bestFit="1" customWidth="1"/>
    <col min="5950" max="5950" width="19.85546875" bestFit="1" customWidth="1"/>
    <col min="5951" max="5951" width="15.7109375" bestFit="1" customWidth="1"/>
    <col min="5952" max="5952" width="18.85546875" bestFit="1" customWidth="1"/>
    <col min="5953" max="5953" width="16.7109375" bestFit="1" customWidth="1"/>
    <col min="5954" max="5954" width="19.85546875" bestFit="1" customWidth="1"/>
    <col min="5955" max="5955" width="16.7109375" bestFit="1" customWidth="1"/>
    <col min="5956" max="5956" width="19.85546875" bestFit="1" customWidth="1"/>
    <col min="5957" max="5957" width="16.7109375" bestFit="1" customWidth="1"/>
    <col min="5958" max="5958" width="19.85546875" bestFit="1" customWidth="1"/>
    <col min="5959" max="5959" width="15.7109375" bestFit="1" customWidth="1"/>
    <col min="5960" max="5960" width="18.85546875" bestFit="1" customWidth="1"/>
    <col min="5961" max="5961" width="16.7109375" bestFit="1" customWidth="1"/>
    <col min="5962" max="5962" width="19.85546875" bestFit="1" customWidth="1"/>
    <col min="5963" max="5963" width="16.7109375" bestFit="1" customWidth="1"/>
    <col min="5964" max="5964" width="19.85546875" bestFit="1" customWidth="1"/>
    <col min="5965" max="5965" width="16.7109375" bestFit="1" customWidth="1"/>
    <col min="5966" max="5966" width="19.85546875" bestFit="1" customWidth="1"/>
    <col min="5967" max="5967" width="16.7109375" bestFit="1" customWidth="1"/>
    <col min="5968" max="5968" width="19.85546875" bestFit="1" customWidth="1"/>
    <col min="5969" max="5969" width="16.7109375" bestFit="1" customWidth="1"/>
    <col min="5970" max="5970" width="19.85546875" bestFit="1" customWidth="1"/>
    <col min="5971" max="5971" width="15.7109375" bestFit="1" customWidth="1"/>
    <col min="5972" max="5972" width="18.85546875" bestFit="1" customWidth="1"/>
    <col min="5973" max="5973" width="16.7109375" bestFit="1" customWidth="1"/>
    <col min="5974" max="5974" width="19.85546875" bestFit="1" customWidth="1"/>
    <col min="5975" max="5975" width="15.7109375" bestFit="1" customWidth="1"/>
    <col min="5976" max="5976" width="18.85546875" bestFit="1" customWidth="1"/>
    <col min="5977" max="5977" width="15.7109375" bestFit="1" customWidth="1"/>
    <col min="5978" max="5978" width="18.85546875" bestFit="1" customWidth="1"/>
    <col min="5979" max="5979" width="16.7109375" bestFit="1" customWidth="1"/>
    <col min="5980" max="5980" width="19.85546875" bestFit="1" customWidth="1"/>
    <col min="5981" max="5981" width="16.7109375" bestFit="1" customWidth="1"/>
    <col min="5982" max="5982" width="19.85546875" bestFit="1" customWidth="1"/>
    <col min="5983" max="5983" width="16.7109375" bestFit="1" customWidth="1"/>
    <col min="5984" max="5984" width="19.85546875" bestFit="1" customWidth="1"/>
    <col min="5985" max="5985" width="16.7109375" bestFit="1" customWidth="1"/>
    <col min="5986" max="5986" width="19.85546875" bestFit="1" customWidth="1"/>
    <col min="5987" max="5987" width="15.7109375" bestFit="1" customWidth="1"/>
    <col min="5988" max="5988" width="18.85546875" bestFit="1" customWidth="1"/>
    <col min="5989" max="5989" width="16.7109375" bestFit="1" customWidth="1"/>
    <col min="5990" max="5990" width="19.85546875" bestFit="1" customWidth="1"/>
    <col min="5991" max="5991" width="16.7109375" bestFit="1" customWidth="1"/>
    <col min="5992" max="5992" width="19.85546875" bestFit="1" customWidth="1"/>
    <col min="5993" max="5993" width="16.7109375" bestFit="1" customWidth="1"/>
    <col min="5994" max="5994" width="19.85546875" bestFit="1" customWidth="1"/>
    <col min="5995" max="5995" width="16.7109375" bestFit="1" customWidth="1"/>
    <col min="5996" max="5996" width="19.85546875" bestFit="1" customWidth="1"/>
    <col min="5997" max="5997" width="15.7109375" bestFit="1" customWidth="1"/>
    <col min="5998" max="5998" width="18.85546875" bestFit="1" customWidth="1"/>
    <col min="5999" max="5999" width="15.7109375" bestFit="1" customWidth="1"/>
    <col min="6000" max="6000" width="18.85546875" bestFit="1" customWidth="1"/>
    <col min="6001" max="6001" width="15.7109375" bestFit="1" customWidth="1"/>
    <col min="6002" max="6002" width="18.85546875" bestFit="1" customWidth="1"/>
    <col min="6003" max="6003" width="15.7109375" bestFit="1" customWidth="1"/>
    <col min="6004" max="6004" width="18.85546875" bestFit="1" customWidth="1"/>
    <col min="6005" max="6005" width="15.7109375" bestFit="1" customWidth="1"/>
    <col min="6006" max="6006" width="18.85546875" bestFit="1" customWidth="1"/>
    <col min="6007" max="6007" width="15.7109375" bestFit="1" customWidth="1"/>
    <col min="6008" max="6008" width="18.85546875" bestFit="1" customWidth="1"/>
    <col min="6009" max="6009" width="15.7109375" bestFit="1" customWidth="1"/>
    <col min="6010" max="6010" width="18.85546875" bestFit="1" customWidth="1"/>
    <col min="6011" max="6011" width="15.7109375" bestFit="1" customWidth="1"/>
    <col min="6012" max="6012" width="18.85546875" bestFit="1" customWidth="1"/>
    <col min="6013" max="6013" width="15.7109375" bestFit="1" customWidth="1"/>
    <col min="6014" max="6014" width="18.85546875" bestFit="1" customWidth="1"/>
    <col min="6015" max="6015" width="15.7109375" bestFit="1" customWidth="1"/>
    <col min="6016" max="6016" width="18.85546875" bestFit="1" customWidth="1"/>
    <col min="6017" max="6017" width="14.5703125" bestFit="1" customWidth="1"/>
    <col min="6018" max="6018" width="17.85546875" bestFit="1" customWidth="1"/>
    <col min="6019" max="6019" width="15.7109375" bestFit="1" customWidth="1"/>
    <col min="6020" max="6020" width="18.85546875" bestFit="1" customWidth="1"/>
    <col min="6021" max="6021" width="14.5703125" bestFit="1" customWidth="1"/>
    <col min="6022" max="6022" width="17.85546875" bestFit="1" customWidth="1"/>
    <col min="6023" max="6023" width="15.7109375" bestFit="1" customWidth="1"/>
    <col min="6024" max="6024" width="18.85546875" bestFit="1" customWidth="1"/>
    <col min="6025" max="6025" width="14.5703125" bestFit="1" customWidth="1"/>
    <col min="6026" max="6026" width="17.85546875" bestFit="1" customWidth="1"/>
    <col min="6027" max="6027" width="15.7109375" bestFit="1" customWidth="1"/>
    <col min="6028" max="6028" width="18.85546875" bestFit="1" customWidth="1"/>
    <col min="6029" max="6029" width="15.7109375" bestFit="1" customWidth="1"/>
    <col min="6030" max="6030" width="18.85546875" bestFit="1" customWidth="1"/>
    <col min="6031" max="6031" width="16.7109375" bestFit="1" customWidth="1"/>
    <col min="6032" max="6032" width="19.85546875" bestFit="1" customWidth="1"/>
    <col min="6033" max="6033" width="16.7109375" bestFit="1" customWidth="1"/>
    <col min="6034" max="6034" width="19.85546875" bestFit="1" customWidth="1"/>
    <col min="6035" max="6035" width="16.7109375" bestFit="1" customWidth="1"/>
    <col min="6036" max="6036" width="19.85546875" bestFit="1" customWidth="1"/>
    <col min="6037" max="6037" width="16.7109375" bestFit="1" customWidth="1"/>
    <col min="6038" max="6038" width="19.85546875" bestFit="1" customWidth="1"/>
    <col min="6039" max="6039" width="16.7109375" bestFit="1" customWidth="1"/>
    <col min="6040" max="6040" width="19.85546875" bestFit="1" customWidth="1"/>
    <col min="6041" max="6041" width="16.7109375" bestFit="1" customWidth="1"/>
    <col min="6042" max="6042" width="19.85546875" bestFit="1" customWidth="1"/>
    <col min="6043" max="6043" width="16.7109375" bestFit="1" customWidth="1"/>
    <col min="6044" max="6044" width="19.85546875" bestFit="1" customWidth="1"/>
    <col min="6045" max="6045" width="16.7109375" bestFit="1" customWidth="1"/>
    <col min="6046" max="6046" width="19.85546875" bestFit="1" customWidth="1"/>
    <col min="6047" max="6047" width="16.7109375" bestFit="1" customWidth="1"/>
    <col min="6048" max="6048" width="19.85546875" bestFit="1" customWidth="1"/>
    <col min="6049" max="6049" width="15.7109375" bestFit="1" customWidth="1"/>
    <col min="6050" max="6050" width="18.85546875" bestFit="1" customWidth="1"/>
    <col min="6051" max="6051" width="15.7109375" bestFit="1" customWidth="1"/>
    <col min="6052" max="6052" width="18.85546875" bestFit="1" customWidth="1"/>
    <col min="6053" max="6053" width="15.7109375" bestFit="1" customWidth="1"/>
    <col min="6054" max="6054" width="18.85546875" bestFit="1" customWidth="1"/>
    <col min="6055" max="6055" width="16.7109375" bestFit="1" customWidth="1"/>
    <col min="6056" max="6056" width="19.85546875" bestFit="1" customWidth="1"/>
    <col min="6057" max="6057" width="16.7109375" bestFit="1" customWidth="1"/>
    <col min="6058" max="6058" width="19.85546875" bestFit="1" customWidth="1"/>
    <col min="6059" max="6059" width="15.7109375" bestFit="1" customWidth="1"/>
    <col min="6060" max="6060" width="18.85546875" bestFit="1" customWidth="1"/>
    <col min="6061" max="6061" width="16.7109375" bestFit="1" customWidth="1"/>
    <col min="6062" max="6062" width="19.85546875" bestFit="1" customWidth="1"/>
    <col min="6063" max="6063" width="16.7109375" bestFit="1" customWidth="1"/>
    <col min="6064" max="6064" width="19.85546875" bestFit="1" customWidth="1"/>
    <col min="6065" max="6065" width="16.7109375" bestFit="1" customWidth="1"/>
    <col min="6066" max="6066" width="19.85546875" bestFit="1" customWidth="1"/>
    <col min="6067" max="6067" width="11.5703125" bestFit="1" customWidth="1"/>
    <col min="6068" max="6068" width="14.7109375" bestFit="1" customWidth="1"/>
    <col min="6069" max="6069" width="15.7109375" bestFit="1" customWidth="1"/>
    <col min="6070" max="6070" width="18.85546875" bestFit="1" customWidth="1"/>
    <col min="6071" max="6071" width="16.7109375" bestFit="1" customWidth="1"/>
    <col min="6072" max="6072" width="19.85546875" bestFit="1" customWidth="1"/>
    <col min="6073" max="6073" width="15.7109375" bestFit="1" customWidth="1"/>
    <col min="6074" max="6074" width="18.85546875" bestFit="1" customWidth="1"/>
    <col min="6075" max="6075" width="16.7109375" bestFit="1" customWidth="1"/>
    <col min="6076" max="6076" width="19.85546875" bestFit="1" customWidth="1"/>
    <col min="6077" max="6077" width="16.7109375" bestFit="1" customWidth="1"/>
    <col min="6078" max="6078" width="19.85546875" bestFit="1" customWidth="1"/>
    <col min="6079" max="6079" width="15.7109375" bestFit="1" customWidth="1"/>
    <col min="6080" max="6080" width="18.85546875" bestFit="1" customWidth="1"/>
    <col min="6081" max="6081" width="16.7109375" bestFit="1" customWidth="1"/>
    <col min="6082" max="6082" width="19.85546875" bestFit="1" customWidth="1"/>
    <col min="6083" max="6083" width="16.7109375" bestFit="1" customWidth="1"/>
    <col min="6084" max="6084" width="19.85546875" bestFit="1" customWidth="1"/>
    <col min="6085" max="6085" width="16.7109375" bestFit="1" customWidth="1"/>
    <col min="6086" max="6086" width="19.85546875" bestFit="1" customWidth="1"/>
    <col min="6087" max="6087" width="16.7109375" bestFit="1" customWidth="1"/>
    <col min="6088" max="6088" width="19.85546875" bestFit="1" customWidth="1"/>
    <col min="6089" max="6089" width="16.7109375" bestFit="1" customWidth="1"/>
    <col min="6090" max="6090" width="19.85546875" bestFit="1" customWidth="1"/>
    <col min="6091" max="6091" width="16.7109375" bestFit="1" customWidth="1"/>
    <col min="6092" max="6092" width="19.85546875" bestFit="1" customWidth="1"/>
    <col min="6093" max="6093" width="16.7109375" bestFit="1" customWidth="1"/>
    <col min="6094" max="6094" width="19.85546875" bestFit="1" customWidth="1"/>
    <col min="6095" max="6095" width="16.7109375" bestFit="1" customWidth="1"/>
    <col min="6096" max="6096" width="19.85546875" bestFit="1" customWidth="1"/>
    <col min="6097" max="6097" width="15.7109375" bestFit="1" customWidth="1"/>
    <col min="6098" max="6098" width="18.85546875" bestFit="1" customWidth="1"/>
    <col min="6099" max="6099" width="15.7109375" bestFit="1" customWidth="1"/>
    <col min="6100" max="6100" width="18.85546875" bestFit="1" customWidth="1"/>
    <col min="6101" max="6101" width="15.7109375" bestFit="1" customWidth="1"/>
    <col min="6102" max="6102" width="18.85546875" bestFit="1" customWidth="1"/>
    <col min="6103" max="6103" width="16.7109375" bestFit="1" customWidth="1"/>
    <col min="6104" max="6104" width="19.85546875" bestFit="1" customWidth="1"/>
    <col min="6105" max="6105" width="16.7109375" bestFit="1" customWidth="1"/>
    <col min="6106" max="6106" width="19.85546875" bestFit="1" customWidth="1"/>
    <col min="6107" max="6107" width="16.7109375" bestFit="1" customWidth="1"/>
    <col min="6108" max="6108" width="19.85546875" bestFit="1" customWidth="1"/>
    <col min="6109" max="6109" width="16.7109375" bestFit="1" customWidth="1"/>
    <col min="6110" max="6110" width="19.85546875" bestFit="1" customWidth="1"/>
    <col min="6111" max="6111" width="15.7109375" bestFit="1" customWidth="1"/>
    <col min="6112" max="6112" width="18.85546875" bestFit="1" customWidth="1"/>
    <col min="6113" max="6113" width="15.7109375" bestFit="1" customWidth="1"/>
    <col min="6114" max="6114" width="18.85546875" bestFit="1" customWidth="1"/>
    <col min="6115" max="6115" width="15.7109375" bestFit="1" customWidth="1"/>
    <col min="6116" max="6116" width="18.85546875" bestFit="1" customWidth="1"/>
    <col min="6117" max="6117" width="16.7109375" bestFit="1" customWidth="1"/>
    <col min="6118" max="6118" width="19.85546875" bestFit="1" customWidth="1"/>
    <col min="6119" max="6119" width="16.7109375" bestFit="1" customWidth="1"/>
    <col min="6120" max="6120" width="19.85546875" bestFit="1" customWidth="1"/>
    <col min="6121" max="6121" width="15.7109375" bestFit="1" customWidth="1"/>
    <col min="6122" max="6122" width="18.85546875" bestFit="1" customWidth="1"/>
    <col min="6123" max="6123" width="15.7109375" bestFit="1" customWidth="1"/>
    <col min="6124" max="6124" width="18.85546875" bestFit="1" customWidth="1"/>
    <col min="6125" max="6125" width="16.7109375" bestFit="1" customWidth="1"/>
    <col min="6126" max="6126" width="19.85546875" bestFit="1" customWidth="1"/>
    <col min="6127" max="6127" width="16.7109375" bestFit="1" customWidth="1"/>
    <col min="6128" max="6128" width="19.85546875" bestFit="1" customWidth="1"/>
    <col min="6129" max="6129" width="11.5703125" bestFit="1" customWidth="1"/>
    <col min="6130" max="6130" width="14.7109375" bestFit="1" customWidth="1"/>
    <col min="6131" max="6131" width="16.7109375" bestFit="1" customWidth="1"/>
    <col min="6132" max="6132" width="19.85546875" bestFit="1" customWidth="1"/>
    <col min="6133" max="6133" width="16.7109375" bestFit="1" customWidth="1"/>
    <col min="6134" max="6134" width="19.85546875" bestFit="1" customWidth="1"/>
    <col min="6135" max="6135" width="15.7109375" bestFit="1" customWidth="1"/>
    <col min="6136" max="6136" width="18.85546875" bestFit="1" customWidth="1"/>
    <col min="6137" max="6137" width="16.7109375" bestFit="1" customWidth="1"/>
    <col min="6138" max="6138" width="19.85546875" bestFit="1" customWidth="1"/>
    <col min="6139" max="6139" width="11.5703125" bestFit="1" customWidth="1"/>
    <col min="6140" max="6140" width="14.7109375" bestFit="1" customWidth="1"/>
    <col min="6141" max="6141" width="16.7109375" bestFit="1" customWidth="1"/>
    <col min="6142" max="6142" width="19.85546875" bestFit="1" customWidth="1"/>
    <col min="6143" max="6143" width="16.7109375" bestFit="1" customWidth="1"/>
    <col min="6144" max="6144" width="19.85546875" bestFit="1" customWidth="1"/>
    <col min="6145" max="6145" width="14.5703125" bestFit="1" customWidth="1"/>
    <col min="6146" max="6146" width="17.85546875" bestFit="1" customWidth="1"/>
    <col min="6147" max="6147" width="14.5703125" bestFit="1" customWidth="1"/>
    <col min="6148" max="6148" width="17.85546875" bestFit="1" customWidth="1"/>
    <col min="6149" max="6149" width="15.7109375" bestFit="1" customWidth="1"/>
    <col min="6150" max="6150" width="18.85546875" bestFit="1" customWidth="1"/>
    <col min="6151" max="6151" width="15.7109375" bestFit="1" customWidth="1"/>
    <col min="6152" max="6152" width="18.85546875" bestFit="1" customWidth="1"/>
    <col min="6153" max="6153" width="15.7109375" bestFit="1" customWidth="1"/>
    <col min="6154" max="6154" width="18.85546875" bestFit="1" customWidth="1"/>
    <col min="6155" max="6155" width="15.7109375" bestFit="1" customWidth="1"/>
    <col min="6156" max="6156" width="18.85546875" bestFit="1" customWidth="1"/>
    <col min="6157" max="6157" width="15.7109375" bestFit="1" customWidth="1"/>
    <col min="6158" max="6158" width="18.85546875" bestFit="1" customWidth="1"/>
    <col min="6159" max="6159" width="14.5703125" bestFit="1" customWidth="1"/>
    <col min="6160" max="6160" width="17.85546875" bestFit="1" customWidth="1"/>
    <col min="6161" max="6161" width="14.5703125" bestFit="1" customWidth="1"/>
    <col min="6162" max="6162" width="17.85546875" bestFit="1" customWidth="1"/>
    <col min="6163" max="6163" width="15.7109375" bestFit="1" customWidth="1"/>
    <col min="6164" max="6164" width="18.85546875" bestFit="1" customWidth="1"/>
    <col min="6165" max="6165" width="15.7109375" bestFit="1" customWidth="1"/>
    <col min="6166" max="6166" width="18.85546875" bestFit="1" customWidth="1"/>
    <col min="6167" max="6167" width="14.5703125" bestFit="1" customWidth="1"/>
    <col min="6168" max="6168" width="17.85546875" bestFit="1" customWidth="1"/>
    <col min="6169" max="6169" width="14.5703125" bestFit="1" customWidth="1"/>
    <col min="6170" max="6170" width="17.85546875" bestFit="1" customWidth="1"/>
    <col min="6171" max="6171" width="15.7109375" bestFit="1" customWidth="1"/>
    <col min="6172" max="6172" width="18.85546875" bestFit="1" customWidth="1"/>
    <col min="6173" max="6173" width="15.7109375" bestFit="1" customWidth="1"/>
    <col min="6174" max="6174" width="18.85546875" bestFit="1" customWidth="1"/>
    <col min="6175" max="6175" width="14.5703125" bestFit="1" customWidth="1"/>
    <col min="6176" max="6176" width="17.85546875" bestFit="1" customWidth="1"/>
    <col min="6177" max="6177" width="14.5703125" bestFit="1" customWidth="1"/>
    <col min="6178" max="6178" width="17.85546875" bestFit="1" customWidth="1"/>
    <col min="6179" max="6179" width="15.7109375" bestFit="1" customWidth="1"/>
    <col min="6180" max="6180" width="18.85546875" bestFit="1" customWidth="1"/>
    <col min="6181" max="6181" width="15.7109375" bestFit="1" customWidth="1"/>
    <col min="6182" max="6182" width="18.85546875" bestFit="1" customWidth="1"/>
    <col min="6183" max="6183" width="14.5703125" bestFit="1" customWidth="1"/>
    <col min="6184" max="6184" width="17.85546875" bestFit="1" customWidth="1"/>
    <col min="6185" max="6185" width="15.7109375" bestFit="1" customWidth="1"/>
    <col min="6186" max="6186" width="18.85546875" bestFit="1" customWidth="1"/>
    <col min="6187" max="6187" width="14.5703125" bestFit="1" customWidth="1"/>
    <col min="6188" max="6188" width="17.85546875" bestFit="1" customWidth="1"/>
    <col min="6189" max="6189" width="15.7109375" bestFit="1" customWidth="1"/>
    <col min="6190" max="6190" width="18.85546875" bestFit="1" customWidth="1"/>
    <col min="6191" max="6191" width="15.7109375" bestFit="1" customWidth="1"/>
    <col min="6192" max="6192" width="18.85546875" bestFit="1" customWidth="1"/>
    <col min="6193" max="6193" width="15.7109375" bestFit="1" customWidth="1"/>
    <col min="6194" max="6194" width="18.85546875" bestFit="1" customWidth="1"/>
    <col min="6195" max="6195" width="16.7109375" bestFit="1" customWidth="1"/>
    <col min="6196" max="6196" width="19.85546875" bestFit="1" customWidth="1"/>
    <col min="6197" max="6197" width="16.7109375" bestFit="1" customWidth="1"/>
    <col min="6198" max="6198" width="19.85546875" bestFit="1" customWidth="1"/>
    <col min="6199" max="6199" width="16.7109375" bestFit="1" customWidth="1"/>
    <col min="6200" max="6200" width="19.85546875" bestFit="1" customWidth="1"/>
    <col min="6201" max="6201" width="16.7109375" bestFit="1" customWidth="1"/>
    <col min="6202" max="6202" width="19.85546875" bestFit="1" customWidth="1"/>
    <col min="6203" max="6203" width="15.7109375" bestFit="1" customWidth="1"/>
    <col min="6204" max="6204" width="18.85546875" bestFit="1" customWidth="1"/>
    <col min="6205" max="6205" width="16.7109375" bestFit="1" customWidth="1"/>
    <col min="6206" max="6206" width="19.85546875" bestFit="1" customWidth="1"/>
    <col min="6207" max="6207" width="16.7109375" bestFit="1" customWidth="1"/>
    <col min="6208" max="6208" width="19.85546875" bestFit="1" customWidth="1"/>
    <col min="6209" max="6209" width="16.7109375" bestFit="1" customWidth="1"/>
    <col min="6210" max="6210" width="19.85546875" bestFit="1" customWidth="1"/>
    <col min="6211" max="6211" width="16.7109375" bestFit="1" customWidth="1"/>
    <col min="6212" max="6212" width="19.85546875" bestFit="1" customWidth="1"/>
    <col min="6213" max="6213" width="16.7109375" bestFit="1" customWidth="1"/>
    <col min="6214" max="6214" width="19.85546875" bestFit="1" customWidth="1"/>
    <col min="6215" max="6215" width="16.7109375" bestFit="1" customWidth="1"/>
    <col min="6216" max="6216" width="19.85546875" bestFit="1" customWidth="1"/>
    <col min="6217" max="6217" width="15.7109375" bestFit="1" customWidth="1"/>
    <col min="6218" max="6218" width="18.85546875" bestFit="1" customWidth="1"/>
    <col min="6219" max="6219" width="15.7109375" bestFit="1" customWidth="1"/>
    <col min="6220" max="6220" width="18.85546875" bestFit="1" customWidth="1"/>
    <col min="6221" max="6221" width="16.7109375" bestFit="1" customWidth="1"/>
    <col min="6222" max="6222" width="19.85546875" bestFit="1" customWidth="1"/>
    <col min="6223" max="6223" width="16.7109375" bestFit="1" customWidth="1"/>
    <col min="6224" max="6224" width="19.85546875" bestFit="1" customWidth="1"/>
    <col min="6225" max="6225" width="16.7109375" bestFit="1" customWidth="1"/>
    <col min="6226" max="6226" width="19.85546875" bestFit="1" customWidth="1"/>
    <col min="6227" max="6227" width="16.7109375" bestFit="1" customWidth="1"/>
    <col min="6228" max="6228" width="19.85546875" bestFit="1" customWidth="1"/>
    <col min="6229" max="6229" width="16.7109375" bestFit="1" customWidth="1"/>
    <col min="6230" max="6230" width="19.85546875" bestFit="1" customWidth="1"/>
    <col min="6231" max="6231" width="15.7109375" bestFit="1" customWidth="1"/>
    <col min="6232" max="6232" width="18.85546875" bestFit="1" customWidth="1"/>
    <col min="6233" max="6233" width="15.7109375" bestFit="1" customWidth="1"/>
    <col min="6234" max="6234" width="18.85546875" bestFit="1" customWidth="1"/>
    <col min="6235" max="6235" width="15.7109375" bestFit="1" customWidth="1"/>
    <col min="6236" max="6236" width="18.85546875" bestFit="1" customWidth="1"/>
    <col min="6237" max="6237" width="15.7109375" bestFit="1" customWidth="1"/>
    <col min="6238" max="6238" width="18.85546875" bestFit="1" customWidth="1"/>
    <col min="6239" max="6239" width="16.7109375" bestFit="1" customWidth="1"/>
    <col min="6240" max="6240" width="19.85546875" bestFit="1" customWidth="1"/>
    <col min="6241" max="6241" width="16.7109375" bestFit="1" customWidth="1"/>
    <col min="6242" max="6242" width="19.85546875" bestFit="1" customWidth="1"/>
    <col min="6243" max="6243" width="16.7109375" bestFit="1" customWidth="1"/>
    <col min="6244" max="6244" width="19.85546875" bestFit="1" customWidth="1"/>
    <col min="6245" max="6245" width="15.7109375" bestFit="1" customWidth="1"/>
    <col min="6246" max="6246" width="18.85546875" bestFit="1" customWidth="1"/>
    <col min="6247" max="6247" width="16.7109375" bestFit="1" customWidth="1"/>
    <col min="6248" max="6248" width="19.85546875" bestFit="1" customWidth="1"/>
    <col min="6249" max="6249" width="16.7109375" bestFit="1" customWidth="1"/>
    <col min="6250" max="6250" width="19.85546875" bestFit="1" customWidth="1"/>
    <col min="6251" max="6251" width="16.7109375" bestFit="1" customWidth="1"/>
    <col min="6252" max="6252" width="19.85546875" bestFit="1" customWidth="1"/>
    <col min="6253" max="6253" width="16.7109375" bestFit="1" customWidth="1"/>
    <col min="6254" max="6254" width="19.85546875" bestFit="1" customWidth="1"/>
    <col min="6255" max="6255" width="15.7109375" bestFit="1" customWidth="1"/>
    <col min="6256" max="6256" width="18.85546875" bestFit="1" customWidth="1"/>
    <col min="6257" max="6257" width="15.7109375" bestFit="1" customWidth="1"/>
    <col min="6258" max="6258" width="18.85546875" bestFit="1" customWidth="1"/>
    <col min="6259" max="6259" width="15.7109375" bestFit="1" customWidth="1"/>
    <col min="6260" max="6260" width="18.85546875" bestFit="1" customWidth="1"/>
    <col min="6261" max="6261" width="16.7109375" bestFit="1" customWidth="1"/>
    <col min="6262" max="6262" width="19.85546875" bestFit="1" customWidth="1"/>
    <col min="6263" max="6263" width="16.7109375" bestFit="1" customWidth="1"/>
    <col min="6264" max="6264" width="19.85546875" bestFit="1" customWidth="1"/>
    <col min="6265" max="6265" width="15.7109375" bestFit="1" customWidth="1"/>
    <col min="6266" max="6266" width="18.85546875" bestFit="1" customWidth="1"/>
    <col min="6267" max="6267" width="16.7109375" bestFit="1" customWidth="1"/>
    <col min="6268" max="6268" width="19.85546875" bestFit="1" customWidth="1"/>
    <col min="6269" max="6269" width="16.7109375" bestFit="1" customWidth="1"/>
    <col min="6270" max="6270" width="19.85546875" bestFit="1" customWidth="1"/>
    <col min="6271" max="6271" width="16.7109375" bestFit="1" customWidth="1"/>
    <col min="6272" max="6272" width="19.85546875" bestFit="1" customWidth="1"/>
    <col min="6273" max="6273" width="16.7109375" bestFit="1" customWidth="1"/>
    <col min="6274" max="6274" width="19.85546875" bestFit="1" customWidth="1"/>
    <col min="6275" max="6275" width="15.7109375" bestFit="1" customWidth="1"/>
    <col min="6276" max="6276" width="18.85546875" bestFit="1" customWidth="1"/>
    <col min="6277" max="6277" width="16.7109375" bestFit="1" customWidth="1"/>
    <col min="6278" max="6278" width="19.85546875" bestFit="1" customWidth="1"/>
    <col min="6279" max="6279" width="16.7109375" bestFit="1" customWidth="1"/>
    <col min="6280" max="6280" width="19.85546875" bestFit="1" customWidth="1"/>
    <col min="6281" max="6281" width="16.7109375" bestFit="1" customWidth="1"/>
    <col min="6282" max="6282" width="19.85546875" bestFit="1" customWidth="1"/>
    <col min="6283" max="6283" width="16.7109375" bestFit="1" customWidth="1"/>
    <col min="6284" max="6284" width="19.85546875" bestFit="1" customWidth="1"/>
    <col min="6285" max="6285" width="16.7109375" bestFit="1" customWidth="1"/>
    <col min="6286" max="6286" width="19.85546875" bestFit="1" customWidth="1"/>
    <col min="6287" max="6287" width="16.7109375" bestFit="1" customWidth="1"/>
    <col min="6288" max="6288" width="19.85546875" bestFit="1" customWidth="1"/>
    <col min="6289" max="6289" width="16.7109375" bestFit="1" customWidth="1"/>
    <col min="6290" max="6290" width="19.85546875" bestFit="1" customWidth="1"/>
    <col min="6291" max="6291" width="16.7109375" bestFit="1" customWidth="1"/>
    <col min="6292" max="6292" width="19.85546875" bestFit="1" customWidth="1"/>
    <col min="6293" max="6293" width="16.7109375" bestFit="1" customWidth="1"/>
    <col min="6294" max="6294" width="19.85546875" bestFit="1" customWidth="1"/>
    <col min="6295" max="6295" width="16.7109375" bestFit="1" customWidth="1"/>
    <col min="6296" max="6296" width="19.85546875" bestFit="1" customWidth="1"/>
    <col min="6297" max="6297" width="16.7109375" bestFit="1" customWidth="1"/>
    <col min="6298" max="6298" width="19.85546875" bestFit="1" customWidth="1"/>
    <col min="6299" max="6299" width="16.7109375" bestFit="1" customWidth="1"/>
    <col min="6300" max="6300" width="19.85546875" bestFit="1" customWidth="1"/>
    <col min="6301" max="6301" width="16.7109375" bestFit="1" customWidth="1"/>
    <col min="6302" max="6302" width="19.85546875" bestFit="1" customWidth="1"/>
    <col min="6303" max="6303" width="16.7109375" bestFit="1" customWidth="1"/>
    <col min="6304" max="6304" width="19.85546875" bestFit="1" customWidth="1"/>
    <col min="6305" max="6305" width="15.7109375" bestFit="1" customWidth="1"/>
    <col min="6306" max="6306" width="18.85546875" bestFit="1" customWidth="1"/>
    <col min="6307" max="6307" width="16.7109375" bestFit="1" customWidth="1"/>
    <col min="6308" max="6308" width="19.85546875" bestFit="1" customWidth="1"/>
    <col min="6309" max="6309" width="16.7109375" bestFit="1" customWidth="1"/>
    <col min="6310" max="6310" width="19.85546875" bestFit="1" customWidth="1"/>
    <col min="6311" max="6311" width="16.7109375" bestFit="1" customWidth="1"/>
    <col min="6312" max="6312" width="19.85546875" bestFit="1" customWidth="1"/>
    <col min="6313" max="6313" width="16.7109375" bestFit="1" customWidth="1"/>
    <col min="6314" max="6314" width="19.85546875" bestFit="1" customWidth="1"/>
    <col min="6315" max="6315" width="14.5703125" bestFit="1" customWidth="1"/>
    <col min="6316" max="6316" width="17.85546875" bestFit="1" customWidth="1"/>
    <col min="6317" max="6318" width="14.5703125" bestFit="1" customWidth="1"/>
    <col min="6319" max="6319" width="17.85546875" bestFit="1" customWidth="1"/>
    <col min="6320" max="6320" width="14.5703125" bestFit="1" customWidth="1"/>
    <col min="6321" max="6321" width="17.85546875" bestFit="1" customWidth="1"/>
    <col min="6322" max="6322" width="14.5703125" bestFit="1" customWidth="1"/>
    <col min="6323" max="6323" width="17.85546875" bestFit="1" customWidth="1"/>
    <col min="6324" max="6324" width="14.5703125" bestFit="1" customWidth="1"/>
    <col min="6325" max="6325" width="17.85546875" bestFit="1" customWidth="1"/>
    <col min="6326" max="6326" width="14.5703125" bestFit="1" customWidth="1"/>
    <col min="6327" max="6327" width="17.85546875" bestFit="1" customWidth="1"/>
    <col min="6328" max="6328" width="15.7109375" bestFit="1" customWidth="1"/>
    <col min="6329" max="6329" width="18.85546875" bestFit="1" customWidth="1"/>
    <col min="6330" max="6330" width="14.5703125" bestFit="1" customWidth="1"/>
    <col min="6331" max="6331" width="17.85546875" bestFit="1" customWidth="1"/>
    <col min="6332" max="6332" width="15.7109375" bestFit="1" customWidth="1"/>
    <col min="6333" max="6333" width="18.85546875" bestFit="1" customWidth="1"/>
    <col min="6334" max="6334" width="15.7109375" bestFit="1" customWidth="1"/>
    <col min="6335" max="6335" width="18.85546875" bestFit="1" customWidth="1"/>
    <col min="6336" max="6336" width="15.7109375" bestFit="1" customWidth="1"/>
    <col min="6337" max="6337" width="18.85546875" bestFit="1" customWidth="1"/>
    <col min="6338" max="6338" width="15.7109375" bestFit="1" customWidth="1"/>
    <col min="6339" max="6339" width="18.85546875" bestFit="1" customWidth="1"/>
    <col min="6340" max="6340" width="14.5703125" bestFit="1" customWidth="1"/>
    <col min="6341" max="6341" width="17.85546875" bestFit="1" customWidth="1"/>
    <col min="6342" max="6342" width="14.5703125" bestFit="1" customWidth="1"/>
    <col min="6343" max="6343" width="17.85546875" bestFit="1" customWidth="1"/>
    <col min="6344" max="6344" width="15.7109375" bestFit="1" customWidth="1"/>
    <col min="6345" max="6345" width="18.85546875" bestFit="1" customWidth="1"/>
    <col min="6346" max="6346" width="14.5703125" bestFit="1" customWidth="1"/>
    <col min="6347" max="6347" width="17.85546875" bestFit="1" customWidth="1"/>
    <col min="6348" max="6348" width="15.7109375" bestFit="1" customWidth="1"/>
    <col min="6349" max="6349" width="18.85546875" bestFit="1" customWidth="1"/>
    <col min="6350" max="6350" width="14.5703125" bestFit="1" customWidth="1"/>
    <col min="6351" max="6351" width="17.85546875" bestFit="1" customWidth="1"/>
    <col min="6352" max="6352" width="15.7109375" bestFit="1" customWidth="1"/>
    <col min="6353" max="6353" width="18.85546875" bestFit="1" customWidth="1"/>
    <col min="6354" max="6354" width="15.7109375" bestFit="1" customWidth="1"/>
    <col min="6355" max="6355" width="18.85546875" bestFit="1" customWidth="1"/>
    <col min="6356" max="6356" width="15.7109375" bestFit="1" customWidth="1"/>
    <col min="6357" max="6357" width="18.85546875" bestFit="1" customWidth="1"/>
    <col min="6358" max="6358" width="15.7109375" bestFit="1" customWidth="1"/>
    <col min="6359" max="6359" width="18.85546875" bestFit="1" customWidth="1"/>
    <col min="6360" max="6360" width="15.7109375" bestFit="1" customWidth="1"/>
    <col min="6361" max="6361" width="18.85546875" bestFit="1" customWidth="1"/>
    <col min="6362" max="6362" width="15.7109375" bestFit="1" customWidth="1"/>
    <col min="6363" max="6363" width="18.85546875" bestFit="1" customWidth="1"/>
    <col min="6364" max="6364" width="15.7109375" bestFit="1" customWidth="1"/>
    <col min="6365" max="6365" width="18.85546875" bestFit="1" customWidth="1"/>
    <col min="6366" max="6366" width="15.7109375" bestFit="1" customWidth="1"/>
    <col min="6367" max="6367" width="18.85546875" bestFit="1" customWidth="1"/>
    <col min="6368" max="6368" width="15.7109375" bestFit="1" customWidth="1"/>
    <col min="6369" max="6369" width="18.85546875" bestFit="1" customWidth="1"/>
    <col min="6370" max="6370" width="15.7109375" bestFit="1" customWidth="1"/>
    <col min="6371" max="6371" width="18.85546875" bestFit="1" customWidth="1"/>
    <col min="6372" max="6372" width="15.7109375" bestFit="1" customWidth="1"/>
    <col min="6373" max="6373" width="18.85546875" bestFit="1" customWidth="1"/>
    <col min="6374" max="6374" width="16.7109375" bestFit="1" customWidth="1"/>
    <col min="6375" max="6375" width="19.85546875" bestFit="1" customWidth="1"/>
    <col min="6376" max="6376" width="16.7109375" bestFit="1" customWidth="1"/>
    <col min="6377" max="6377" width="19.85546875" bestFit="1" customWidth="1"/>
    <col min="6378" max="6378" width="15.7109375" bestFit="1" customWidth="1"/>
    <col min="6379" max="6379" width="18.85546875" bestFit="1" customWidth="1"/>
    <col min="6380" max="6380" width="16.7109375" bestFit="1" customWidth="1"/>
    <col min="6381" max="6381" width="19.85546875" bestFit="1" customWidth="1"/>
    <col min="6382" max="6382" width="16.7109375" bestFit="1" customWidth="1"/>
    <col min="6383" max="6383" width="19.85546875" bestFit="1" customWidth="1"/>
    <col min="6384" max="6384" width="16.7109375" bestFit="1" customWidth="1"/>
    <col min="6385" max="6385" width="19.85546875" bestFit="1" customWidth="1"/>
    <col min="6386" max="6386" width="16.7109375" bestFit="1" customWidth="1"/>
    <col min="6387" max="6387" width="19.85546875" bestFit="1" customWidth="1"/>
    <col min="6388" max="6388" width="15.7109375" bestFit="1" customWidth="1"/>
    <col min="6389" max="6389" width="18.85546875" bestFit="1" customWidth="1"/>
    <col min="6390" max="6390" width="15.7109375" bestFit="1" customWidth="1"/>
    <col min="6391" max="6391" width="18.85546875" bestFit="1" customWidth="1"/>
    <col min="6392" max="6392" width="16.7109375" bestFit="1" customWidth="1"/>
    <col min="6393" max="6393" width="19.85546875" bestFit="1" customWidth="1"/>
    <col min="6394" max="6394" width="16.7109375" bestFit="1" customWidth="1"/>
    <col min="6395" max="6395" width="19.85546875" bestFit="1" customWidth="1"/>
    <col min="6396" max="6396" width="16.7109375" bestFit="1" customWidth="1"/>
    <col min="6397" max="6397" width="19.85546875" bestFit="1" customWidth="1"/>
    <col min="6398" max="6398" width="16.7109375" bestFit="1" customWidth="1"/>
    <col min="6399" max="6399" width="19.85546875" bestFit="1" customWidth="1"/>
    <col min="6400" max="6400" width="16.7109375" bestFit="1" customWidth="1"/>
    <col min="6401" max="6401" width="19.85546875" bestFit="1" customWidth="1"/>
    <col min="6402" max="6402" width="16.7109375" bestFit="1" customWidth="1"/>
    <col min="6403" max="6403" width="19.85546875" bestFit="1" customWidth="1"/>
    <col min="6404" max="6404" width="11.5703125" bestFit="1" customWidth="1"/>
    <col min="6405" max="6405" width="14.7109375" bestFit="1" customWidth="1"/>
    <col min="6406" max="6406" width="15.7109375" bestFit="1" customWidth="1"/>
    <col min="6407" max="6407" width="18.85546875" bestFit="1" customWidth="1"/>
    <col min="6408" max="6408" width="16.7109375" bestFit="1" customWidth="1"/>
    <col min="6409" max="6409" width="19.85546875" bestFit="1" customWidth="1"/>
    <col min="6410" max="6410" width="16.7109375" bestFit="1" customWidth="1"/>
    <col min="6411" max="6411" width="19.85546875" bestFit="1" customWidth="1"/>
    <col min="6412" max="6412" width="16.7109375" bestFit="1" customWidth="1"/>
    <col min="6413" max="6413" width="19.85546875" bestFit="1" customWidth="1"/>
    <col min="6414" max="6414" width="15.7109375" bestFit="1" customWidth="1"/>
    <col min="6415" max="6415" width="18.85546875" bestFit="1" customWidth="1"/>
    <col min="6416" max="6416" width="16.7109375" bestFit="1" customWidth="1"/>
    <col min="6417" max="6417" width="19.85546875" bestFit="1" customWidth="1"/>
    <col min="6418" max="6418" width="16.7109375" bestFit="1" customWidth="1"/>
    <col min="6419" max="6419" width="19.85546875" bestFit="1" customWidth="1"/>
    <col min="6420" max="6420" width="16.7109375" bestFit="1" customWidth="1"/>
    <col min="6421" max="6421" width="19.85546875" bestFit="1" customWidth="1"/>
    <col min="6422" max="6422" width="16.7109375" bestFit="1" customWidth="1"/>
    <col min="6423" max="6423" width="19.85546875" bestFit="1" customWidth="1"/>
    <col min="6424" max="6424" width="16.7109375" bestFit="1" customWidth="1"/>
    <col min="6425" max="6425" width="19.85546875" bestFit="1" customWidth="1"/>
    <col min="6426" max="6426" width="15.7109375" bestFit="1" customWidth="1"/>
    <col min="6427" max="6427" width="18.85546875" bestFit="1" customWidth="1"/>
    <col min="6428" max="6428" width="16.7109375" bestFit="1" customWidth="1"/>
    <col min="6429" max="6429" width="19.85546875" bestFit="1" customWidth="1"/>
    <col min="6430" max="6430" width="16.7109375" bestFit="1" customWidth="1"/>
    <col min="6431" max="6431" width="19.85546875" bestFit="1" customWidth="1"/>
    <col min="6432" max="6432" width="16.7109375" bestFit="1" customWidth="1"/>
    <col min="6433" max="6433" width="19.85546875" bestFit="1" customWidth="1"/>
    <col min="6434" max="6434" width="16.7109375" bestFit="1" customWidth="1"/>
    <col min="6435" max="6435" width="19.85546875" bestFit="1" customWidth="1"/>
    <col min="6436" max="6436" width="16.7109375" bestFit="1" customWidth="1"/>
    <col min="6437" max="6437" width="19.85546875" bestFit="1" customWidth="1"/>
    <col min="6438" max="6438" width="15.7109375" bestFit="1" customWidth="1"/>
    <col min="6439" max="6439" width="18.85546875" bestFit="1" customWidth="1"/>
    <col min="6440" max="6440" width="15.7109375" bestFit="1" customWidth="1"/>
    <col min="6441" max="6441" width="18.85546875" bestFit="1" customWidth="1"/>
    <col min="6442" max="6442" width="16.7109375" bestFit="1" customWidth="1"/>
    <col min="6443" max="6443" width="19.85546875" bestFit="1" customWidth="1"/>
    <col min="6444" max="6444" width="16.7109375" bestFit="1" customWidth="1"/>
    <col min="6445" max="6445" width="19.85546875" bestFit="1" customWidth="1"/>
    <col min="6446" max="6446" width="16.7109375" bestFit="1" customWidth="1"/>
    <col min="6447" max="6447" width="19.85546875" bestFit="1" customWidth="1"/>
    <col min="6448" max="6448" width="15.7109375" bestFit="1" customWidth="1"/>
    <col min="6449" max="6449" width="18.85546875" bestFit="1" customWidth="1"/>
    <col min="6450" max="6450" width="15.7109375" bestFit="1" customWidth="1"/>
    <col min="6451" max="6451" width="18.85546875" bestFit="1" customWidth="1"/>
    <col min="6452" max="6452" width="16.7109375" bestFit="1" customWidth="1"/>
    <col min="6453" max="6453" width="19.85546875" bestFit="1" customWidth="1"/>
    <col min="6454" max="6454" width="16.7109375" bestFit="1" customWidth="1"/>
    <col min="6455" max="6455" width="19.85546875" bestFit="1" customWidth="1"/>
    <col min="6456" max="6456" width="16.7109375" bestFit="1" customWidth="1"/>
    <col min="6457" max="6457" width="19.85546875" bestFit="1" customWidth="1"/>
    <col min="6458" max="6458" width="11.5703125" bestFit="1" customWidth="1"/>
    <col min="6459" max="6459" width="14.7109375" bestFit="1" customWidth="1"/>
    <col min="6460" max="6460" width="16.7109375" bestFit="1" customWidth="1"/>
    <col min="6461" max="6461" width="19.85546875" bestFit="1" customWidth="1"/>
    <col min="6462" max="6462" width="16.7109375" bestFit="1" customWidth="1"/>
    <col min="6463" max="6463" width="19.85546875" bestFit="1" customWidth="1"/>
    <col min="6464" max="6464" width="16.7109375" bestFit="1" customWidth="1"/>
    <col min="6465" max="6465" width="19.85546875" bestFit="1" customWidth="1"/>
    <col min="6466" max="6466" width="16.7109375" bestFit="1" customWidth="1"/>
    <col min="6467" max="6467" width="19.85546875" bestFit="1" customWidth="1"/>
    <col min="6468" max="6468" width="15.7109375" bestFit="1" customWidth="1"/>
    <col min="6469" max="6469" width="18.85546875" bestFit="1" customWidth="1"/>
    <col min="6470" max="6470" width="15.7109375" bestFit="1" customWidth="1"/>
    <col min="6471" max="6471" width="18.85546875" bestFit="1" customWidth="1"/>
    <col min="6472" max="6472" width="16.7109375" bestFit="1" customWidth="1"/>
    <col min="6473" max="6473" width="19.85546875" bestFit="1" customWidth="1"/>
    <col min="6474" max="6474" width="15.7109375" bestFit="1" customWidth="1"/>
    <col min="6475" max="6475" width="18.85546875" bestFit="1" customWidth="1"/>
    <col min="6476" max="6476" width="15.7109375" bestFit="1" customWidth="1"/>
    <col min="6477" max="6477" width="18.85546875" bestFit="1" customWidth="1"/>
    <col min="6478" max="6478" width="16.7109375" bestFit="1" customWidth="1"/>
    <col min="6479" max="6479" width="19.85546875" bestFit="1" customWidth="1"/>
    <col min="6480" max="6480" width="16.7109375" bestFit="1" customWidth="1"/>
    <col min="6481" max="6481" width="19.85546875" bestFit="1" customWidth="1"/>
    <col min="6482" max="6482" width="16.7109375" bestFit="1" customWidth="1"/>
    <col min="6483" max="6483" width="19.85546875" bestFit="1" customWidth="1"/>
    <col min="6484" max="6484" width="15.7109375" bestFit="1" customWidth="1"/>
    <col min="6485" max="6485" width="18.85546875" bestFit="1" customWidth="1"/>
    <col min="6486" max="6486" width="16.7109375" bestFit="1" customWidth="1"/>
    <col min="6487" max="6487" width="19.85546875" bestFit="1" customWidth="1"/>
    <col min="6488" max="6488" width="16.7109375" bestFit="1" customWidth="1"/>
    <col min="6489" max="6489" width="19.85546875" bestFit="1" customWidth="1"/>
    <col min="6490" max="6490" width="15.7109375" bestFit="1" customWidth="1"/>
    <col min="6491" max="6491" width="18.85546875" bestFit="1" customWidth="1"/>
    <col min="6492" max="6492" width="15.7109375" bestFit="1" customWidth="1"/>
    <col min="6493" max="6493" width="18.85546875" bestFit="1" customWidth="1"/>
    <col min="6494" max="6494" width="15.7109375" bestFit="1" customWidth="1"/>
    <col min="6495" max="6495" width="18.85546875" bestFit="1" customWidth="1"/>
    <col min="6496" max="6496" width="16.7109375" bestFit="1" customWidth="1"/>
    <col min="6497" max="6497" width="19.85546875" bestFit="1" customWidth="1"/>
    <col min="6498" max="6498" width="16.7109375" bestFit="1" customWidth="1"/>
    <col min="6499" max="6499" width="19.85546875" bestFit="1" customWidth="1"/>
    <col min="6500" max="6500" width="16.7109375" bestFit="1" customWidth="1"/>
    <col min="6501" max="6501" width="19.85546875" bestFit="1" customWidth="1"/>
    <col min="6502" max="6502" width="15.7109375" bestFit="1" customWidth="1"/>
    <col min="6503" max="6503" width="18.85546875" bestFit="1" customWidth="1"/>
    <col min="6504" max="6504" width="15.7109375" bestFit="1" customWidth="1"/>
    <col min="6505" max="6505" width="18.85546875" bestFit="1" customWidth="1"/>
    <col min="6506" max="6506" width="16.7109375" bestFit="1" customWidth="1"/>
    <col min="6507" max="6507" width="19.85546875" bestFit="1" customWidth="1"/>
    <col min="6508" max="6508" width="16.7109375" bestFit="1" customWidth="1"/>
    <col min="6509" max="6509" width="19.85546875" bestFit="1" customWidth="1"/>
    <col min="6510" max="6510" width="16.7109375" bestFit="1" customWidth="1"/>
    <col min="6511" max="6511" width="19.85546875" bestFit="1" customWidth="1"/>
    <col min="6512" max="6512" width="16.7109375" bestFit="1" customWidth="1"/>
    <col min="6513" max="6513" width="19.85546875" bestFit="1" customWidth="1"/>
    <col min="6514" max="6514" width="15.7109375" bestFit="1" customWidth="1"/>
    <col min="6515" max="6515" width="18.85546875" bestFit="1" customWidth="1"/>
    <col min="6516" max="6516" width="15.7109375" bestFit="1" customWidth="1"/>
    <col min="6517" max="6517" width="18.85546875" bestFit="1" customWidth="1"/>
    <col min="6518" max="6518" width="15.7109375" bestFit="1" customWidth="1"/>
    <col min="6519" max="6519" width="18.85546875" bestFit="1" customWidth="1"/>
    <col min="6520" max="6520" width="15.7109375" bestFit="1" customWidth="1"/>
    <col min="6521" max="6521" width="18.85546875" bestFit="1" customWidth="1"/>
    <col min="6522" max="6522" width="14.5703125" bestFit="1" customWidth="1"/>
    <col min="6523" max="6523" width="17.85546875" bestFit="1" customWidth="1"/>
    <col min="6524" max="6524" width="14.5703125" bestFit="1" customWidth="1"/>
    <col min="6525" max="6525" width="17.85546875" bestFit="1" customWidth="1"/>
    <col min="6526" max="6526" width="15.7109375" bestFit="1" customWidth="1"/>
    <col min="6527" max="6527" width="18.85546875" bestFit="1" customWidth="1"/>
    <col min="6528" max="6528" width="15.7109375" bestFit="1" customWidth="1"/>
    <col min="6529" max="6529" width="18.85546875" bestFit="1" customWidth="1"/>
    <col min="6530" max="6530" width="15.7109375" bestFit="1" customWidth="1"/>
    <col min="6531" max="6531" width="18.85546875" bestFit="1" customWidth="1"/>
    <col min="6532" max="6532" width="15.7109375" bestFit="1" customWidth="1"/>
    <col min="6533" max="6533" width="18.85546875" bestFit="1" customWidth="1"/>
    <col min="6534" max="6534" width="15.7109375" bestFit="1" customWidth="1"/>
    <col min="6535" max="6535" width="18.85546875" bestFit="1" customWidth="1"/>
    <col min="6536" max="6536" width="14.5703125" bestFit="1" customWidth="1"/>
    <col min="6537" max="6537" width="17.85546875" bestFit="1" customWidth="1"/>
    <col min="6538" max="6538" width="15.7109375" bestFit="1" customWidth="1"/>
    <col min="6539" max="6539" width="18.85546875" bestFit="1" customWidth="1"/>
    <col min="6540" max="6540" width="15.7109375" bestFit="1" customWidth="1"/>
    <col min="6541" max="6541" width="18.85546875" bestFit="1" customWidth="1"/>
    <col min="6542" max="6542" width="15.7109375" bestFit="1" customWidth="1"/>
    <col min="6543" max="6543" width="18.85546875" bestFit="1" customWidth="1"/>
    <col min="6544" max="6544" width="14.5703125" bestFit="1" customWidth="1"/>
    <col min="6545" max="6545" width="17.85546875" bestFit="1" customWidth="1"/>
    <col min="6546" max="6546" width="14.5703125" bestFit="1" customWidth="1"/>
    <col min="6547" max="6547" width="17.85546875" bestFit="1" customWidth="1"/>
    <col min="6548" max="6548" width="15.7109375" bestFit="1" customWidth="1"/>
    <col min="6549" max="6549" width="18.85546875" bestFit="1" customWidth="1"/>
    <col min="6550" max="6550" width="15.7109375" bestFit="1" customWidth="1"/>
    <col min="6551" max="6551" width="18.85546875" bestFit="1" customWidth="1"/>
    <col min="6552" max="6552" width="15.7109375" bestFit="1" customWidth="1"/>
    <col min="6553" max="6553" width="18.85546875" bestFit="1" customWidth="1"/>
    <col min="6554" max="6554" width="14.5703125" bestFit="1" customWidth="1"/>
    <col min="6555" max="6555" width="17.85546875" bestFit="1" customWidth="1"/>
    <col min="6556" max="6556" width="15.7109375" bestFit="1" customWidth="1"/>
    <col min="6557" max="6557" width="18.85546875" bestFit="1" customWidth="1"/>
    <col min="6558" max="6558" width="15.7109375" bestFit="1" customWidth="1"/>
    <col min="6559" max="6559" width="18.85546875" bestFit="1" customWidth="1"/>
    <col min="6560" max="6560" width="15.7109375" bestFit="1" customWidth="1"/>
    <col min="6561" max="6561" width="18.85546875" bestFit="1" customWidth="1"/>
    <col min="6562" max="6562" width="15.7109375" bestFit="1" customWidth="1"/>
    <col min="6563" max="6563" width="18.85546875" bestFit="1" customWidth="1"/>
    <col min="6564" max="6564" width="15.7109375" bestFit="1" customWidth="1"/>
    <col min="6565" max="6565" width="18.85546875" bestFit="1" customWidth="1"/>
    <col min="6566" max="6566" width="15.7109375" bestFit="1" customWidth="1"/>
    <col min="6567" max="6567" width="18.85546875" bestFit="1" customWidth="1"/>
    <col min="6568" max="6568" width="15.7109375" bestFit="1" customWidth="1"/>
    <col min="6569" max="6569" width="18.85546875" bestFit="1" customWidth="1"/>
    <col min="6570" max="6570" width="15.7109375" bestFit="1" customWidth="1"/>
    <col min="6571" max="6571" width="18.85546875" bestFit="1" customWidth="1"/>
    <col min="6572" max="6572" width="14.5703125" bestFit="1" customWidth="1"/>
    <col min="6573" max="6573" width="17.85546875" bestFit="1" customWidth="1"/>
    <col min="6574" max="6574" width="15.7109375" bestFit="1" customWidth="1"/>
    <col min="6575" max="6575" width="18.85546875" bestFit="1" customWidth="1"/>
    <col min="6576" max="6576" width="15.7109375" bestFit="1" customWidth="1"/>
    <col min="6577" max="6577" width="18.85546875" bestFit="1" customWidth="1"/>
    <col min="6578" max="6578" width="15.7109375" bestFit="1" customWidth="1"/>
    <col min="6579" max="6579" width="18.85546875" bestFit="1" customWidth="1"/>
    <col min="6580" max="6580" width="14.5703125" bestFit="1" customWidth="1"/>
    <col min="6581" max="6581" width="17.85546875" bestFit="1" customWidth="1"/>
    <col min="6582" max="6582" width="15.7109375" bestFit="1" customWidth="1"/>
    <col min="6583" max="6583" width="18.85546875" bestFit="1" customWidth="1"/>
    <col min="6584" max="6584" width="15.7109375" bestFit="1" customWidth="1"/>
    <col min="6585" max="6585" width="18.85546875" bestFit="1" customWidth="1"/>
    <col min="6586" max="6586" width="16.7109375" bestFit="1" customWidth="1"/>
    <col min="6587" max="6587" width="19.85546875" bestFit="1" customWidth="1"/>
    <col min="6588" max="6588" width="16.7109375" bestFit="1" customWidth="1"/>
    <col min="6589" max="6589" width="19.85546875" bestFit="1" customWidth="1"/>
    <col min="6590" max="6590" width="16.7109375" bestFit="1" customWidth="1"/>
    <col min="6591" max="6591" width="19.85546875" bestFit="1" customWidth="1"/>
    <col min="6592" max="6592" width="16.7109375" bestFit="1" customWidth="1"/>
    <col min="6593" max="6593" width="19.85546875" bestFit="1" customWidth="1"/>
    <col min="6594" max="6594" width="15.7109375" bestFit="1" customWidth="1"/>
    <col min="6595" max="6595" width="18.85546875" bestFit="1" customWidth="1"/>
    <col min="6596" max="6596" width="15.7109375" bestFit="1" customWidth="1"/>
    <col min="6597" max="6597" width="18.85546875" bestFit="1" customWidth="1"/>
    <col min="6598" max="6598" width="16.7109375" bestFit="1" customWidth="1"/>
    <col min="6599" max="6599" width="19.85546875" bestFit="1" customWidth="1"/>
    <col min="6600" max="6600" width="16.7109375" bestFit="1" customWidth="1"/>
    <col min="6601" max="6601" width="19.85546875" bestFit="1" customWidth="1"/>
    <col min="6602" max="6602" width="11.5703125" bestFit="1" customWidth="1"/>
    <col min="6603" max="6603" width="14.7109375" bestFit="1" customWidth="1"/>
    <col min="6604" max="6604" width="15.7109375" bestFit="1" customWidth="1"/>
    <col min="6605" max="6605" width="18.85546875" bestFit="1" customWidth="1"/>
    <col min="6606" max="6606" width="15.7109375" bestFit="1" customWidth="1"/>
    <col min="6607" max="6607" width="18.85546875" bestFit="1" customWidth="1"/>
    <col min="6608" max="6608" width="16.7109375" bestFit="1" customWidth="1"/>
    <col min="6609" max="6609" width="19.85546875" bestFit="1" customWidth="1"/>
    <col min="6610" max="6610" width="16.7109375" bestFit="1" customWidth="1"/>
    <col min="6611" max="6611" width="19.85546875" bestFit="1" customWidth="1"/>
    <col min="6612" max="6612" width="16.7109375" bestFit="1" customWidth="1"/>
    <col min="6613" max="6613" width="19.85546875" bestFit="1" customWidth="1"/>
    <col min="6614" max="6614" width="15.7109375" bestFit="1" customWidth="1"/>
    <col min="6615" max="6615" width="18.85546875" bestFit="1" customWidth="1"/>
    <col min="6616" max="6616" width="16.7109375" bestFit="1" customWidth="1"/>
    <col min="6617" max="6617" width="19.85546875" bestFit="1" customWidth="1"/>
    <col min="6618" max="6618" width="16.7109375" bestFit="1" customWidth="1"/>
    <col min="6619" max="6619" width="19.85546875" bestFit="1" customWidth="1"/>
    <col min="6620" max="6620" width="16.7109375" bestFit="1" customWidth="1"/>
    <col min="6621" max="6621" width="19.85546875" bestFit="1" customWidth="1"/>
    <col min="6622" max="6622" width="16.7109375" bestFit="1" customWidth="1"/>
    <col min="6623" max="6623" width="19.85546875" bestFit="1" customWidth="1"/>
    <col min="6624" max="6624" width="16.7109375" bestFit="1" customWidth="1"/>
    <col min="6625" max="6625" width="19.85546875" bestFit="1" customWidth="1"/>
    <col min="6626" max="6626" width="16.7109375" bestFit="1" customWidth="1"/>
    <col min="6627" max="6627" width="19.85546875" bestFit="1" customWidth="1"/>
    <col min="6628" max="6628" width="11.5703125" bestFit="1" customWidth="1"/>
    <col min="6629" max="6629" width="14.7109375" bestFit="1" customWidth="1"/>
    <col min="6630" max="6630" width="16.7109375" bestFit="1" customWidth="1"/>
    <col min="6631" max="6631" width="19.85546875" bestFit="1" customWidth="1"/>
    <col min="6632" max="6632" width="16.7109375" bestFit="1" customWidth="1"/>
    <col min="6633" max="6633" width="19.85546875" bestFit="1" customWidth="1"/>
    <col min="6634" max="6634" width="15.7109375" bestFit="1" customWidth="1"/>
    <col min="6635" max="6635" width="18.85546875" bestFit="1" customWidth="1"/>
    <col min="6636" max="6636" width="15.7109375" bestFit="1" customWidth="1"/>
    <col min="6637" max="6637" width="18.85546875" bestFit="1" customWidth="1"/>
    <col min="6638" max="6638" width="16.7109375" bestFit="1" customWidth="1"/>
    <col min="6639" max="6639" width="19.85546875" bestFit="1" customWidth="1"/>
    <col min="6640" max="6640" width="15.7109375" bestFit="1" customWidth="1"/>
    <col min="6641" max="6641" width="18.85546875" bestFit="1" customWidth="1"/>
    <col min="6642" max="6642" width="16.7109375" bestFit="1" customWidth="1"/>
    <col min="6643" max="6643" width="19.85546875" bestFit="1" customWidth="1"/>
    <col min="6644" max="6644" width="16.7109375" bestFit="1" customWidth="1"/>
    <col min="6645" max="6645" width="19.85546875" bestFit="1" customWidth="1"/>
    <col min="6646" max="6646" width="15.7109375" bestFit="1" customWidth="1"/>
    <col min="6647" max="6647" width="18.85546875" bestFit="1" customWidth="1"/>
    <col min="6648" max="6648" width="15.7109375" bestFit="1" customWidth="1"/>
    <col min="6649" max="6649" width="18.85546875" bestFit="1" customWidth="1"/>
    <col min="6650" max="6650" width="15.7109375" bestFit="1" customWidth="1"/>
    <col min="6651" max="6651" width="18.85546875" bestFit="1" customWidth="1"/>
    <col min="6652" max="6652" width="16.7109375" bestFit="1" customWidth="1"/>
    <col min="6653" max="6653" width="19.85546875" bestFit="1" customWidth="1"/>
    <col min="6654" max="6654" width="16.7109375" bestFit="1" customWidth="1"/>
    <col min="6655" max="6655" width="19.85546875" bestFit="1" customWidth="1"/>
    <col min="6656" max="6656" width="15.7109375" bestFit="1" customWidth="1"/>
    <col min="6657" max="6657" width="18.85546875" bestFit="1" customWidth="1"/>
    <col min="6658" max="6658" width="16.7109375" bestFit="1" customWidth="1"/>
    <col min="6659" max="6659" width="19.85546875" bestFit="1" customWidth="1"/>
    <col min="6660" max="6660" width="16.7109375" bestFit="1" customWidth="1"/>
    <col min="6661" max="6661" width="19.85546875" bestFit="1" customWidth="1"/>
    <col min="6662" max="6662" width="16.7109375" bestFit="1" customWidth="1"/>
    <col min="6663" max="6663" width="19.85546875" bestFit="1" customWidth="1"/>
    <col min="6664" max="6664" width="16.7109375" bestFit="1" customWidth="1"/>
    <col min="6665" max="6665" width="19.85546875" bestFit="1" customWidth="1"/>
    <col min="6666" max="6666" width="16.7109375" bestFit="1" customWidth="1"/>
    <col min="6667" max="6667" width="19.85546875" bestFit="1" customWidth="1"/>
    <col min="6668" max="6668" width="16.7109375" bestFit="1" customWidth="1"/>
    <col min="6669" max="6669" width="19.85546875" bestFit="1" customWidth="1"/>
    <col min="6670" max="6670" width="15.7109375" bestFit="1" customWidth="1"/>
    <col min="6671" max="6671" width="18.85546875" bestFit="1" customWidth="1"/>
    <col min="6672" max="6672" width="16.7109375" bestFit="1" customWidth="1"/>
    <col min="6673" max="6673" width="19.85546875" bestFit="1" customWidth="1"/>
    <col min="6674" max="6674" width="16.7109375" bestFit="1" customWidth="1"/>
    <col min="6675" max="6675" width="19.85546875" bestFit="1" customWidth="1"/>
    <col min="6676" max="6676" width="16.7109375" bestFit="1" customWidth="1"/>
    <col min="6677" max="6677" width="19.85546875" bestFit="1" customWidth="1"/>
    <col min="6678" max="6678" width="16.7109375" bestFit="1" customWidth="1"/>
    <col min="6679" max="6679" width="19.85546875" bestFit="1" customWidth="1"/>
    <col min="6680" max="6680" width="16.7109375" bestFit="1" customWidth="1"/>
    <col min="6681" max="6681" width="19.85546875" bestFit="1" customWidth="1"/>
    <col min="6682" max="6682" width="16.7109375" bestFit="1" customWidth="1"/>
    <col min="6683" max="6683" width="19.85546875" bestFit="1" customWidth="1"/>
    <col min="6684" max="6684" width="15.7109375" bestFit="1" customWidth="1"/>
    <col min="6685" max="6685" width="18.85546875" bestFit="1" customWidth="1"/>
    <col min="6686" max="6686" width="15.7109375" bestFit="1" customWidth="1"/>
    <col min="6687" max="6687" width="18.85546875" bestFit="1" customWidth="1"/>
    <col min="6688" max="6688" width="16.7109375" bestFit="1" customWidth="1"/>
    <col min="6689" max="6689" width="19.85546875" bestFit="1" customWidth="1"/>
    <col min="6690" max="6690" width="16.7109375" bestFit="1" customWidth="1"/>
    <col min="6691" max="6691" width="19.85546875" bestFit="1" customWidth="1"/>
    <col min="6692" max="6692" width="16.7109375" bestFit="1" customWidth="1"/>
    <col min="6693" max="6693" width="19.85546875" bestFit="1" customWidth="1"/>
    <col min="6694" max="6694" width="16.7109375" bestFit="1" customWidth="1"/>
    <col min="6695" max="6695" width="19.85546875" bestFit="1" customWidth="1"/>
    <col min="6696" max="6696" width="16.7109375" bestFit="1" customWidth="1"/>
    <col min="6697" max="6697" width="19.85546875" bestFit="1" customWidth="1"/>
    <col min="6698" max="6698" width="15.7109375" bestFit="1" customWidth="1"/>
    <col min="6699" max="6699" width="18.85546875" bestFit="1" customWidth="1"/>
    <col min="6700" max="6700" width="15.7109375" bestFit="1" customWidth="1"/>
    <col min="6701" max="6701" width="18.85546875" bestFit="1" customWidth="1"/>
    <col min="6702" max="6702" width="15.7109375" bestFit="1" customWidth="1"/>
    <col min="6703" max="6703" width="18.85546875" bestFit="1" customWidth="1"/>
    <col min="6704" max="6704" width="15.7109375" bestFit="1" customWidth="1"/>
    <col min="6705" max="6705" width="18.85546875" bestFit="1" customWidth="1"/>
    <col min="6706" max="6706" width="15.7109375" bestFit="1" customWidth="1"/>
    <col min="6707" max="6707" width="18.85546875" bestFit="1" customWidth="1"/>
    <col min="6708" max="6708" width="15.7109375" bestFit="1" customWidth="1"/>
    <col min="6709" max="6709" width="18.85546875" bestFit="1" customWidth="1"/>
    <col min="6710" max="6710" width="15.7109375" bestFit="1" customWidth="1"/>
    <col min="6711" max="6711" width="18.85546875" bestFit="1" customWidth="1"/>
    <col min="6712" max="6712" width="14.5703125" bestFit="1" customWidth="1"/>
    <col min="6713" max="6713" width="17.85546875" bestFit="1" customWidth="1"/>
    <col min="6714" max="6714" width="15.7109375" bestFit="1" customWidth="1"/>
    <col min="6715" max="6715" width="18.85546875" bestFit="1" customWidth="1"/>
    <col min="6716" max="6716" width="15.7109375" bestFit="1" customWidth="1"/>
    <col min="6717" max="6717" width="18.85546875" bestFit="1" customWidth="1"/>
    <col min="6718" max="6718" width="15.7109375" bestFit="1" customWidth="1"/>
    <col min="6719" max="6719" width="18.85546875" bestFit="1" customWidth="1"/>
    <col min="6720" max="6720" width="15.7109375" bestFit="1" customWidth="1"/>
    <col min="6721" max="6721" width="18.85546875" bestFit="1" customWidth="1"/>
    <col min="6722" max="6722" width="15.7109375" bestFit="1" customWidth="1"/>
    <col min="6723" max="6723" width="18.85546875" bestFit="1" customWidth="1"/>
    <col min="6724" max="6724" width="15.7109375" bestFit="1" customWidth="1"/>
    <col min="6725" max="6725" width="18.85546875" bestFit="1" customWidth="1"/>
    <col min="6726" max="6726" width="15.7109375" bestFit="1" customWidth="1"/>
    <col min="6727" max="6727" width="18.85546875" bestFit="1" customWidth="1"/>
    <col min="6728" max="6728" width="15.7109375" bestFit="1" customWidth="1"/>
    <col min="6729" max="6729" width="18.85546875" bestFit="1" customWidth="1"/>
    <col min="6730" max="6730" width="14.5703125" bestFit="1" customWidth="1"/>
    <col min="6731" max="6731" width="17.85546875" bestFit="1" customWidth="1"/>
    <col min="6732" max="6732" width="15.7109375" bestFit="1" customWidth="1"/>
    <col min="6733" max="6733" width="18.85546875" bestFit="1" customWidth="1"/>
    <col min="6734" max="6734" width="15.7109375" bestFit="1" customWidth="1"/>
    <col min="6735" max="6735" width="18.85546875" bestFit="1" customWidth="1"/>
    <col min="6736" max="6736" width="15.7109375" bestFit="1" customWidth="1"/>
    <col min="6737" max="6737" width="18.85546875" bestFit="1" customWidth="1"/>
    <col min="6738" max="6738" width="15.7109375" bestFit="1" customWidth="1"/>
    <col min="6739" max="6739" width="18.85546875" bestFit="1" customWidth="1"/>
    <col min="6740" max="6740" width="14.5703125" bestFit="1" customWidth="1"/>
    <col min="6741" max="6741" width="17.85546875" bestFit="1" customWidth="1"/>
    <col min="6742" max="6742" width="14.5703125" bestFit="1" customWidth="1"/>
    <col min="6743" max="6743" width="17.85546875" bestFit="1" customWidth="1"/>
    <col min="6744" max="6744" width="14.5703125" bestFit="1" customWidth="1"/>
    <col min="6745" max="6745" width="17.85546875" bestFit="1" customWidth="1"/>
    <col min="6746" max="6746" width="15.7109375" bestFit="1" customWidth="1"/>
    <col min="6747" max="6747" width="18.85546875" bestFit="1" customWidth="1"/>
    <col min="6748" max="6748" width="15.7109375" bestFit="1" customWidth="1"/>
    <col min="6749" max="6749" width="18.85546875" bestFit="1" customWidth="1"/>
    <col min="6750" max="6750" width="14.5703125" bestFit="1" customWidth="1"/>
    <col min="6751" max="6751" width="17.85546875" bestFit="1" customWidth="1"/>
    <col min="6752" max="6752" width="14.5703125" bestFit="1" customWidth="1"/>
    <col min="6753" max="6753" width="17.85546875" bestFit="1" customWidth="1"/>
    <col min="6754" max="6754" width="15.7109375" bestFit="1" customWidth="1"/>
    <col min="6755" max="6755" width="18.85546875" bestFit="1" customWidth="1"/>
    <col min="6756" max="6756" width="14.5703125" bestFit="1" customWidth="1"/>
    <col min="6757" max="6757" width="17.85546875" bestFit="1" customWidth="1"/>
    <col min="6758" max="6758" width="15.7109375" bestFit="1" customWidth="1"/>
    <col min="6759" max="6759" width="18.85546875" bestFit="1" customWidth="1"/>
    <col min="6760" max="6760" width="15.7109375" bestFit="1" customWidth="1"/>
    <col min="6761" max="6761" width="18.85546875" bestFit="1" customWidth="1"/>
    <col min="6762" max="6762" width="15.7109375" bestFit="1" customWidth="1"/>
    <col min="6763" max="6763" width="18.85546875" bestFit="1" customWidth="1"/>
    <col min="6764" max="6764" width="15.7109375" bestFit="1" customWidth="1"/>
    <col min="6765" max="6765" width="18.85546875" bestFit="1" customWidth="1"/>
    <col min="6766" max="6766" width="15.7109375" bestFit="1" customWidth="1"/>
    <col min="6767" max="6767" width="18.85546875" bestFit="1" customWidth="1"/>
    <col min="6768" max="6768" width="15.7109375" bestFit="1" customWidth="1"/>
    <col min="6769" max="6769" width="18.85546875" bestFit="1" customWidth="1"/>
    <col min="6770" max="6770" width="16.7109375" bestFit="1" customWidth="1"/>
    <col min="6771" max="6771" width="19.85546875" bestFit="1" customWidth="1"/>
    <col min="6772" max="6772" width="16.7109375" bestFit="1" customWidth="1"/>
    <col min="6773" max="6773" width="19.85546875" bestFit="1" customWidth="1"/>
    <col min="6774" max="6774" width="15.7109375" bestFit="1" customWidth="1"/>
    <col min="6775" max="6775" width="18.85546875" bestFit="1" customWidth="1"/>
    <col min="6776" max="6776" width="15.7109375" bestFit="1" customWidth="1"/>
    <col min="6777" max="6777" width="18.85546875" bestFit="1" customWidth="1"/>
    <col min="6778" max="6778" width="16.7109375" bestFit="1" customWidth="1"/>
    <col min="6779" max="6779" width="19.85546875" bestFit="1" customWidth="1"/>
    <col min="6780" max="6780" width="15.7109375" bestFit="1" customWidth="1"/>
    <col min="6781" max="6781" width="18.85546875" bestFit="1" customWidth="1"/>
    <col min="6782" max="6782" width="15.7109375" bestFit="1" customWidth="1"/>
    <col min="6783" max="6783" width="18.85546875" bestFit="1" customWidth="1"/>
    <col min="6784" max="6784" width="16.7109375" bestFit="1" customWidth="1"/>
    <col min="6785" max="6785" width="19.85546875" bestFit="1" customWidth="1"/>
    <col min="6786" max="6786" width="16.7109375" bestFit="1" customWidth="1"/>
    <col min="6787" max="6787" width="19.85546875" bestFit="1" customWidth="1"/>
    <col min="6788" max="6788" width="16.7109375" bestFit="1" customWidth="1"/>
    <col min="6789" max="6789" width="19.85546875" bestFit="1" customWidth="1"/>
    <col min="6790" max="6790" width="16.7109375" bestFit="1" customWidth="1"/>
    <col min="6791" max="6791" width="19.85546875" bestFit="1" customWidth="1"/>
    <col min="6792" max="6792" width="16.7109375" bestFit="1" customWidth="1"/>
    <col min="6793" max="6793" width="19.85546875" bestFit="1" customWidth="1"/>
    <col min="6794" max="6794" width="15.7109375" bestFit="1" customWidth="1"/>
    <col min="6795" max="6795" width="18.85546875" bestFit="1" customWidth="1"/>
    <col min="6796" max="6796" width="16.7109375" bestFit="1" customWidth="1"/>
    <col min="6797" max="6797" width="19.85546875" bestFit="1" customWidth="1"/>
    <col min="6798" max="6798" width="16.7109375" bestFit="1" customWidth="1"/>
    <col min="6799" max="6799" width="19.85546875" bestFit="1" customWidth="1"/>
    <col min="6800" max="6800" width="15.7109375" bestFit="1" customWidth="1"/>
    <col min="6801" max="6801" width="18.85546875" bestFit="1" customWidth="1"/>
    <col min="6802" max="6802" width="16.7109375" bestFit="1" customWidth="1"/>
    <col min="6803" max="6803" width="19.85546875" bestFit="1" customWidth="1"/>
    <col min="6804" max="6804" width="16.7109375" bestFit="1" customWidth="1"/>
    <col min="6805" max="6805" width="19.85546875" bestFit="1" customWidth="1"/>
    <col min="6806" max="6806" width="16.7109375" bestFit="1" customWidth="1"/>
    <col min="6807" max="6807" width="19.85546875" bestFit="1" customWidth="1"/>
    <col min="6808" max="6808" width="16.7109375" bestFit="1" customWidth="1"/>
    <col min="6809" max="6809" width="19.85546875" bestFit="1" customWidth="1"/>
    <col min="6810" max="6810" width="16.7109375" bestFit="1" customWidth="1"/>
    <col min="6811" max="6811" width="19.85546875" bestFit="1" customWidth="1"/>
    <col min="6812" max="6812" width="15.7109375" bestFit="1" customWidth="1"/>
    <col min="6813" max="6813" width="18.85546875" bestFit="1" customWidth="1"/>
    <col min="6814" max="6814" width="16.7109375" bestFit="1" customWidth="1"/>
    <col min="6815" max="6815" width="19.85546875" bestFit="1" customWidth="1"/>
    <col min="6816" max="6816" width="16.7109375" bestFit="1" customWidth="1"/>
    <col min="6817" max="6817" width="19.85546875" bestFit="1" customWidth="1"/>
    <col min="6818" max="6818" width="15.7109375" bestFit="1" customWidth="1"/>
    <col min="6819" max="6819" width="18.85546875" bestFit="1" customWidth="1"/>
    <col min="6820" max="6820" width="15.7109375" bestFit="1" customWidth="1"/>
    <col min="6821" max="6821" width="18.85546875" bestFit="1" customWidth="1"/>
    <col min="6822" max="6822" width="16.7109375" bestFit="1" customWidth="1"/>
    <col min="6823" max="6823" width="19.85546875" bestFit="1" customWidth="1"/>
    <col min="6824" max="6824" width="16.7109375" bestFit="1" customWidth="1"/>
    <col min="6825" max="6825" width="19.85546875" bestFit="1" customWidth="1"/>
    <col min="6826" max="6826" width="16.7109375" bestFit="1" customWidth="1"/>
    <col min="6827" max="6827" width="19.85546875" bestFit="1" customWidth="1"/>
    <col min="6828" max="6828" width="16.7109375" bestFit="1" customWidth="1"/>
    <col min="6829" max="6829" width="19.85546875" bestFit="1" customWidth="1"/>
    <col min="6830" max="6830" width="15.7109375" bestFit="1" customWidth="1"/>
    <col min="6831" max="6831" width="18.85546875" bestFit="1" customWidth="1"/>
    <col min="6832" max="6832" width="16.7109375" bestFit="1" customWidth="1"/>
    <col min="6833" max="6833" width="19.85546875" bestFit="1" customWidth="1"/>
    <col min="6834" max="6834" width="16.7109375" bestFit="1" customWidth="1"/>
    <col min="6835" max="6835" width="19.85546875" bestFit="1" customWidth="1"/>
    <col min="6836" max="6836" width="15.7109375" bestFit="1" customWidth="1"/>
    <col min="6837" max="6837" width="18.85546875" bestFit="1" customWidth="1"/>
    <col min="6838" max="6838" width="15.7109375" bestFit="1" customWidth="1"/>
    <col min="6839" max="6839" width="18.85546875" bestFit="1" customWidth="1"/>
    <col min="6840" max="6840" width="16.7109375" bestFit="1" customWidth="1"/>
    <col min="6841" max="6841" width="19.85546875" bestFit="1" customWidth="1"/>
    <col min="6842" max="6842" width="16.7109375" bestFit="1" customWidth="1"/>
    <col min="6843" max="6843" width="19.85546875" bestFit="1" customWidth="1"/>
    <col min="6844" max="6844" width="16.7109375" bestFit="1" customWidth="1"/>
    <col min="6845" max="6845" width="19.85546875" bestFit="1" customWidth="1"/>
    <col min="6846" max="6846" width="16.7109375" bestFit="1" customWidth="1"/>
    <col min="6847" max="6847" width="19.85546875" bestFit="1" customWidth="1"/>
    <col min="6848" max="6848" width="15.7109375" bestFit="1" customWidth="1"/>
    <col min="6849" max="6849" width="18.85546875" bestFit="1" customWidth="1"/>
    <col min="6850" max="6850" width="16.7109375" bestFit="1" customWidth="1"/>
    <col min="6851" max="6851" width="19.85546875" bestFit="1" customWidth="1"/>
    <col min="6852" max="6852" width="15.7109375" bestFit="1" customWidth="1"/>
    <col min="6853" max="6853" width="18.85546875" bestFit="1" customWidth="1"/>
    <col min="6854" max="6854" width="15.7109375" bestFit="1" customWidth="1"/>
    <col min="6855" max="6855" width="18.85546875" bestFit="1" customWidth="1"/>
    <col min="6856" max="6856" width="16.7109375" bestFit="1" customWidth="1"/>
    <col min="6857" max="6857" width="19.85546875" bestFit="1" customWidth="1"/>
    <col min="6858" max="6858" width="15.7109375" bestFit="1" customWidth="1"/>
    <col min="6859" max="6859" width="18.85546875" bestFit="1" customWidth="1"/>
    <col min="6860" max="6860" width="15.7109375" bestFit="1" customWidth="1"/>
    <col min="6861" max="6861" width="18.85546875" bestFit="1" customWidth="1"/>
    <col min="6862" max="6862" width="16.7109375" bestFit="1" customWidth="1"/>
    <col min="6863" max="6863" width="19.85546875" bestFit="1" customWidth="1"/>
    <col min="6864" max="6864" width="16.7109375" bestFit="1" customWidth="1"/>
    <col min="6865" max="6865" width="19.85546875" bestFit="1" customWidth="1"/>
    <col min="6866" max="6866" width="16.7109375" bestFit="1" customWidth="1"/>
    <col min="6867" max="6867" width="19.85546875" bestFit="1" customWidth="1"/>
    <col min="6868" max="6868" width="16.7109375" bestFit="1" customWidth="1"/>
    <col min="6869" max="6869" width="19.85546875" bestFit="1" customWidth="1"/>
    <col min="6870" max="6870" width="16.7109375" bestFit="1" customWidth="1"/>
    <col min="6871" max="6871" width="19.85546875" bestFit="1" customWidth="1"/>
    <col min="6872" max="6872" width="16.7109375" bestFit="1" customWidth="1"/>
    <col min="6873" max="6873" width="19.85546875" bestFit="1" customWidth="1"/>
    <col min="6874" max="6874" width="16.7109375" bestFit="1" customWidth="1"/>
    <col min="6875" max="6875" width="19.85546875" bestFit="1" customWidth="1"/>
    <col min="6876" max="6876" width="16.7109375" bestFit="1" customWidth="1"/>
    <col min="6877" max="6877" width="19.85546875" bestFit="1" customWidth="1"/>
    <col min="6878" max="6878" width="16.7109375" bestFit="1" customWidth="1"/>
    <col min="6879" max="6879" width="19.85546875" bestFit="1" customWidth="1"/>
    <col min="6880" max="6880" width="16.7109375" bestFit="1" customWidth="1"/>
    <col min="6881" max="6881" width="19.85546875" bestFit="1" customWidth="1"/>
    <col min="6882" max="6882" width="14.5703125" bestFit="1" customWidth="1"/>
    <col min="6883" max="6883" width="17.85546875" bestFit="1" customWidth="1"/>
    <col min="6884" max="6884" width="15.7109375" bestFit="1" customWidth="1"/>
    <col min="6885" max="6885" width="18.85546875" bestFit="1" customWidth="1"/>
    <col min="6886" max="6886" width="15.7109375" bestFit="1" customWidth="1"/>
    <col min="6887" max="6887" width="18.85546875" bestFit="1" customWidth="1"/>
    <col min="6888" max="6888" width="14.5703125" bestFit="1" customWidth="1"/>
    <col min="6889" max="6889" width="17.85546875" bestFit="1" customWidth="1"/>
    <col min="6890" max="6890" width="15.7109375" bestFit="1" customWidth="1"/>
    <col min="6891" max="6891" width="18.85546875" bestFit="1" customWidth="1"/>
    <col min="6892" max="6892" width="15.7109375" bestFit="1" customWidth="1"/>
    <col min="6893" max="6893" width="18.85546875" bestFit="1" customWidth="1"/>
    <col min="6894" max="6894" width="15.7109375" bestFit="1" customWidth="1"/>
    <col min="6895" max="6895" width="18.85546875" bestFit="1" customWidth="1"/>
    <col min="6896" max="6896" width="14.5703125" bestFit="1" customWidth="1"/>
    <col min="6897" max="6897" width="17.85546875" bestFit="1" customWidth="1"/>
    <col min="6898" max="6898" width="15.7109375" bestFit="1" customWidth="1"/>
    <col min="6899" max="6899" width="18.85546875" bestFit="1" customWidth="1"/>
    <col min="6900" max="6900" width="15.7109375" bestFit="1" customWidth="1"/>
    <col min="6901" max="6901" width="18.85546875" bestFit="1" customWidth="1"/>
    <col min="6902" max="6902" width="14.5703125" bestFit="1" customWidth="1"/>
    <col min="6903" max="6903" width="17.85546875" bestFit="1" customWidth="1"/>
    <col min="6904" max="6904" width="14.5703125" bestFit="1" customWidth="1"/>
    <col min="6905" max="6905" width="17.85546875" bestFit="1" customWidth="1"/>
    <col min="6906" max="6906" width="15.7109375" bestFit="1" customWidth="1"/>
    <col min="6907" max="6907" width="18.85546875" bestFit="1" customWidth="1"/>
    <col min="6908" max="6908" width="14.5703125" bestFit="1" customWidth="1"/>
    <col min="6909" max="6909" width="17.85546875" bestFit="1" customWidth="1"/>
    <col min="6910" max="6910" width="14.5703125" bestFit="1" customWidth="1"/>
    <col min="6911" max="6911" width="17.85546875" bestFit="1" customWidth="1"/>
    <col min="6912" max="6912" width="14.5703125" bestFit="1" customWidth="1"/>
    <col min="6913" max="6913" width="17.85546875" bestFit="1" customWidth="1"/>
    <col min="6914" max="6914" width="15.7109375" bestFit="1" customWidth="1"/>
    <col min="6915" max="6915" width="18.85546875" bestFit="1" customWidth="1"/>
    <col min="6916" max="6916" width="15.7109375" bestFit="1" customWidth="1"/>
    <col min="6917" max="6917" width="18.85546875" bestFit="1" customWidth="1"/>
    <col min="6918" max="6918" width="10.5703125" bestFit="1" customWidth="1"/>
    <col min="6919" max="6919" width="13.7109375" bestFit="1" customWidth="1"/>
    <col min="6920" max="6920" width="15.7109375" bestFit="1" customWidth="1"/>
    <col min="6921" max="6921" width="18.85546875" bestFit="1" customWidth="1"/>
    <col min="6922" max="6922" width="15.7109375" bestFit="1" customWidth="1"/>
    <col min="6923" max="6923" width="18.85546875" bestFit="1" customWidth="1"/>
    <col min="6924" max="6924" width="15.7109375" bestFit="1" customWidth="1"/>
    <col min="6925" max="6925" width="18.85546875" bestFit="1" customWidth="1"/>
    <col min="6926" max="6926" width="15.7109375" bestFit="1" customWidth="1"/>
    <col min="6927" max="6927" width="18.85546875" bestFit="1" customWidth="1"/>
    <col min="6928" max="6928" width="15.7109375" bestFit="1" customWidth="1"/>
    <col min="6929" max="6929" width="18.85546875" bestFit="1" customWidth="1"/>
    <col min="6930" max="6930" width="14.5703125" bestFit="1" customWidth="1"/>
    <col min="6931" max="6931" width="17.85546875" bestFit="1" customWidth="1"/>
    <col min="6932" max="6932" width="14.5703125" bestFit="1" customWidth="1"/>
    <col min="6933" max="6933" width="17.85546875" bestFit="1" customWidth="1"/>
    <col min="6934" max="6934" width="15.7109375" bestFit="1" customWidth="1"/>
    <col min="6935" max="6935" width="18.85546875" bestFit="1" customWidth="1"/>
    <col min="6936" max="6936" width="15.7109375" bestFit="1" customWidth="1"/>
    <col min="6937" max="6937" width="18.85546875" bestFit="1" customWidth="1"/>
    <col min="6938" max="6938" width="16.7109375" bestFit="1" customWidth="1"/>
    <col min="6939" max="6939" width="19.85546875" bestFit="1" customWidth="1"/>
    <col min="6940" max="6940" width="16.7109375" bestFit="1" customWidth="1"/>
    <col min="6941" max="6941" width="19.85546875" bestFit="1" customWidth="1"/>
    <col min="6942" max="6942" width="16.7109375" bestFit="1" customWidth="1"/>
    <col min="6943" max="6943" width="19.85546875" bestFit="1" customWidth="1"/>
    <col min="6944" max="6944" width="16.7109375" bestFit="1" customWidth="1"/>
    <col min="6945" max="6945" width="19.85546875" bestFit="1" customWidth="1"/>
    <col min="6946" max="6946" width="16.7109375" bestFit="1" customWidth="1"/>
    <col min="6947" max="6947" width="19.85546875" bestFit="1" customWidth="1"/>
    <col min="6948" max="6948" width="16.7109375" bestFit="1" customWidth="1"/>
    <col min="6949" max="6949" width="19.85546875" bestFit="1" customWidth="1"/>
    <col min="6950" max="6950" width="15.7109375" bestFit="1" customWidth="1"/>
    <col min="6951" max="6951" width="18.85546875" bestFit="1" customWidth="1"/>
    <col min="6952" max="6952" width="16.7109375" bestFit="1" customWidth="1"/>
    <col min="6953" max="6953" width="19.85546875" bestFit="1" customWidth="1"/>
    <col min="6954" max="6954" width="16.7109375" bestFit="1" customWidth="1"/>
    <col min="6955" max="6955" width="19.85546875" bestFit="1" customWidth="1"/>
    <col min="6956" max="6956" width="16.7109375" bestFit="1" customWidth="1"/>
    <col min="6957" max="6957" width="19.85546875" bestFit="1" customWidth="1"/>
    <col min="6958" max="6958" width="15.7109375" bestFit="1" customWidth="1"/>
    <col min="6959" max="6959" width="18.85546875" bestFit="1" customWidth="1"/>
    <col min="6960" max="6960" width="16.7109375" bestFit="1" customWidth="1"/>
    <col min="6961" max="6961" width="19.85546875" bestFit="1" customWidth="1"/>
    <col min="6962" max="6962" width="16.7109375" bestFit="1" customWidth="1"/>
    <col min="6963" max="6963" width="19.85546875" bestFit="1" customWidth="1"/>
    <col min="6964" max="6964" width="16.7109375" bestFit="1" customWidth="1"/>
    <col min="6965" max="6965" width="19.85546875" bestFit="1" customWidth="1"/>
    <col min="6966" max="6966" width="16.7109375" bestFit="1" customWidth="1"/>
    <col min="6967" max="6967" width="19.85546875" bestFit="1" customWidth="1"/>
    <col min="6968" max="6968" width="16.7109375" bestFit="1" customWidth="1"/>
    <col min="6969" max="6969" width="19.85546875" bestFit="1" customWidth="1"/>
    <col min="6970" max="6970" width="15.7109375" bestFit="1" customWidth="1"/>
    <col min="6971" max="6971" width="18.85546875" bestFit="1" customWidth="1"/>
    <col min="6972" max="6972" width="16.7109375" bestFit="1" customWidth="1"/>
    <col min="6973" max="6973" width="19.85546875" bestFit="1" customWidth="1"/>
    <col min="6974" max="6974" width="16.7109375" bestFit="1" customWidth="1"/>
    <col min="6975" max="6975" width="19.85546875" bestFit="1" customWidth="1"/>
    <col min="6976" max="6976" width="16.7109375" bestFit="1" customWidth="1"/>
    <col min="6977" max="6977" width="19.85546875" bestFit="1" customWidth="1"/>
    <col min="6978" max="6978" width="16.7109375" bestFit="1" customWidth="1"/>
    <col min="6979" max="6979" width="19.85546875" bestFit="1" customWidth="1"/>
    <col min="6980" max="6980" width="15.7109375" bestFit="1" customWidth="1"/>
    <col min="6981" max="6981" width="18.85546875" bestFit="1" customWidth="1"/>
    <col min="6982" max="6982" width="15.7109375" bestFit="1" customWidth="1"/>
    <col min="6983" max="6983" width="18.85546875" bestFit="1" customWidth="1"/>
    <col min="6984" max="6984" width="15.7109375" bestFit="1" customWidth="1"/>
    <col min="6985" max="6985" width="18.85546875" bestFit="1" customWidth="1"/>
    <col min="6986" max="6986" width="16.7109375" bestFit="1" customWidth="1"/>
    <col min="6987" max="6987" width="19.85546875" bestFit="1" customWidth="1"/>
    <col min="6988" max="6988" width="16.7109375" bestFit="1" customWidth="1"/>
    <col min="6989" max="6989" width="19.85546875" bestFit="1" customWidth="1"/>
    <col min="6990" max="6990" width="16.7109375" bestFit="1" customWidth="1"/>
    <col min="6991" max="6991" width="19.85546875" bestFit="1" customWidth="1"/>
    <col min="6992" max="6992" width="16.7109375" bestFit="1" customWidth="1"/>
    <col min="6993" max="6993" width="19.85546875" bestFit="1" customWidth="1"/>
    <col min="6994" max="6994" width="16.7109375" bestFit="1" customWidth="1"/>
    <col min="6995" max="6995" width="19.85546875" bestFit="1" customWidth="1"/>
    <col min="6996" max="6996" width="15.7109375" bestFit="1" customWidth="1"/>
    <col min="6997" max="6997" width="18.85546875" bestFit="1" customWidth="1"/>
    <col min="6998" max="6998" width="16.7109375" bestFit="1" customWidth="1"/>
    <col min="6999" max="6999" width="19.85546875" bestFit="1" customWidth="1"/>
    <col min="7000" max="7000" width="16.7109375" bestFit="1" customWidth="1"/>
    <col min="7001" max="7001" width="19.85546875" bestFit="1" customWidth="1"/>
    <col min="7002" max="7002" width="16.7109375" bestFit="1" customWidth="1"/>
    <col min="7003" max="7003" width="19.85546875" bestFit="1" customWidth="1"/>
    <col min="7004" max="7004" width="16.7109375" bestFit="1" customWidth="1"/>
    <col min="7005" max="7005" width="19.85546875" bestFit="1" customWidth="1"/>
    <col min="7006" max="7006" width="15.7109375" bestFit="1" customWidth="1"/>
    <col min="7007" max="7007" width="18.85546875" bestFit="1" customWidth="1"/>
    <col min="7008" max="7008" width="15.7109375" bestFit="1" customWidth="1"/>
    <col min="7009" max="7009" width="18.85546875" bestFit="1" customWidth="1"/>
    <col min="7010" max="7010" width="16.7109375" bestFit="1" customWidth="1"/>
    <col min="7011" max="7011" width="19.85546875" bestFit="1" customWidth="1"/>
    <col min="7012" max="7012" width="16.7109375" bestFit="1" customWidth="1"/>
    <col min="7013" max="7013" width="19.85546875" bestFit="1" customWidth="1"/>
    <col min="7014" max="7014" width="16.7109375" bestFit="1" customWidth="1"/>
    <col min="7015" max="7015" width="19.85546875" bestFit="1" customWidth="1"/>
    <col min="7016" max="7016" width="15.7109375" bestFit="1" customWidth="1"/>
    <col min="7017" max="7017" width="18.85546875" bestFit="1" customWidth="1"/>
    <col min="7018" max="7018" width="15.7109375" bestFit="1" customWidth="1"/>
    <col min="7019" max="7019" width="18.85546875" bestFit="1" customWidth="1"/>
    <col min="7020" max="7020" width="16.7109375" bestFit="1" customWidth="1"/>
    <col min="7021" max="7021" width="19.85546875" bestFit="1" customWidth="1"/>
    <col min="7022" max="7022" width="16.7109375" bestFit="1" customWidth="1"/>
    <col min="7023" max="7023" width="19.85546875" bestFit="1" customWidth="1"/>
    <col min="7024" max="7024" width="16.7109375" bestFit="1" customWidth="1"/>
    <col min="7025" max="7025" width="19.85546875" bestFit="1" customWidth="1"/>
    <col min="7026" max="7026" width="16.7109375" bestFit="1" customWidth="1"/>
    <col min="7027" max="7027" width="19.85546875" bestFit="1" customWidth="1"/>
    <col min="7028" max="7028" width="16.7109375" bestFit="1" customWidth="1"/>
    <col min="7029" max="7029" width="19.85546875" bestFit="1" customWidth="1"/>
    <col min="7030" max="7030" width="15.7109375" bestFit="1" customWidth="1"/>
    <col min="7031" max="7031" width="18.85546875" bestFit="1" customWidth="1"/>
    <col min="7032" max="7032" width="16.7109375" bestFit="1" customWidth="1"/>
    <col min="7033" max="7033" width="19.85546875" bestFit="1" customWidth="1"/>
    <col min="7034" max="7034" width="15.7109375" bestFit="1" customWidth="1"/>
    <col min="7035" max="7035" width="18.85546875" bestFit="1" customWidth="1"/>
    <col min="7036" max="7036" width="16.7109375" bestFit="1" customWidth="1"/>
    <col min="7037" max="7037" width="19.85546875" bestFit="1" customWidth="1"/>
    <col min="7038" max="7038" width="16.7109375" bestFit="1" customWidth="1"/>
    <col min="7039" max="7039" width="19.85546875" bestFit="1" customWidth="1"/>
    <col min="7040" max="7040" width="16.7109375" bestFit="1" customWidth="1"/>
    <col min="7041" max="7041" width="19.85546875" bestFit="1" customWidth="1"/>
    <col min="7042" max="7042" width="16.7109375" bestFit="1" customWidth="1"/>
    <col min="7043" max="7043" width="19.85546875" bestFit="1" customWidth="1"/>
    <col min="7044" max="7044" width="15.7109375" bestFit="1" customWidth="1"/>
    <col min="7045" max="7045" width="18.85546875" bestFit="1" customWidth="1"/>
    <col min="7046" max="7046" width="16.7109375" bestFit="1" customWidth="1"/>
    <col min="7047" max="7047" width="19.85546875" bestFit="1" customWidth="1"/>
    <col min="7048" max="7048" width="16.7109375" bestFit="1" customWidth="1"/>
    <col min="7049" max="7049" width="19.85546875" bestFit="1" customWidth="1"/>
    <col min="7050" max="7050" width="16.7109375" bestFit="1" customWidth="1"/>
    <col min="7051" max="7051" width="19.85546875" bestFit="1" customWidth="1"/>
    <col min="7052" max="7052" width="16.7109375" bestFit="1" customWidth="1"/>
    <col min="7053" max="7053" width="19.85546875" bestFit="1" customWidth="1"/>
    <col min="7054" max="7054" width="14.5703125" bestFit="1" customWidth="1"/>
    <col min="7055" max="7055" width="17.85546875" bestFit="1" customWidth="1"/>
    <col min="7056" max="7056" width="14.5703125" bestFit="1" customWidth="1"/>
    <col min="7057" max="7057" width="17.85546875" bestFit="1" customWidth="1"/>
    <col min="7058" max="7058" width="15.7109375" bestFit="1" customWidth="1"/>
    <col min="7059" max="7059" width="18.85546875" bestFit="1" customWidth="1"/>
    <col min="7060" max="7060" width="15.7109375" bestFit="1" customWidth="1"/>
    <col min="7061" max="7061" width="18.85546875" bestFit="1" customWidth="1"/>
    <col min="7062" max="7062" width="15.7109375" bestFit="1" customWidth="1"/>
    <col min="7063" max="7063" width="18.85546875" bestFit="1" customWidth="1"/>
    <col min="7064" max="7064" width="15.7109375" bestFit="1" customWidth="1"/>
    <col min="7065" max="7065" width="18.85546875" bestFit="1" customWidth="1"/>
    <col min="7066" max="7066" width="15.7109375" bestFit="1" customWidth="1"/>
    <col min="7067" max="7067" width="18.85546875" bestFit="1" customWidth="1"/>
    <col min="7068" max="7068" width="15.7109375" bestFit="1" customWidth="1"/>
    <col min="7069" max="7069" width="18.85546875" bestFit="1" customWidth="1"/>
    <col min="7070" max="7070" width="15.7109375" bestFit="1" customWidth="1"/>
    <col min="7071" max="7071" width="18.85546875" bestFit="1" customWidth="1"/>
    <col min="7072" max="7072" width="15.7109375" bestFit="1" customWidth="1"/>
    <col min="7073" max="7073" width="18.85546875" bestFit="1" customWidth="1"/>
    <col min="7074" max="7074" width="15.7109375" bestFit="1" customWidth="1"/>
    <col min="7075" max="7075" width="18.85546875" bestFit="1" customWidth="1"/>
    <col min="7076" max="7076" width="14.5703125" bestFit="1" customWidth="1"/>
    <col min="7077" max="7077" width="17.85546875" bestFit="1" customWidth="1"/>
    <col min="7078" max="7078" width="14.5703125" bestFit="1" customWidth="1"/>
    <col min="7079" max="7079" width="17.85546875" bestFit="1" customWidth="1"/>
    <col min="7080" max="7080" width="15.7109375" bestFit="1" customWidth="1"/>
    <col min="7081" max="7081" width="18.85546875" bestFit="1" customWidth="1"/>
    <col min="7082" max="7082" width="14.5703125" bestFit="1" customWidth="1"/>
    <col min="7083" max="7083" width="17.85546875" bestFit="1" customWidth="1"/>
    <col min="7084" max="7084" width="14.5703125" bestFit="1" customWidth="1"/>
    <col min="7085" max="7085" width="17.85546875" bestFit="1" customWidth="1"/>
    <col min="7086" max="7086" width="15.7109375" bestFit="1" customWidth="1"/>
    <col min="7087" max="7087" width="18.85546875" bestFit="1" customWidth="1"/>
    <col min="7088" max="7088" width="15.7109375" bestFit="1" customWidth="1"/>
    <col min="7089" max="7089" width="18.85546875" bestFit="1" customWidth="1"/>
    <col min="7090" max="7090" width="14.5703125" bestFit="1" customWidth="1"/>
    <col min="7091" max="7091" width="17.85546875" bestFit="1" customWidth="1"/>
    <col min="7092" max="7092" width="14.5703125" bestFit="1" customWidth="1"/>
    <col min="7093" max="7093" width="17.85546875" bestFit="1" customWidth="1"/>
    <col min="7094" max="7094" width="14.5703125" bestFit="1" customWidth="1"/>
    <col min="7095" max="7095" width="17.85546875" bestFit="1" customWidth="1"/>
    <col min="7096" max="7096" width="15.7109375" bestFit="1" customWidth="1"/>
    <col min="7097" max="7097" width="18.85546875" bestFit="1" customWidth="1"/>
    <col min="7098" max="7098" width="15.7109375" bestFit="1" customWidth="1"/>
    <col min="7099" max="7099" width="18.85546875" bestFit="1" customWidth="1"/>
    <col min="7100" max="7100" width="15.7109375" bestFit="1" customWidth="1"/>
    <col min="7101" max="7101" width="18.85546875" bestFit="1" customWidth="1"/>
    <col min="7102" max="7102" width="15.7109375" bestFit="1" customWidth="1"/>
    <col min="7103" max="7103" width="18.85546875" bestFit="1" customWidth="1"/>
    <col min="7104" max="7104" width="14.5703125" bestFit="1" customWidth="1"/>
    <col min="7105" max="7105" width="17.85546875" bestFit="1" customWidth="1"/>
    <col min="7106" max="7106" width="15.7109375" bestFit="1" customWidth="1"/>
    <col min="7107" max="7107" width="18.85546875" bestFit="1" customWidth="1"/>
    <col min="7108" max="7108" width="15.7109375" bestFit="1" customWidth="1"/>
    <col min="7109" max="7109" width="18.85546875" bestFit="1" customWidth="1"/>
    <col min="7110" max="7110" width="15.7109375" bestFit="1" customWidth="1"/>
    <col min="7111" max="7111" width="18.85546875" bestFit="1" customWidth="1"/>
    <col min="7112" max="7112" width="15.7109375" bestFit="1" customWidth="1"/>
    <col min="7113" max="7113" width="18.85546875" bestFit="1" customWidth="1"/>
    <col min="7114" max="7114" width="15.7109375" bestFit="1" customWidth="1"/>
    <col min="7115" max="7115" width="18.85546875" bestFit="1" customWidth="1"/>
    <col min="7116" max="7116" width="15.7109375" bestFit="1" customWidth="1"/>
    <col min="7117" max="7117" width="18.85546875" bestFit="1" customWidth="1"/>
    <col min="7118" max="7118" width="15.7109375" bestFit="1" customWidth="1"/>
    <col min="7119" max="7119" width="18.85546875" bestFit="1" customWidth="1"/>
    <col min="7120" max="7120" width="15.7109375" bestFit="1" customWidth="1"/>
    <col min="7121" max="7121" width="18.85546875" bestFit="1" customWidth="1"/>
    <col min="7122" max="7122" width="16.7109375" bestFit="1" customWidth="1"/>
    <col min="7123" max="7123" width="19.85546875" bestFit="1" customWidth="1"/>
    <col min="7124" max="7124" width="16.7109375" bestFit="1" customWidth="1"/>
    <col min="7125" max="7125" width="19.85546875" bestFit="1" customWidth="1"/>
    <col min="7126" max="7126" width="16.7109375" bestFit="1" customWidth="1"/>
    <col min="7127" max="7127" width="19.85546875" bestFit="1" customWidth="1"/>
    <col min="7128" max="7128" width="16.7109375" bestFit="1" customWidth="1"/>
    <col min="7129" max="7129" width="19.85546875" bestFit="1" customWidth="1"/>
    <col min="7130" max="7130" width="15.7109375" bestFit="1" customWidth="1"/>
    <col min="7131" max="7131" width="18.85546875" bestFit="1" customWidth="1"/>
    <col min="7132" max="7132" width="15.7109375" bestFit="1" customWidth="1"/>
    <col min="7133" max="7133" width="18.85546875" bestFit="1" customWidth="1"/>
    <col min="7134" max="7134" width="16.7109375" bestFit="1" customWidth="1"/>
    <col min="7135" max="7135" width="19.85546875" bestFit="1" customWidth="1"/>
    <col min="7136" max="7136" width="16.7109375" bestFit="1" customWidth="1"/>
    <col min="7137" max="7137" width="19.85546875" bestFit="1" customWidth="1"/>
    <col min="7138" max="7138" width="16.7109375" bestFit="1" customWidth="1"/>
    <col min="7139" max="7139" width="19.85546875" bestFit="1" customWidth="1"/>
    <col min="7140" max="7140" width="15.7109375" bestFit="1" customWidth="1"/>
    <col min="7141" max="7141" width="18.85546875" bestFit="1" customWidth="1"/>
    <col min="7142" max="7142" width="16.7109375" bestFit="1" customWidth="1"/>
    <col min="7143" max="7143" width="19.85546875" bestFit="1" customWidth="1"/>
    <col min="7144" max="7144" width="16.7109375" bestFit="1" customWidth="1"/>
    <col min="7145" max="7145" width="19.85546875" bestFit="1" customWidth="1"/>
    <col min="7146" max="7146" width="15.7109375" bestFit="1" customWidth="1"/>
    <col min="7147" max="7147" width="18.85546875" bestFit="1" customWidth="1"/>
    <col min="7148" max="7148" width="15.7109375" bestFit="1" customWidth="1"/>
    <col min="7149" max="7149" width="18.85546875" bestFit="1" customWidth="1"/>
    <col min="7150" max="7150" width="16.7109375" bestFit="1" customWidth="1"/>
    <col min="7151" max="7151" width="19.85546875" bestFit="1" customWidth="1"/>
    <col min="7152" max="7152" width="16.7109375" bestFit="1" customWidth="1"/>
    <col min="7153" max="7153" width="19.85546875" bestFit="1" customWidth="1"/>
    <col min="7154" max="7154" width="16.7109375" bestFit="1" customWidth="1"/>
    <col min="7155" max="7155" width="19.85546875" bestFit="1" customWidth="1"/>
    <col min="7156" max="7156" width="15.7109375" bestFit="1" customWidth="1"/>
    <col min="7157" max="7157" width="18.85546875" bestFit="1" customWidth="1"/>
    <col min="7158" max="7158" width="15.7109375" bestFit="1" customWidth="1"/>
    <col min="7159" max="7159" width="18.85546875" bestFit="1" customWidth="1"/>
    <col min="7160" max="7160" width="16.7109375" bestFit="1" customWidth="1"/>
    <col min="7161" max="7161" width="19.85546875" bestFit="1" customWidth="1"/>
    <col min="7162" max="7162" width="15.7109375" bestFit="1" customWidth="1"/>
    <col min="7163" max="7163" width="18.85546875" bestFit="1" customWidth="1"/>
    <col min="7164" max="7164" width="15.7109375" bestFit="1" customWidth="1"/>
    <col min="7165" max="7165" width="18.85546875" bestFit="1" customWidth="1"/>
    <col min="7166" max="7166" width="15.7109375" bestFit="1" customWidth="1"/>
    <col min="7167" max="7167" width="18.85546875" bestFit="1" customWidth="1"/>
    <col min="7168" max="7168" width="15.7109375" bestFit="1" customWidth="1"/>
    <col min="7169" max="7169" width="18.85546875" bestFit="1" customWidth="1"/>
    <col min="7170" max="7170" width="16.7109375" bestFit="1" customWidth="1"/>
    <col min="7171" max="7171" width="19.85546875" bestFit="1" customWidth="1"/>
    <col min="7172" max="7172" width="16.7109375" bestFit="1" customWidth="1"/>
    <col min="7173" max="7173" width="19.85546875" bestFit="1" customWidth="1"/>
    <col min="7174" max="7174" width="15.7109375" bestFit="1" customWidth="1"/>
    <col min="7175" max="7175" width="18.85546875" bestFit="1" customWidth="1"/>
    <col min="7176" max="7176" width="16.7109375" bestFit="1" customWidth="1"/>
    <col min="7177" max="7177" width="19.85546875" bestFit="1" customWidth="1"/>
    <col min="7178" max="7178" width="15.7109375" bestFit="1" customWidth="1"/>
    <col min="7179" max="7179" width="18.85546875" bestFit="1" customWidth="1"/>
    <col min="7180" max="7180" width="16.7109375" bestFit="1" customWidth="1"/>
    <col min="7181" max="7181" width="19.85546875" bestFit="1" customWidth="1"/>
    <col min="7182" max="7182" width="16.7109375" bestFit="1" customWidth="1"/>
    <col min="7183" max="7183" width="19.85546875" bestFit="1" customWidth="1"/>
    <col min="7184" max="7184" width="15.7109375" bestFit="1" customWidth="1"/>
    <col min="7185" max="7185" width="18.85546875" bestFit="1" customWidth="1"/>
    <col min="7186" max="7186" width="16.7109375" bestFit="1" customWidth="1"/>
    <col min="7187" max="7187" width="19.85546875" bestFit="1" customWidth="1"/>
    <col min="7188" max="7188" width="16.7109375" bestFit="1" customWidth="1"/>
    <col min="7189" max="7189" width="19.85546875" bestFit="1" customWidth="1"/>
    <col min="7190" max="7190" width="15.7109375" bestFit="1" customWidth="1"/>
    <col min="7191" max="7191" width="18.85546875" bestFit="1" customWidth="1"/>
    <col min="7192" max="7192" width="15.7109375" bestFit="1" customWidth="1"/>
    <col min="7193" max="7193" width="18.85546875" bestFit="1" customWidth="1"/>
    <col min="7194" max="7194" width="16.7109375" bestFit="1" customWidth="1"/>
    <col min="7195" max="7195" width="19.85546875" bestFit="1" customWidth="1"/>
    <col min="7196" max="7196" width="15.7109375" bestFit="1" customWidth="1"/>
    <col min="7197" max="7197" width="18.85546875" bestFit="1" customWidth="1"/>
    <col min="7198" max="7198" width="15.7109375" bestFit="1" customWidth="1"/>
    <col min="7199" max="7199" width="18.85546875" bestFit="1" customWidth="1"/>
    <col min="7200" max="7200" width="16.7109375" bestFit="1" customWidth="1"/>
    <col min="7201" max="7201" width="19.85546875" bestFit="1" customWidth="1"/>
    <col min="7202" max="7202" width="14.5703125" bestFit="1" customWidth="1"/>
    <col min="7203" max="7203" width="17.85546875" bestFit="1" customWidth="1"/>
    <col min="7204" max="7204" width="15.7109375" bestFit="1" customWidth="1"/>
    <col min="7205" max="7205" width="18.85546875" bestFit="1" customWidth="1"/>
    <col min="7206" max="7206" width="15.7109375" bestFit="1" customWidth="1"/>
    <col min="7207" max="7207" width="18.85546875" bestFit="1" customWidth="1"/>
    <col min="7208" max="7208" width="14.5703125" bestFit="1" customWidth="1"/>
    <col min="7209" max="7209" width="17.85546875" bestFit="1" customWidth="1"/>
    <col min="7210" max="7210" width="14.5703125" bestFit="1" customWidth="1"/>
    <col min="7211" max="7211" width="17.85546875" bestFit="1" customWidth="1"/>
    <col min="7212" max="7212" width="15.7109375" bestFit="1" customWidth="1"/>
    <col min="7213" max="7213" width="18.85546875" bestFit="1" customWidth="1"/>
    <col min="7214" max="7214" width="15.7109375" bestFit="1" customWidth="1"/>
    <col min="7215" max="7215" width="18.85546875" bestFit="1" customWidth="1"/>
    <col min="7216" max="7216" width="15.7109375" bestFit="1" customWidth="1"/>
    <col min="7217" max="7217" width="18.85546875" bestFit="1" customWidth="1"/>
    <col min="7218" max="7218" width="14.5703125" bestFit="1" customWidth="1"/>
    <col min="7219" max="7219" width="17.85546875" bestFit="1" customWidth="1"/>
    <col min="7220" max="7220" width="14.5703125" bestFit="1" customWidth="1"/>
    <col min="7221" max="7221" width="17.85546875" bestFit="1" customWidth="1"/>
    <col min="7222" max="7222" width="15.7109375" bestFit="1" customWidth="1"/>
    <col min="7223" max="7223" width="18.85546875" bestFit="1" customWidth="1"/>
    <col min="7224" max="7224" width="15.7109375" bestFit="1" customWidth="1"/>
    <col min="7225" max="7225" width="18.85546875" bestFit="1" customWidth="1"/>
    <col min="7226" max="7226" width="15.7109375" bestFit="1" customWidth="1"/>
    <col min="7227" max="7227" width="18.85546875" bestFit="1" customWidth="1"/>
    <col min="7228" max="7228" width="15.7109375" bestFit="1" customWidth="1"/>
    <col min="7229" max="7229" width="18.85546875" bestFit="1" customWidth="1"/>
    <col min="7230" max="7230" width="15.7109375" bestFit="1" customWidth="1"/>
    <col min="7231" max="7231" width="18.85546875" bestFit="1" customWidth="1"/>
    <col min="7232" max="7232" width="14.5703125" bestFit="1" customWidth="1"/>
    <col min="7233" max="7233" width="17.85546875" bestFit="1" customWidth="1"/>
    <col min="7234" max="7234" width="14.5703125" bestFit="1" customWidth="1"/>
    <col min="7235" max="7235" width="17.85546875" bestFit="1" customWidth="1"/>
    <col min="7236" max="7236" width="14.5703125" bestFit="1" customWidth="1"/>
    <col min="7237" max="7237" width="17.85546875" bestFit="1" customWidth="1"/>
    <col min="7238" max="7238" width="15.7109375" bestFit="1" customWidth="1"/>
    <col min="7239" max="7239" width="18.85546875" bestFit="1" customWidth="1"/>
    <col min="7240" max="7240" width="14.5703125" bestFit="1" customWidth="1"/>
    <col min="7241" max="7241" width="17.85546875" bestFit="1" customWidth="1"/>
    <col min="7242" max="7242" width="14.5703125" bestFit="1" customWidth="1"/>
    <col min="7243" max="7243" width="17.85546875" bestFit="1" customWidth="1"/>
    <col min="7244" max="7244" width="15.7109375" bestFit="1" customWidth="1"/>
    <col min="7245" max="7245" width="18.85546875" bestFit="1" customWidth="1"/>
    <col min="7246" max="7246" width="14.5703125" bestFit="1" customWidth="1"/>
    <col min="7247" max="7247" width="17.85546875" bestFit="1" customWidth="1"/>
    <col min="7248" max="7248" width="15.7109375" bestFit="1" customWidth="1"/>
    <col min="7249" max="7249" width="18.85546875" bestFit="1" customWidth="1"/>
    <col min="7250" max="7250" width="14.5703125" bestFit="1" customWidth="1"/>
    <col min="7251" max="7251" width="17.85546875" bestFit="1" customWidth="1"/>
    <col min="7252" max="7252" width="14.5703125" bestFit="1" customWidth="1"/>
    <col min="7253" max="7253" width="17.85546875" bestFit="1" customWidth="1"/>
    <col min="7254" max="7254" width="15.7109375" bestFit="1" customWidth="1"/>
    <col min="7255" max="7255" width="18.85546875" bestFit="1" customWidth="1"/>
    <col min="7256" max="7256" width="15.7109375" bestFit="1" customWidth="1"/>
    <col min="7257" max="7257" width="18.85546875" bestFit="1" customWidth="1"/>
    <col min="7258" max="7258" width="15.7109375" bestFit="1" customWidth="1"/>
    <col min="7259" max="7259" width="18.85546875" bestFit="1" customWidth="1"/>
    <col min="7260" max="7260" width="16.7109375" bestFit="1" customWidth="1"/>
    <col min="7261" max="7261" width="19.85546875" bestFit="1" customWidth="1"/>
    <col min="7262" max="7262" width="16.7109375" bestFit="1" customWidth="1"/>
    <col min="7263" max="7263" width="19.85546875" bestFit="1" customWidth="1"/>
    <col min="7264" max="7264" width="16.7109375" bestFit="1" customWidth="1"/>
    <col min="7265" max="7265" width="19.85546875" bestFit="1" customWidth="1"/>
    <col min="7266" max="7266" width="15.7109375" bestFit="1" customWidth="1"/>
    <col min="7267" max="7267" width="18.85546875" bestFit="1" customWidth="1"/>
    <col min="7268" max="7268" width="16.7109375" bestFit="1" customWidth="1"/>
    <col min="7269" max="7269" width="19.85546875" bestFit="1" customWidth="1"/>
    <col min="7270" max="7270" width="16.7109375" bestFit="1" customWidth="1"/>
    <col min="7271" max="7271" width="19.85546875" bestFit="1" customWidth="1"/>
    <col min="7272" max="7272" width="16.7109375" bestFit="1" customWidth="1"/>
    <col min="7273" max="7273" width="19.85546875" bestFit="1" customWidth="1"/>
    <col min="7274" max="7274" width="16.7109375" bestFit="1" customWidth="1"/>
    <col min="7275" max="7275" width="19.85546875" bestFit="1" customWidth="1"/>
    <col min="7276" max="7276" width="16.7109375" bestFit="1" customWidth="1"/>
    <col min="7277" max="7277" width="19.85546875" bestFit="1" customWidth="1"/>
    <col min="7278" max="7278" width="16.7109375" bestFit="1" customWidth="1"/>
    <col min="7279" max="7279" width="19.85546875" bestFit="1" customWidth="1"/>
    <col min="7280" max="7280" width="16.7109375" bestFit="1" customWidth="1"/>
    <col min="7281" max="7281" width="19.85546875" bestFit="1" customWidth="1"/>
    <col min="7282" max="7282" width="15.7109375" bestFit="1" customWidth="1"/>
    <col min="7283" max="7283" width="18.85546875" bestFit="1" customWidth="1"/>
    <col min="7284" max="7284" width="15.7109375" bestFit="1" customWidth="1"/>
    <col min="7285" max="7285" width="18.85546875" bestFit="1" customWidth="1"/>
    <col min="7286" max="7286" width="15.7109375" bestFit="1" customWidth="1"/>
    <col min="7287" max="7287" width="18.85546875" bestFit="1" customWidth="1"/>
    <col min="7288" max="7288" width="15.7109375" bestFit="1" customWidth="1"/>
    <col min="7289" max="7289" width="18.85546875" bestFit="1" customWidth="1"/>
    <col min="7290" max="7290" width="16.7109375" bestFit="1" customWidth="1"/>
    <col min="7291" max="7291" width="19.85546875" bestFit="1" customWidth="1"/>
    <col min="7292" max="7292" width="16.7109375" bestFit="1" customWidth="1"/>
    <col min="7293" max="7293" width="19.85546875" bestFit="1" customWidth="1"/>
    <col min="7294" max="7294" width="16.7109375" bestFit="1" customWidth="1"/>
    <col min="7295" max="7295" width="19.85546875" bestFit="1" customWidth="1"/>
    <col min="7296" max="7296" width="15.7109375" bestFit="1" customWidth="1"/>
    <col min="7297" max="7297" width="18.85546875" bestFit="1" customWidth="1"/>
    <col min="7298" max="7298" width="15.7109375" bestFit="1" customWidth="1"/>
    <col min="7299" max="7299" width="18.85546875" bestFit="1" customWidth="1"/>
    <col min="7300" max="7300" width="15.7109375" bestFit="1" customWidth="1"/>
    <col min="7301" max="7301" width="18.85546875" bestFit="1" customWidth="1"/>
    <col min="7302" max="7302" width="16.7109375" bestFit="1" customWidth="1"/>
    <col min="7303" max="7303" width="19.85546875" bestFit="1" customWidth="1"/>
    <col min="7304" max="7304" width="16.7109375" bestFit="1" customWidth="1"/>
    <col min="7305" max="7305" width="19.85546875" bestFit="1" customWidth="1"/>
    <col min="7306" max="7306" width="16.7109375" bestFit="1" customWidth="1"/>
    <col min="7307" max="7307" width="19.85546875" bestFit="1" customWidth="1"/>
    <col min="7308" max="7308" width="16.7109375" bestFit="1" customWidth="1"/>
    <col min="7309" max="7309" width="19.85546875" bestFit="1" customWidth="1"/>
    <col min="7310" max="7310" width="16.7109375" bestFit="1" customWidth="1"/>
    <col min="7311" max="7311" width="19.85546875" bestFit="1" customWidth="1"/>
    <col min="7312" max="7312" width="15.7109375" bestFit="1" customWidth="1"/>
    <col min="7313" max="7313" width="18.85546875" bestFit="1" customWidth="1"/>
    <col min="7314" max="7314" width="16.7109375" bestFit="1" customWidth="1"/>
    <col min="7315" max="7315" width="19.85546875" bestFit="1" customWidth="1"/>
    <col min="7316" max="7316" width="16.7109375" bestFit="1" customWidth="1"/>
    <col min="7317" max="7317" width="19.85546875" bestFit="1" customWidth="1"/>
    <col min="7318" max="7318" width="15.7109375" bestFit="1" customWidth="1"/>
    <col min="7319" max="7319" width="18.85546875" bestFit="1" customWidth="1"/>
    <col min="7320" max="7320" width="15.7109375" bestFit="1" customWidth="1"/>
    <col min="7321" max="7321" width="18.85546875" bestFit="1" customWidth="1"/>
    <col min="7322" max="7322" width="15.7109375" bestFit="1" customWidth="1"/>
    <col min="7323" max="7323" width="18.85546875" bestFit="1" customWidth="1"/>
    <col min="7324" max="7324" width="16.7109375" bestFit="1" customWidth="1"/>
    <col min="7325" max="7325" width="19.85546875" bestFit="1" customWidth="1"/>
    <col min="7326" max="7326" width="16.7109375" bestFit="1" customWidth="1"/>
    <col min="7327" max="7327" width="19.85546875" bestFit="1" customWidth="1"/>
    <col min="7328" max="7328" width="15.7109375" bestFit="1" customWidth="1"/>
    <col min="7329" max="7329" width="18.85546875" bestFit="1" customWidth="1"/>
    <col min="7330" max="7330" width="15.7109375" bestFit="1" customWidth="1"/>
    <col min="7331" max="7331" width="18.85546875" bestFit="1" customWidth="1"/>
    <col min="7332" max="7332" width="15.7109375" bestFit="1" customWidth="1"/>
    <col min="7333" max="7333" width="18.85546875" bestFit="1" customWidth="1"/>
    <col min="7334" max="7334" width="16.7109375" bestFit="1" customWidth="1"/>
    <col min="7335" max="7335" width="19.85546875" bestFit="1" customWidth="1"/>
    <col min="7336" max="7336" width="15.7109375" bestFit="1" customWidth="1"/>
    <col min="7337" max="7337" width="18.85546875" bestFit="1" customWidth="1"/>
    <col min="7338" max="7338" width="15.7109375" bestFit="1" customWidth="1"/>
    <col min="7339" max="7339" width="18.85546875" bestFit="1" customWidth="1"/>
    <col min="7340" max="7340" width="16.7109375" bestFit="1" customWidth="1"/>
    <col min="7341" max="7341" width="19.85546875" bestFit="1" customWidth="1"/>
    <col min="7342" max="7342" width="16.7109375" bestFit="1" customWidth="1"/>
    <col min="7343" max="7343" width="19.85546875" bestFit="1" customWidth="1"/>
    <col min="7344" max="7344" width="16.7109375" bestFit="1" customWidth="1"/>
    <col min="7345" max="7345" width="19.85546875" bestFit="1" customWidth="1"/>
    <col min="7346" max="7346" width="16.7109375" bestFit="1" customWidth="1"/>
    <col min="7347" max="7347" width="19.85546875" bestFit="1" customWidth="1"/>
    <col min="7348" max="7348" width="16.7109375" bestFit="1" customWidth="1"/>
    <col min="7349" max="7349" width="19.85546875" bestFit="1" customWidth="1"/>
    <col min="7350" max="7350" width="16.7109375" bestFit="1" customWidth="1"/>
    <col min="7351" max="7351" width="19.85546875" bestFit="1" customWidth="1"/>
    <col min="7352" max="7352" width="16.7109375" bestFit="1" customWidth="1"/>
    <col min="7353" max="7353" width="19.85546875" bestFit="1" customWidth="1"/>
    <col min="7354" max="7354" width="15.7109375" bestFit="1" customWidth="1"/>
    <col min="7355" max="7355" width="18.85546875" bestFit="1" customWidth="1"/>
    <col min="7356" max="7356" width="15.7109375" bestFit="1" customWidth="1"/>
    <col min="7357" max="7357" width="18.85546875" bestFit="1" customWidth="1"/>
    <col min="7358" max="7358" width="16.7109375" bestFit="1" customWidth="1"/>
    <col min="7359" max="7359" width="19.85546875" bestFit="1" customWidth="1"/>
    <col min="7360" max="7360" width="16.7109375" bestFit="1" customWidth="1"/>
    <col min="7361" max="7361" width="19.85546875" bestFit="1" customWidth="1"/>
    <col min="7362" max="7362" width="16.7109375" bestFit="1" customWidth="1"/>
    <col min="7363" max="7363" width="19.85546875" bestFit="1" customWidth="1"/>
    <col min="7364" max="7364" width="16.7109375" bestFit="1" customWidth="1"/>
    <col min="7365" max="7365" width="19.85546875" bestFit="1" customWidth="1"/>
    <col min="7366" max="7366" width="17.7109375" bestFit="1" customWidth="1"/>
    <col min="7367" max="7367" width="20.85546875" bestFit="1" customWidth="1"/>
    <col min="7368" max="7368" width="17.7109375" bestFit="1" customWidth="1"/>
    <col min="7369" max="7369" width="20.85546875" bestFit="1" customWidth="1"/>
    <col min="7370" max="7370" width="17.7109375" bestFit="1" customWidth="1"/>
    <col min="7371" max="7371" width="20.85546875" bestFit="1" customWidth="1"/>
    <col min="7372" max="7372" width="16.7109375" bestFit="1" customWidth="1"/>
    <col min="7373" max="7373" width="19.85546875" bestFit="1" customWidth="1"/>
    <col min="7374" max="7374" width="17.7109375" bestFit="1" customWidth="1"/>
    <col min="7375" max="7375" width="20.85546875" bestFit="1" customWidth="1"/>
    <col min="7376" max="7376" width="17.7109375" bestFit="1" customWidth="1"/>
    <col min="7377" max="7377" width="20.85546875" bestFit="1" customWidth="1"/>
    <col min="7378" max="7378" width="12.5703125" bestFit="1" customWidth="1"/>
    <col min="7379" max="7379" width="15.7109375" bestFit="1" customWidth="1"/>
    <col min="7380" max="7380" width="16.7109375" bestFit="1" customWidth="1"/>
    <col min="7381" max="7381" width="19.85546875" bestFit="1" customWidth="1"/>
    <col min="7382" max="7382" width="17.7109375" bestFit="1" customWidth="1"/>
    <col min="7383" max="7383" width="20.85546875" bestFit="1" customWidth="1"/>
    <col min="7384" max="7384" width="17.7109375" bestFit="1" customWidth="1"/>
    <col min="7385" max="7385" width="20.85546875" bestFit="1" customWidth="1"/>
    <col min="7386" max="7386" width="17.7109375" bestFit="1" customWidth="1"/>
    <col min="7387" max="7387" width="20.85546875" bestFit="1" customWidth="1"/>
    <col min="7388" max="7388" width="17.7109375" bestFit="1" customWidth="1"/>
    <col min="7389" max="7389" width="20.85546875" bestFit="1" customWidth="1"/>
    <col min="7390" max="7390" width="16.7109375" bestFit="1" customWidth="1"/>
    <col min="7391" max="7391" width="19.85546875" bestFit="1" customWidth="1"/>
    <col min="7392" max="7392" width="17.7109375" bestFit="1" customWidth="1"/>
    <col min="7393" max="7393" width="20.85546875" bestFit="1" customWidth="1"/>
    <col min="7394" max="7394" width="17.7109375" bestFit="1" customWidth="1"/>
    <col min="7395" max="7395" width="20.85546875" bestFit="1" customWidth="1"/>
    <col min="7396" max="7396" width="17.7109375" bestFit="1" customWidth="1"/>
    <col min="7397" max="7397" width="20.85546875" bestFit="1" customWidth="1"/>
    <col min="7398" max="7398" width="17.7109375" bestFit="1" customWidth="1"/>
    <col min="7399" max="7399" width="20.85546875" bestFit="1" customWidth="1"/>
    <col min="7400" max="7400" width="17.7109375" bestFit="1" customWidth="1"/>
    <col min="7401" max="7401" width="20.85546875" bestFit="1" customWidth="1"/>
    <col min="7402" max="7402" width="17.7109375" bestFit="1" customWidth="1"/>
    <col min="7403" max="7403" width="20.85546875" bestFit="1" customWidth="1"/>
    <col min="7404" max="7404" width="16.7109375" bestFit="1" customWidth="1"/>
    <col min="7405" max="7405" width="19.85546875" bestFit="1" customWidth="1"/>
    <col min="7406" max="7406" width="17.7109375" bestFit="1" customWidth="1"/>
    <col min="7407" max="7407" width="20.85546875" bestFit="1" customWidth="1"/>
    <col min="7408" max="7408" width="17.7109375" bestFit="1" customWidth="1"/>
    <col min="7409" max="7409" width="20.85546875" bestFit="1" customWidth="1"/>
    <col min="7410" max="7410" width="17.7109375" bestFit="1" customWidth="1"/>
    <col min="7411" max="7411" width="20.85546875" bestFit="1" customWidth="1"/>
    <col min="7412" max="7412" width="17.7109375" bestFit="1" customWidth="1"/>
    <col min="7413" max="7413" width="20.85546875" bestFit="1" customWidth="1"/>
    <col min="7414" max="7414" width="16.7109375" bestFit="1" customWidth="1"/>
    <col min="7415" max="7415" width="19.85546875" bestFit="1" customWidth="1"/>
    <col min="7416" max="7416" width="17.7109375" bestFit="1" customWidth="1"/>
    <col min="7417" max="7417" width="20.85546875" bestFit="1" customWidth="1"/>
    <col min="7418" max="7418" width="17.7109375" bestFit="1" customWidth="1"/>
    <col min="7419" max="7419" width="20.85546875" bestFit="1" customWidth="1"/>
    <col min="7420" max="7420" width="17.7109375" bestFit="1" customWidth="1"/>
    <col min="7421" max="7421" width="20.85546875" bestFit="1" customWidth="1"/>
    <col min="7422" max="7422" width="16.7109375" bestFit="1" customWidth="1"/>
    <col min="7423" max="7423" width="19.85546875" bestFit="1" customWidth="1"/>
    <col min="7424" max="7424" width="17.7109375" bestFit="1" customWidth="1"/>
    <col min="7425" max="7425" width="20.85546875" bestFit="1" customWidth="1"/>
    <col min="7426" max="7426" width="16.7109375" bestFit="1" customWidth="1"/>
    <col min="7427" max="7427" width="19.85546875" bestFit="1" customWidth="1"/>
    <col min="7428" max="7428" width="16.7109375" bestFit="1" customWidth="1"/>
    <col min="7429" max="7429" width="19.85546875" bestFit="1" customWidth="1"/>
    <col min="7430" max="7430" width="16.7109375" bestFit="1" customWidth="1"/>
    <col min="7431" max="7431" width="19.85546875" bestFit="1" customWidth="1"/>
    <col min="7432" max="7432" width="17.7109375" bestFit="1" customWidth="1"/>
    <col min="7433" max="7433" width="20.85546875" bestFit="1" customWidth="1"/>
    <col min="7434" max="7434" width="17.7109375" bestFit="1" customWidth="1"/>
    <col min="7435" max="7435" width="20.85546875" bestFit="1" customWidth="1"/>
    <col min="7436" max="7436" width="17.7109375" bestFit="1" customWidth="1"/>
    <col min="7437" max="7437" width="20.85546875" bestFit="1" customWidth="1"/>
    <col min="7438" max="7438" width="17.7109375" bestFit="1" customWidth="1"/>
    <col min="7439" max="7439" width="20.85546875" bestFit="1" customWidth="1"/>
    <col min="7440" max="7440" width="16.7109375" bestFit="1" customWidth="1"/>
    <col min="7441" max="7441" width="19.85546875" bestFit="1" customWidth="1"/>
    <col min="7442" max="7442" width="17.7109375" bestFit="1" customWidth="1"/>
    <col min="7443" max="7443" width="20.85546875" bestFit="1" customWidth="1"/>
    <col min="7444" max="7444" width="17.7109375" bestFit="1" customWidth="1"/>
    <col min="7445" max="7445" width="20.85546875" bestFit="1" customWidth="1"/>
    <col min="7446" max="7446" width="17.7109375" bestFit="1" customWidth="1"/>
    <col min="7447" max="7447" width="20.85546875" bestFit="1" customWidth="1"/>
    <col min="7448" max="7448" width="17.7109375" bestFit="1" customWidth="1"/>
    <col min="7449" max="7449" width="20.85546875" bestFit="1" customWidth="1"/>
    <col min="7450" max="7450" width="17.7109375" bestFit="1" customWidth="1"/>
    <col min="7451" max="7451" width="20.85546875" bestFit="1" customWidth="1"/>
    <col min="7452" max="7452" width="16.7109375" bestFit="1" customWidth="1"/>
    <col min="7453" max="7453" width="19.85546875" bestFit="1" customWidth="1"/>
    <col min="7454" max="7454" width="17.7109375" bestFit="1" customWidth="1"/>
    <col min="7455" max="7455" width="20.85546875" bestFit="1" customWidth="1"/>
    <col min="7456" max="7456" width="16.7109375" bestFit="1" customWidth="1"/>
    <col min="7457" max="7457" width="19.85546875" bestFit="1" customWidth="1"/>
    <col min="7458" max="7458" width="17.7109375" bestFit="1" customWidth="1"/>
    <col min="7459" max="7459" width="20.85546875" bestFit="1" customWidth="1"/>
    <col min="7460" max="7460" width="16.7109375" bestFit="1" customWidth="1"/>
    <col min="7461" max="7461" width="19.85546875" bestFit="1" customWidth="1"/>
    <col min="7462" max="7462" width="16.7109375" bestFit="1" customWidth="1"/>
    <col min="7463" max="7463" width="19.85546875" bestFit="1" customWidth="1"/>
    <col min="7464" max="7464" width="17.7109375" bestFit="1" customWidth="1"/>
    <col min="7465" max="7465" width="20.85546875" bestFit="1" customWidth="1"/>
    <col min="7466" max="7466" width="17.7109375" bestFit="1" customWidth="1"/>
    <col min="7467" max="7467" width="20.85546875" bestFit="1" customWidth="1"/>
    <col min="7468" max="7468" width="16.7109375" bestFit="1" customWidth="1"/>
    <col min="7469" max="7469" width="19.85546875" bestFit="1" customWidth="1"/>
    <col min="7470" max="7470" width="17.7109375" bestFit="1" customWidth="1"/>
    <col min="7471" max="7471" width="20.85546875" bestFit="1" customWidth="1"/>
    <col min="7472" max="7472" width="16.7109375" bestFit="1" customWidth="1"/>
    <col min="7473" max="7473" width="19.85546875" bestFit="1" customWidth="1"/>
    <col min="7474" max="7474" width="17.7109375" bestFit="1" customWidth="1"/>
    <col min="7475" max="7475" width="20.85546875" bestFit="1" customWidth="1"/>
    <col min="7476" max="7476" width="15.7109375" bestFit="1" customWidth="1"/>
    <col min="7477" max="7477" width="18.85546875" bestFit="1" customWidth="1"/>
    <col min="7478" max="7478" width="15.7109375" bestFit="1" customWidth="1"/>
    <col min="7479" max="7479" width="18.85546875" bestFit="1" customWidth="1"/>
    <col min="7480" max="7480" width="15.7109375" bestFit="1" customWidth="1"/>
    <col min="7481" max="7481" width="18.85546875" bestFit="1" customWidth="1"/>
    <col min="7482" max="7482" width="15.7109375" bestFit="1" customWidth="1"/>
    <col min="7483" max="7483" width="18.85546875" bestFit="1" customWidth="1"/>
    <col min="7484" max="7484" width="15.7109375" bestFit="1" customWidth="1"/>
    <col min="7485" max="7485" width="18.85546875" bestFit="1" customWidth="1"/>
    <col min="7486" max="7486" width="16.7109375" bestFit="1" customWidth="1"/>
    <col min="7487" max="7487" width="19.85546875" bestFit="1" customWidth="1"/>
    <col min="7488" max="7488" width="16.7109375" bestFit="1" customWidth="1"/>
    <col min="7489" max="7489" width="19.85546875" bestFit="1" customWidth="1"/>
    <col min="7490" max="7490" width="16.7109375" bestFit="1" customWidth="1"/>
    <col min="7491" max="7491" width="19.85546875" bestFit="1" customWidth="1"/>
    <col min="7492" max="7492" width="16.7109375" bestFit="1" customWidth="1"/>
    <col min="7493" max="7493" width="19.85546875" bestFit="1" customWidth="1"/>
    <col min="7494" max="7494" width="15.7109375" bestFit="1" customWidth="1"/>
    <col min="7495" max="7495" width="18.85546875" bestFit="1" customWidth="1"/>
    <col min="7496" max="7496" width="15.7109375" bestFit="1" customWidth="1"/>
    <col min="7497" max="7497" width="18.85546875" bestFit="1" customWidth="1"/>
    <col min="7498" max="7498" width="16.7109375" bestFit="1" customWidth="1"/>
    <col min="7499" max="7499" width="19.85546875" bestFit="1" customWidth="1"/>
    <col min="7500" max="7500" width="16.7109375" bestFit="1" customWidth="1"/>
    <col min="7501" max="7501" width="19.85546875" bestFit="1" customWidth="1"/>
    <col min="7502" max="7502" width="16.7109375" bestFit="1" customWidth="1"/>
    <col min="7503" max="7503" width="19.85546875" bestFit="1" customWidth="1"/>
    <col min="7504" max="7504" width="16.7109375" bestFit="1" customWidth="1"/>
    <col min="7505" max="7505" width="19.85546875" bestFit="1" customWidth="1"/>
    <col min="7506" max="7506" width="16.7109375" bestFit="1" customWidth="1"/>
    <col min="7507" max="7507" width="19.85546875" bestFit="1" customWidth="1"/>
    <col min="7508" max="7508" width="16.7109375" bestFit="1" customWidth="1"/>
    <col min="7509" max="7509" width="19.85546875" bestFit="1" customWidth="1"/>
    <col min="7510" max="7510" width="17.7109375" bestFit="1" customWidth="1"/>
    <col min="7511" max="7511" width="20.85546875" bestFit="1" customWidth="1"/>
    <col min="7512" max="7512" width="17.7109375" bestFit="1" customWidth="1"/>
    <col min="7513" max="7513" width="20.85546875" bestFit="1" customWidth="1"/>
    <col min="7514" max="7514" width="17.7109375" bestFit="1" customWidth="1"/>
    <col min="7515" max="7515" width="20.85546875" bestFit="1" customWidth="1"/>
    <col min="7516" max="7516" width="16.7109375" bestFit="1" customWidth="1"/>
    <col min="7517" max="7517" width="19.85546875" bestFit="1" customWidth="1"/>
    <col min="7518" max="7518" width="16.7109375" bestFit="1" customWidth="1"/>
    <col min="7519" max="7519" width="19.85546875" bestFit="1" customWidth="1"/>
    <col min="7520" max="7520" width="17.7109375" bestFit="1" customWidth="1"/>
    <col min="7521" max="7521" width="20.85546875" bestFit="1" customWidth="1"/>
    <col min="7522" max="7522" width="17.7109375" bestFit="1" customWidth="1"/>
    <col min="7523" max="7523" width="20.85546875" bestFit="1" customWidth="1"/>
    <col min="7524" max="7524" width="16.7109375" bestFit="1" customWidth="1"/>
    <col min="7525" max="7525" width="19.85546875" bestFit="1" customWidth="1"/>
    <col min="7526" max="7526" width="17.7109375" bestFit="1" customWidth="1"/>
    <col min="7527" max="7527" width="20.85546875" bestFit="1" customWidth="1"/>
    <col min="7528" max="7528" width="17.7109375" bestFit="1" customWidth="1"/>
    <col min="7529" max="7529" width="20.85546875" bestFit="1" customWidth="1"/>
    <col min="7530" max="7530" width="17.7109375" bestFit="1" customWidth="1"/>
    <col min="7531" max="7531" width="20.85546875" bestFit="1" customWidth="1"/>
    <col min="7532" max="7532" width="17.7109375" bestFit="1" customWidth="1"/>
    <col min="7533" max="7533" width="20.85546875" bestFit="1" customWidth="1"/>
    <col min="7534" max="7534" width="17.7109375" bestFit="1" customWidth="1"/>
    <col min="7535" max="7535" width="20.85546875" bestFit="1" customWidth="1"/>
    <col min="7536" max="7536" width="17.7109375" bestFit="1" customWidth="1"/>
    <col min="7537" max="7537" width="20.85546875" bestFit="1" customWidth="1"/>
    <col min="7538" max="7538" width="16.7109375" bestFit="1" customWidth="1"/>
    <col min="7539" max="7539" width="19.85546875" bestFit="1" customWidth="1"/>
    <col min="7540" max="7540" width="17.7109375" bestFit="1" customWidth="1"/>
    <col min="7541" max="7541" width="20.85546875" bestFit="1" customWidth="1"/>
    <col min="7542" max="7542" width="17.7109375" bestFit="1" customWidth="1"/>
    <col min="7543" max="7543" width="20.85546875" bestFit="1" customWidth="1"/>
    <col min="7544" max="7544" width="16.7109375" bestFit="1" customWidth="1"/>
    <col min="7545" max="7545" width="19.85546875" bestFit="1" customWidth="1"/>
    <col min="7546" max="7546" width="16.7109375" bestFit="1" customWidth="1"/>
    <col min="7547" max="7547" width="19.85546875" bestFit="1" customWidth="1"/>
    <col min="7548" max="7548" width="16.7109375" bestFit="1" customWidth="1"/>
    <col min="7549" max="7549" width="19.85546875" bestFit="1" customWidth="1"/>
    <col min="7550" max="7550" width="17.7109375" bestFit="1" customWidth="1"/>
    <col min="7551" max="7551" width="20.85546875" bestFit="1" customWidth="1"/>
    <col min="7552" max="7552" width="17.7109375" bestFit="1" customWidth="1"/>
    <col min="7553" max="7553" width="20.85546875" bestFit="1" customWidth="1"/>
    <col min="7554" max="7554" width="17.7109375" bestFit="1" customWidth="1"/>
    <col min="7555" max="7555" width="20.85546875" bestFit="1" customWidth="1"/>
    <col min="7556" max="7556" width="16.7109375" bestFit="1" customWidth="1"/>
    <col min="7557" max="7557" width="19.85546875" bestFit="1" customWidth="1"/>
    <col min="7558" max="7558" width="16.7109375" bestFit="1" customWidth="1"/>
    <col min="7559" max="7559" width="19.85546875" bestFit="1" customWidth="1"/>
    <col min="7560" max="7560" width="17.7109375" bestFit="1" customWidth="1"/>
    <col min="7561" max="7561" width="20.85546875" bestFit="1" customWidth="1"/>
    <col min="7562" max="7562" width="17.7109375" bestFit="1" customWidth="1"/>
    <col min="7563" max="7563" width="20.85546875" bestFit="1" customWidth="1"/>
    <col min="7564" max="7564" width="17.7109375" bestFit="1" customWidth="1"/>
    <col min="7565" max="7565" width="20.85546875" bestFit="1" customWidth="1"/>
    <col min="7566" max="7566" width="17.7109375" bestFit="1" customWidth="1"/>
    <col min="7567" max="7567" width="20.85546875" bestFit="1" customWidth="1"/>
    <col min="7568" max="7568" width="16.7109375" bestFit="1" customWidth="1"/>
    <col min="7569" max="7569" width="19.85546875" bestFit="1" customWidth="1"/>
    <col min="7570" max="7570" width="17.7109375" bestFit="1" customWidth="1"/>
    <col min="7571" max="7571" width="20.85546875" bestFit="1" customWidth="1"/>
    <col min="7572" max="7572" width="17.7109375" bestFit="1" customWidth="1"/>
    <col min="7573" max="7573" width="20.85546875" bestFit="1" customWidth="1"/>
    <col min="7574" max="7574" width="17.7109375" bestFit="1" customWidth="1"/>
    <col min="7575" max="7575" width="20.85546875" bestFit="1" customWidth="1"/>
    <col min="7576" max="7576" width="16.7109375" bestFit="1" customWidth="1"/>
    <col min="7577" max="7577" width="19.85546875" bestFit="1" customWidth="1"/>
    <col min="7578" max="7578" width="17.7109375" bestFit="1" customWidth="1"/>
    <col min="7579" max="7579" width="20.85546875" bestFit="1" customWidth="1"/>
    <col min="7580" max="7580" width="17.7109375" bestFit="1" customWidth="1"/>
    <col min="7581" max="7581" width="20.85546875" bestFit="1" customWidth="1"/>
    <col min="7582" max="7582" width="17.7109375" bestFit="1" customWidth="1"/>
    <col min="7583" max="7583" width="20.85546875" bestFit="1" customWidth="1"/>
    <col min="7584" max="7584" width="15.7109375" bestFit="1" customWidth="1"/>
    <col min="7585" max="7585" width="18.85546875" bestFit="1" customWidth="1"/>
    <col min="7586" max="7586" width="15.7109375" bestFit="1" customWidth="1"/>
    <col min="7587" max="7587" width="18.85546875" bestFit="1" customWidth="1"/>
    <col min="7588" max="7588" width="15.7109375" bestFit="1" customWidth="1"/>
    <col min="7589" max="7589" width="18.85546875" bestFit="1" customWidth="1"/>
    <col min="7590" max="7590" width="15.7109375" bestFit="1" customWidth="1"/>
    <col min="7591" max="7591" width="18.85546875" bestFit="1" customWidth="1"/>
    <col min="7592" max="7592" width="15.7109375" bestFit="1" customWidth="1"/>
    <col min="7593" max="7593" width="18.85546875" bestFit="1" customWidth="1"/>
    <col min="7594" max="7594" width="16.7109375" bestFit="1" customWidth="1"/>
    <col min="7595" max="7595" width="19.85546875" bestFit="1" customWidth="1"/>
    <col min="7596" max="7596" width="16.7109375" bestFit="1" customWidth="1"/>
    <col min="7597" max="7597" width="19.85546875" bestFit="1" customWidth="1"/>
    <col min="7598" max="7598" width="15.7109375" bestFit="1" customWidth="1"/>
    <col min="7599" max="7599" width="18.85546875" bestFit="1" customWidth="1"/>
    <col min="7600" max="7600" width="15.7109375" bestFit="1" customWidth="1"/>
    <col min="7601" max="7601" width="18.85546875" bestFit="1" customWidth="1"/>
    <col min="7602" max="7602" width="16.7109375" bestFit="1" customWidth="1"/>
    <col min="7603" max="7603" width="19.85546875" bestFit="1" customWidth="1"/>
    <col min="7604" max="7604" width="15.7109375" bestFit="1" customWidth="1"/>
    <col min="7605" max="7605" width="18.85546875" bestFit="1" customWidth="1"/>
    <col min="7606" max="7606" width="16.7109375" bestFit="1" customWidth="1"/>
    <col min="7607" max="7607" width="19.85546875" bestFit="1" customWidth="1"/>
    <col min="7608" max="7608" width="16.7109375" bestFit="1" customWidth="1"/>
    <col min="7609" max="7609" width="19.85546875" bestFit="1" customWidth="1"/>
    <col min="7610" max="7610" width="11.5703125" bestFit="1" customWidth="1"/>
    <col min="7611" max="7611" width="14.7109375" bestFit="1" customWidth="1"/>
    <col min="7612" max="7612" width="15.7109375" bestFit="1" customWidth="1"/>
    <col min="7613" max="7613" width="18.85546875" bestFit="1" customWidth="1"/>
    <col min="7614" max="7614" width="16.7109375" bestFit="1" customWidth="1"/>
    <col min="7615" max="7615" width="19.85546875" bestFit="1" customWidth="1"/>
    <col min="7616" max="7616" width="16.7109375" bestFit="1" customWidth="1"/>
    <col min="7617" max="7617" width="19.85546875" bestFit="1" customWidth="1"/>
    <col min="7618" max="7618" width="15.7109375" bestFit="1" customWidth="1"/>
    <col min="7619" max="7619" width="18.85546875" bestFit="1" customWidth="1"/>
    <col min="7620" max="7620" width="16.7109375" bestFit="1" customWidth="1"/>
    <col min="7621" max="7621" width="19.85546875" bestFit="1" customWidth="1"/>
    <col min="7622" max="7622" width="15.7109375" bestFit="1" customWidth="1"/>
    <col min="7623" max="7623" width="18.85546875" bestFit="1" customWidth="1"/>
    <col min="7624" max="7624" width="16.7109375" bestFit="1" customWidth="1"/>
    <col min="7625" max="7625" width="19.85546875" bestFit="1" customWidth="1"/>
    <col min="7626" max="7626" width="15.7109375" bestFit="1" customWidth="1"/>
    <col min="7627" max="7627" width="18.85546875" bestFit="1" customWidth="1"/>
    <col min="7628" max="7628" width="15.7109375" bestFit="1" customWidth="1"/>
    <col min="7629" max="7629" width="18.85546875" bestFit="1" customWidth="1"/>
    <col min="7630" max="7630" width="16.7109375" bestFit="1" customWidth="1"/>
    <col min="7631" max="7631" width="19.85546875" bestFit="1" customWidth="1"/>
    <col min="7632" max="7632" width="15.7109375" bestFit="1" customWidth="1"/>
    <col min="7633" max="7633" width="18.85546875" bestFit="1" customWidth="1"/>
    <col min="7634" max="7634" width="15.7109375" bestFit="1" customWidth="1"/>
    <col min="7635" max="7635" width="18.85546875" bestFit="1" customWidth="1"/>
    <col min="7636" max="7636" width="16.7109375" bestFit="1" customWidth="1"/>
    <col min="7637" max="7637" width="19.85546875" bestFit="1" customWidth="1"/>
    <col min="7638" max="7638" width="16.7109375" bestFit="1" customWidth="1"/>
    <col min="7639" max="7639" width="19.85546875" bestFit="1" customWidth="1"/>
    <col min="7640" max="7640" width="15.7109375" bestFit="1" customWidth="1"/>
    <col min="7641" max="7641" width="18.85546875" bestFit="1" customWidth="1"/>
    <col min="7642" max="7642" width="16.7109375" bestFit="1" customWidth="1"/>
    <col min="7643" max="7643" width="19.85546875" bestFit="1" customWidth="1"/>
    <col min="7644" max="7644" width="16.7109375" bestFit="1" customWidth="1"/>
    <col min="7645" max="7645" width="19.85546875" bestFit="1" customWidth="1"/>
    <col min="7646" max="7646" width="17.7109375" bestFit="1" customWidth="1"/>
    <col min="7647" max="7647" width="20.85546875" bestFit="1" customWidth="1"/>
    <col min="7648" max="7648" width="16.7109375" bestFit="1" customWidth="1"/>
    <col min="7649" max="7649" width="19.85546875" bestFit="1" customWidth="1"/>
    <col min="7650" max="7650" width="17.7109375" bestFit="1" customWidth="1"/>
    <col min="7651" max="7651" width="20.85546875" bestFit="1" customWidth="1"/>
    <col min="7652" max="7652" width="16.7109375" bestFit="1" customWidth="1"/>
    <col min="7653" max="7653" width="19.85546875" bestFit="1" customWidth="1"/>
    <col min="7654" max="7654" width="17.7109375" bestFit="1" customWidth="1"/>
    <col min="7655" max="7655" width="20.85546875" bestFit="1" customWidth="1"/>
    <col min="7656" max="7656" width="16.7109375" bestFit="1" customWidth="1"/>
    <col min="7657" max="7657" width="19.85546875" bestFit="1" customWidth="1"/>
    <col min="7658" max="7658" width="17.7109375" bestFit="1" customWidth="1"/>
    <col min="7659" max="7659" width="20.85546875" bestFit="1" customWidth="1"/>
    <col min="7660" max="7660" width="17.7109375" bestFit="1" customWidth="1"/>
    <col min="7661" max="7661" width="20.85546875" bestFit="1" customWidth="1"/>
    <col min="7662" max="7662" width="17.7109375" bestFit="1" customWidth="1"/>
    <col min="7663" max="7663" width="20.85546875" bestFit="1" customWidth="1"/>
    <col min="7664" max="7664" width="17.7109375" bestFit="1" customWidth="1"/>
    <col min="7665" max="7665" width="20.85546875" bestFit="1" customWidth="1"/>
    <col min="7666" max="7666" width="17.7109375" bestFit="1" customWidth="1"/>
    <col min="7667" max="7667" width="20.85546875" bestFit="1" customWidth="1"/>
    <col min="7668" max="7668" width="17.7109375" bestFit="1" customWidth="1"/>
    <col min="7669" max="7669" width="20.85546875" bestFit="1" customWidth="1"/>
    <col min="7670" max="7670" width="17.7109375" bestFit="1" customWidth="1"/>
    <col min="7671" max="7671" width="20.85546875" bestFit="1" customWidth="1"/>
    <col min="7672" max="7672" width="16.7109375" bestFit="1" customWidth="1"/>
    <col min="7673" max="7673" width="19.85546875" bestFit="1" customWidth="1"/>
    <col min="7674" max="7674" width="17.7109375" bestFit="1" customWidth="1"/>
    <col min="7675" max="7675" width="20.85546875" bestFit="1" customWidth="1"/>
    <col min="7676" max="7676" width="17.7109375" bestFit="1" customWidth="1"/>
    <col min="7677" max="7677" width="20.85546875" bestFit="1" customWidth="1"/>
    <col min="7678" max="7678" width="16.7109375" bestFit="1" customWidth="1"/>
    <col min="7679" max="7679" width="19.85546875" bestFit="1" customWidth="1"/>
    <col min="7680" max="7680" width="16.7109375" bestFit="1" customWidth="1"/>
    <col min="7681" max="7681" width="19.85546875" bestFit="1" customWidth="1"/>
    <col min="7682" max="7682" width="16.7109375" bestFit="1" customWidth="1"/>
    <col min="7683" max="7683" width="19.85546875" bestFit="1" customWidth="1"/>
    <col min="7684" max="7684" width="17.7109375" bestFit="1" customWidth="1"/>
    <col min="7685" max="7685" width="20.85546875" bestFit="1" customWidth="1"/>
    <col min="7686" max="7686" width="16.7109375" bestFit="1" customWidth="1"/>
    <col min="7687" max="7687" width="19.85546875" bestFit="1" customWidth="1"/>
    <col min="7688" max="7688" width="16.7109375" bestFit="1" customWidth="1"/>
    <col min="7689" max="7689" width="19.85546875" bestFit="1" customWidth="1"/>
    <col min="7690" max="7690" width="16.7109375" bestFit="1" customWidth="1"/>
    <col min="7691" max="7691" width="19.85546875" bestFit="1" customWidth="1"/>
    <col min="7692" max="7692" width="16.7109375" bestFit="1" customWidth="1"/>
    <col min="7693" max="7693" width="19.85546875" bestFit="1" customWidth="1"/>
    <col min="7694" max="7695" width="16.7109375" bestFit="1" customWidth="1"/>
    <col min="7696" max="7696" width="19.85546875" bestFit="1" customWidth="1"/>
    <col min="7697" max="7697" width="17.7109375" bestFit="1" customWidth="1"/>
    <col min="7698" max="7698" width="20.85546875" bestFit="1" customWidth="1"/>
    <col min="7699" max="7699" width="17.7109375" bestFit="1" customWidth="1"/>
    <col min="7700" max="7700" width="20.85546875" bestFit="1" customWidth="1"/>
    <col min="7701" max="7701" width="17.7109375" bestFit="1" customWidth="1"/>
    <col min="7702" max="7702" width="20.85546875" bestFit="1" customWidth="1"/>
    <col min="7703" max="7703" width="16.7109375" bestFit="1" customWidth="1"/>
    <col min="7704" max="7704" width="19.85546875" bestFit="1" customWidth="1"/>
    <col min="7705" max="7705" width="16.7109375" bestFit="1" customWidth="1"/>
    <col min="7706" max="7706" width="19.85546875" bestFit="1" customWidth="1"/>
    <col min="7707" max="7707" width="17.7109375" bestFit="1" customWidth="1"/>
    <col min="7708" max="7708" width="20.85546875" bestFit="1" customWidth="1"/>
    <col min="7709" max="7709" width="16.7109375" bestFit="1" customWidth="1"/>
    <col min="7710" max="7710" width="19.85546875" bestFit="1" customWidth="1"/>
    <col min="7711" max="7711" width="16.7109375" bestFit="1" customWidth="1"/>
    <col min="7712" max="7712" width="19.85546875" bestFit="1" customWidth="1"/>
    <col min="7713" max="7713" width="17.7109375" bestFit="1" customWidth="1"/>
    <col min="7714" max="7714" width="20.85546875" bestFit="1" customWidth="1"/>
    <col min="7715" max="7715" width="17.7109375" bestFit="1" customWidth="1"/>
    <col min="7716" max="7716" width="20.85546875" bestFit="1" customWidth="1"/>
    <col min="7717" max="7717" width="17.7109375" bestFit="1" customWidth="1"/>
    <col min="7718" max="7718" width="20.85546875" bestFit="1" customWidth="1"/>
    <col min="7719" max="7719" width="16.7109375" bestFit="1" customWidth="1"/>
    <col min="7720" max="7720" width="19.85546875" bestFit="1" customWidth="1"/>
    <col min="7721" max="7721" width="17.7109375" bestFit="1" customWidth="1"/>
    <col min="7722" max="7722" width="20.85546875" bestFit="1" customWidth="1"/>
    <col min="7723" max="7723" width="16.7109375" bestFit="1" customWidth="1"/>
    <col min="7724" max="7724" width="19.85546875" bestFit="1" customWidth="1"/>
    <col min="7725" max="7725" width="17.7109375" bestFit="1" customWidth="1"/>
    <col min="7726" max="7726" width="20.85546875" bestFit="1" customWidth="1"/>
    <col min="7727" max="7727" width="17.7109375" bestFit="1" customWidth="1"/>
    <col min="7728" max="7728" width="20.85546875" bestFit="1" customWidth="1"/>
    <col min="7729" max="7729" width="17.7109375" bestFit="1" customWidth="1"/>
    <col min="7730" max="7730" width="20.85546875" bestFit="1" customWidth="1"/>
    <col min="7731" max="7731" width="16.7109375" bestFit="1" customWidth="1"/>
    <col min="7732" max="7732" width="19.85546875" bestFit="1" customWidth="1"/>
    <col min="7733" max="7733" width="17.7109375" bestFit="1" customWidth="1"/>
    <col min="7734" max="7734" width="20.85546875" bestFit="1" customWidth="1"/>
    <col min="7735" max="7735" width="16.7109375" bestFit="1" customWidth="1"/>
    <col min="7736" max="7736" width="19.85546875" bestFit="1" customWidth="1"/>
    <col min="7737" max="7737" width="16.7109375" bestFit="1" customWidth="1"/>
    <col min="7738" max="7738" width="19.85546875" bestFit="1" customWidth="1"/>
    <col min="7739" max="7739" width="17.7109375" bestFit="1" customWidth="1"/>
    <col min="7740" max="7740" width="20.85546875" bestFit="1" customWidth="1"/>
    <col min="7741" max="7741" width="17.7109375" bestFit="1" customWidth="1"/>
    <col min="7742" max="7742" width="20.85546875" bestFit="1" customWidth="1"/>
    <col min="7743" max="7743" width="17.7109375" bestFit="1" customWidth="1"/>
    <col min="7744" max="7744" width="20.85546875" bestFit="1" customWidth="1"/>
    <col min="7745" max="7745" width="17.7109375" bestFit="1" customWidth="1"/>
    <col min="7746" max="7746" width="20.85546875" bestFit="1" customWidth="1"/>
    <col min="7747" max="7747" width="17.7109375" bestFit="1" customWidth="1"/>
    <col min="7748" max="7748" width="20.85546875" bestFit="1" customWidth="1"/>
    <col min="7749" max="7749" width="17.7109375" bestFit="1" customWidth="1"/>
    <col min="7750" max="7750" width="20.85546875" bestFit="1" customWidth="1"/>
    <col min="7751" max="7751" width="14.5703125" bestFit="1" customWidth="1"/>
    <col min="7752" max="7752" width="17.85546875" bestFit="1" customWidth="1"/>
    <col min="7753" max="7753" width="15.7109375" bestFit="1" customWidth="1"/>
    <col min="7754" max="7754" width="18.85546875" bestFit="1" customWidth="1"/>
    <col min="7755" max="7755" width="15.7109375" bestFit="1" customWidth="1"/>
    <col min="7756" max="7756" width="18.85546875" bestFit="1" customWidth="1"/>
    <col min="7757" max="7757" width="15.7109375" bestFit="1" customWidth="1"/>
    <col min="7758" max="7758" width="18.85546875" bestFit="1" customWidth="1"/>
    <col min="7759" max="7759" width="14.5703125" bestFit="1" customWidth="1"/>
    <col min="7760" max="7760" width="17.85546875" bestFit="1" customWidth="1"/>
    <col min="7761" max="7761" width="14.5703125" bestFit="1" customWidth="1"/>
    <col min="7762" max="7762" width="17.85546875" bestFit="1" customWidth="1"/>
    <col min="7763" max="7763" width="15.7109375" bestFit="1" customWidth="1"/>
    <col min="7764" max="7764" width="18.85546875" bestFit="1" customWidth="1"/>
    <col min="7765" max="7765" width="15.7109375" bestFit="1" customWidth="1"/>
    <col min="7766" max="7766" width="18.85546875" bestFit="1" customWidth="1"/>
    <col min="7767" max="7767" width="15.7109375" bestFit="1" customWidth="1"/>
    <col min="7768" max="7768" width="18.85546875" bestFit="1" customWidth="1"/>
    <col min="7769" max="7769" width="14.5703125" bestFit="1" customWidth="1"/>
    <col min="7770" max="7770" width="17.85546875" bestFit="1" customWidth="1"/>
    <col min="7771" max="7771" width="14.5703125" bestFit="1" customWidth="1"/>
    <col min="7772" max="7772" width="17.85546875" bestFit="1" customWidth="1"/>
    <col min="7773" max="7773" width="15.7109375" bestFit="1" customWidth="1"/>
    <col min="7774" max="7774" width="18.85546875" bestFit="1" customWidth="1"/>
    <col min="7775" max="7775" width="15.7109375" bestFit="1" customWidth="1"/>
    <col min="7776" max="7776" width="18.85546875" bestFit="1" customWidth="1"/>
    <col min="7777" max="7777" width="15.7109375" bestFit="1" customWidth="1"/>
    <col min="7778" max="7778" width="18.85546875" bestFit="1" customWidth="1"/>
    <col min="7779" max="7779" width="15.7109375" bestFit="1" customWidth="1"/>
    <col min="7780" max="7780" width="18.85546875" bestFit="1" customWidth="1"/>
    <col min="7781" max="7781" width="14.5703125" bestFit="1" customWidth="1"/>
    <col min="7782" max="7782" width="17.85546875" bestFit="1" customWidth="1"/>
    <col min="7783" max="7783" width="14.5703125" bestFit="1" customWidth="1"/>
    <col min="7784" max="7784" width="17.85546875" bestFit="1" customWidth="1"/>
    <col min="7785" max="7785" width="15.7109375" bestFit="1" customWidth="1"/>
    <col min="7786" max="7786" width="18.85546875" bestFit="1" customWidth="1"/>
    <col min="7787" max="7787" width="14.5703125" bestFit="1" customWidth="1"/>
    <col min="7788" max="7788" width="17.85546875" bestFit="1" customWidth="1"/>
    <col min="7789" max="7789" width="15.7109375" bestFit="1" customWidth="1"/>
    <col min="7790" max="7790" width="18.85546875" bestFit="1" customWidth="1"/>
    <col min="7791" max="7791" width="15.7109375" bestFit="1" customWidth="1"/>
    <col min="7792" max="7792" width="18.85546875" bestFit="1" customWidth="1"/>
    <col min="7793" max="7793" width="16.7109375" bestFit="1" customWidth="1"/>
    <col min="7794" max="7794" width="19.85546875" bestFit="1" customWidth="1"/>
    <col min="7795" max="7795" width="16.7109375" bestFit="1" customWidth="1"/>
    <col min="7796" max="7796" width="19.85546875" bestFit="1" customWidth="1"/>
    <col min="7797" max="7797" width="15.7109375" bestFit="1" customWidth="1"/>
    <col min="7798" max="7798" width="18.85546875" bestFit="1" customWidth="1"/>
    <col min="7799" max="7799" width="16.7109375" bestFit="1" customWidth="1"/>
    <col min="7800" max="7800" width="19.85546875" bestFit="1" customWidth="1"/>
    <col min="7801" max="7801" width="16.7109375" bestFit="1" customWidth="1"/>
    <col min="7802" max="7802" width="19.85546875" bestFit="1" customWidth="1"/>
    <col min="7803" max="7803" width="16.7109375" bestFit="1" customWidth="1"/>
    <col min="7804" max="7804" width="19.85546875" bestFit="1" customWidth="1"/>
    <col min="7805" max="7805" width="16.7109375" bestFit="1" customWidth="1"/>
    <col min="7806" max="7806" width="19.85546875" bestFit="1" customWidth="1"/>
    <col min="7807" max="7807" width="15.7109375" bestFit="1" customWidth="1"/>
    <col min="7808" max="7808" width="18.85546875" bestFit="1" customWidth="1"/>
    <col min="7809" max="7809" width="15.7109375" bestFit="1" customWidth="1"/>
    <col min="7810" max="7810" width="18.85546875" bestFit="1" customWidth="1"/>
    <col min="7811" max="7811" width="16.7109375" bestFit="1" customWidth="1"/>
    <col min="7812" max="7812" width="19.85546875" bestFit="1" customWidth="1"/>
    <col min="7813" max="7813" width="15.7109375" bestFit="1" customWidth="1"/>
    <col min="7814" max="7814" width="18.85546875" bestFit="1" customWidth="1"/>
    <col min="7815" max="7815" width="15.7109375" bestFit="1" customWidth="1"/>
    <col min="7816" max="7816" width="18.85546875" bestFit="1" customWidth="1"/>
    <col min="7817" max="7817" width="15.7109375" bestFit="1" customWidth="1"/>
    <col min="7818" max="7818" width="18.85546875" bestFit="1" customWidth="1"/>
    <col min="7819" max="7819" width="16.7109375" bestFit="1" customWidth="1"/>
    <col min="7820" max="7820" width="19.85546875" bestFit="1" customWidth="1"/>
    <col min="7821" max="7821" width="16.7109375" bestFit="1" customWidth="1"/>
    <col min="7822" max="7822" width="19.85546875" bestFit="1" customWidth="1"/>
    <col min="7823" max="7823" width="15.7109375" bestFit="1" customWidth="1"/>
    <col min="7824" max="7824" width="18.85546875" bestFit="1" customWidth="1"/>
    <col min="7825" max="7825" width="16.7109375" bestFit="1" customWidth="1"/>
    <col min="7826" max="7826" width="19.85546875" bestFit="1" customWidth="1"/>
    <col min="7827" max="7827" width="16.7109375" bestFit="1" customWidth="1"/>
    <col min="7828" max="7828" width="19.85546875" bestFit="1" customWidth="1"/>
    <col min="7829" max="7829" width="16.7109375" bestFit="1" customWidth="1"/>
    <col min="7830" max="7830" width="19.85546875" bestFit="1" customWidth="1"/>
    <col min="7831" max="7831" width="16.7109375" bestFit="1" customWidth="1"/>
    <col min="7832" max="7832" width="19.85546875" bestFit="1" customWidth="1"/>
    <col min="7833" max="7833" width="16.7109375" bestFit="1" customWidth="1"/>
    <col min="7834" max="7834" width="19.85546875" bestFit="1" customWidth="1"/>
    <col min="7835" max="7835" width="15.7109375" bestFit="1" customWidth="1"/>
    <col min="7836" max="7836" width="18.85546875" bestFit="1" customWidth="1"/>
    <col min="7837" max="7837" width="16.7109375" bestFit="1" customWidth="1"/>
    <col min="7838" max="7838" width="19.85546875" bestFit="1" customWidth="1"/>
    <col min="7839" max="7839" width="16.7109375" bestFit="1" customWidth="1"/>
    <col min="7840" max="7840" width="19.85546875" bestFit="1" customWidth="1"/>
    <col min="7841" max="7841" width="16.7109375" bestFit="1" customWidth="1"/>
    <col min="7842" max="7842" width="19.85546875" bestFit="1" customWidth="1"/>
    <col min="7843" max="7843" width="16.7109375" bestFit="1" customWidth="1"/>
    <col min="7844" max="7844" width="19.85546875" bestFit="1" customWidth="1"/>
    <col min="7845" max="7845" width="15.7109375" bestFit="1" customWidth="1"/>
    <col min="7846" max="7846" width="18.85546875" bestFit="1" customWidth="1"/>
    <col min="7847" max="7847" width="16.7109375" bestFit="1" customWidth="1"/>
    <col min="7848" max="7848" width="19.85546875" bestFit="1" customWidth="1"/>
    <col min="7849" max="7849" width="16.7109375" bestFit="1" customWidth="1"/>
    <col min="7850" max="7850" width="19.85546875" bestFit="1" customWidth="1"/>
    <col min="7851" max="7851" width="16.7109375" bestFit="1" customWidth="1"/>
    <col min="7852" max="7852" width="19.85546875" bestFit="1" customWidth="1"/>
    <col min="7853" max="7853" width="16.7109375" bestFit="1" customWidth="1"/>
    <col min="7854" max="7854" width="19.85546875" bestFit="1" customWidth="1"/>
    <col min="7855" max="7855" width="16.7109375" bestFit="1" customWidth="1"/>
    <col min="7856" max="7856" width="19.85546875" bestFit="1" customWidth="1"/>
    <col min="7857" max="7857" width="16.7109375" bestFit="1" customWidth="1"/>
    <col min="7858" max="7858" width="19.85546875" bestFit="1" customWidth="1"/>
    <col min="7859" max="7859" width="15.7109375" bestFit="1" customWidth="1"/>
    <col min="7860" max="7860" width="18.85546875" bestFit="1" customWidth="1"/>
    <col min="7861" max="7861" width="16.7109375" bestFit="1" customWidth="1"/>
    <col min="7862" max="7862" width="19.85546875" bestFit="1" customWidth="1"/>
    <col min="7863" max="7863" width="15.7109375" bestFit="1" customWidth="1"/>
    <col min="7864" max="7864" width="18.85546875" bestFit="1" customWidth="1"/>
    <col min="7865" max="7865" width="16.7109375" bestFit="1" customWidth="1"/>
    <col min="7866" max="7866" width="19.85546875" bestFit="1" customWidth="1"/>
    <col min="7867" max="7867" width="16.7109375" bestFit="1" customWidth="1"/>
    <col min="7868" max="7868" width="19.85546875" bestFit="1" customWidth="1"/>
    <col min="7869" max="7869" width="16.7109375" bestFit="1" customWidth="1"/>
    <col min="7870" max="7870" width="19.85546875" bestFit="1" customWidth="1"/>
    <col min="7871" max="7871" width="10.5703125" bestFit="1" customWidth="1"/>
    <col min="7872" max="7872" width="13.7109375" bestFit="1" customWidth="1"/>
    <col min="7873" max="7873" width="14.5703125" bestFit="1" customWidth="1"/>
    <col min="7874" max="7874" width="17.85546875" bestFit="1" customWidth="1"/>
    <col min="7875" max="7875" width="15.7109375" bestFit="1" customWidth="1"/>
    <col min="7876" max="7876" width="18.85546875" bestFit="1" customWidth="1"/>
    <col min="7877" max="7877" width="15.7109375" bestFit="1" customWidth="1"/>
    <col min="7878" max="7878" width="18.85546875" bestFit="1" customWidth="1"/>
    <col min="7879" max="7879" width="15.7109375" bestFit="1" customWidth="1"/>
    <col min="7880" max="7880" width="18.85546875" bestFit="1" customWidth="1"/>
    <col min="7881" max="7881" width="15.7109375" bestFit="1" customWidth="1"/>
    <col min="7882" max="7882" width="18.85546875" bestFit="1" customWidth="1"/>
    <col min="7883" max="7883" width="15.7109375" bestFit="1" customWidth="1"/>
    <col min="7884" max="7884" width="18.85546875" bestFit="1" customWidth="1"/>
    <col min="7885" max="7885" width="14.5703125" bestFit="1" customWidth="1"/>
    <col min="7886" max="7886" width="17.85546875" bestFit="1" customWidth="1"/>
    <col min="7887" max="7887" width="15.7109375" bestFit="1" customWidth="1"/>
    <col min="7888" max="7888" width="18.85546875" bestFit="1" customWidth="1"/>
    <col min="7889" max="7889" width="15.7109375" bestFit="1" customWidth="1"/>
    <col min="7890" max="7890" width="18.85546875" bestFit="1" customWidth="1"/>
    <col min="7891" max="7891" width="15.7109375" bestFit="1" customWidth="1"/>
    <col min="7892" max="7892" width="18.85546875" bestFit="1" customWidth="1"/>
    <col min="7893" max="7893" width="15.7109375" bestFit="1" customWidth="1"/>
    <col min="7894" max="7894" width="18.85546875" bestFit="1" customWidth="1"/>
    <col min="7895" max="7895" width="15.7109375" bestFit="1" customWidth="1"/>
    <col min="7896" max="7896" width="18.85546875" bestFit="1" customWidth="1"/>
    <col min="7897" max="7897" width="14.5703125" bestFit="1" customWidth="1"/>
    <col min="7898" max="7898" width="17.85546875" bestFit="1" customWidth="1"/>
    <col min="7899" max="7899" width="15.7109375" bestFit="1" customWidth="1"/>
    <col min="7900" max="7900" width="18.85546875" bestFit="1" customWidth="1"/>
    <col min="7901" max="7901" width="14.5703125" bestFit="1" customWidth="1"/>
    <col min="7902" max="7902" width="17.85546875" bestFit="1" customWidth="1"/>
    <col min="7903" max="7903" width="14.5703125" bestFit="1" customWidth="1"/>
    <col min="7904" max="7904" width="17.85546875" bestFit="1" customWidth="1"/>
    <col min="7905" max="7905" width="15.7109375" bestFit="1" customWidth="1"/>
    <col min="7906" max="7906" width="18.85546875" bestFit="1" customWidth="1"/>
    <col min="7907" max="7907" width="15.7109375" bestFit="1" customWidth="1"/>
    <col min="7908" max="7908" width="18.85546875" bestFit="1" customWidth="1"/>
    <col min="7909" max="7909" width="15.7109375" bestFit="1" customWidth="1"/>
    <col min="7910" max="7910" width="18.85546875" bestFit="1" customWidth="1"/>
    <col min="7911" max="7911" width="16.7109375" bestFit="1" customWidth="1"/>
    <col min="7912" max="7912" width="19.85546875" bestFit="1" customWidth="1"/>
    <col min="7913" max="7913" width="16.7109375" bestFit="1" customWidth="1"/>
    <col min="7914" max="7914" width="19.85546875" bestFit="1" customWidth="1"/>
    <col min="7915" max="7915" width="16.7109375" bestFit="1" customWidth="1"/>
    <col min="7916" max="7916" width="19.85546875" bestFit="1" customWidth="1"/>
    <col min="7917" max="7917" width="16.7109375" bestFit="1" customWidth="1"/>
    <col min="7918" max="7918" width="19.85546875" bestFit="1" customWidth="1"/>
    <col min="7919" max="7919" width="16.7109375" bestFit="1" customWidth="1"/>
    <col min="7920" max="7920" width="19.85546875" bestFit="1" customWidth="1"/>
    <col min="7921" max="7921" width="16.7109375" bestFit="1" customWidth="1"/>
    <col min="7922" max="7922" width="19.85546875" bestFit="1" customWidth="1"/>
    <col min="7923" max="7923" width="15.7109375" bestFit="1" customWidth="1"/>
    <col min="7924" max="7924" width="18.85546875" bestFit="1" customWidth="1"/>
    <col min="7925" max="7925" width="16.7109375" bestFit="1" customWidth="1"/>
    <col min="7926" max="7926" width="19.85546875" bestFit="1" customWidth="1"/>
    <col min="7927" max="7927" width="16.7109375" bestFit="1" customWidth="1"/>
    <col min="7928" max="7928" width="19.85546875" bestFit="1" customWidth="1"/>
    <col min="7929" max="7929" width="15.7109375" bestFit="1" customWidth="1"/>
    <col min="7930" max="7930" width="18.85546875" bestFit="1" customWidth="1"/>
    <col min="7931" max="7931" width="15.7109375" bestFit="1" customWidth="1"/>
    <col min="7932" max="7932" width="18.85546875" bestFit="1" customWidth="1"/>
    <col min="7933" max="7933" width="16.7109375" bestFit="1" customWidth="1"/>
    <col min="7934" max="7934" width="19.85546875" bestFit="1" customWidth="1"/>
    <col min="7935" max="7935" width="15.7109375" bestFit="1" customWidth="1"/>
    <col min="7936" max="7936" width="18.85546875" bestFit="1" customWidth="1"/>
    <col min="7937" max="7937" width="15.7109375" bestFit="1" customWidth="1"/>
    <col min="7938" max="7938" width="18.85546875" bestFit="1" customWidth="1"/>
    <col min="7939" max="7939" width="15.7109375" bestFit="1" customWidth="1"/>
    <col min="7940" max="7940" width="18.85546875" bestFit="1" customWidth="1"/>
    <col min="7941" max="7941" width="15.7109375" bestFit="1" customWidth="1"/>
    <col min="7942" max="7942" width="18.85546875" bestFit="1" customWidth="1"/>
    <col min="7943" max="7943" width="16.7109375" bestFit="1" customWidth="1"/>
    <col min="7944" max="7944" width="19.85546875" bestFit="1" customWidth="1"/>
    <col min="7945" max="7945" width="16.7109375" bestFit="1" customWidth="1"/>
    <col min="7946" max="7946" width="19.85546875" bestFit="1" customWidth="1"/>
    <col min="7947" max="7947" width="16.7109375" bestFit="1" customWidth="1"/>
    <col min="7948" max="7948" width="19.85546875" bestFit="1" customWidth="1"/>
    <col min="7949" max="7949" width="15.7109375" bestFit="1" customWidth="1"/>
    <col min="7950" max="7950" width="18.85546875" bestFit="1" customWidth="1"/>
    <col min="7951" max="7951" width="15.7109375" bestFit="1" customWidth="1"/>
    <col min="7952" max="7952" width="18.85546875" bestFit="1" customWidth="1"/>
    <col min="7953" max="7953" width="16.7109375" bestFit="1" customWidth="1"/>
    <col min="7954" max="7954" width="19.85546875" bestFit="1" customWidth="1"/>
    <col min="7955" max="7955" width="15.7109375" bestFit="1" customWidth="1"/>
    <col min="7956" max="7956" width="18.85546875" bestFit="1" customWidth="1"/>
    <col min="7957" max="7957" width="16.7109375" bestFit="1" customWidth="1"/>
    <col min="7958" max="7958" width="19.85546875" bestFit="1" customWidth="1"/>
    <col min="7959" max="7959" width="15.7109375" bestFit="1" customWidth="1"/>
    <col min="7960" max="7960" width="18.85546875" bestFit="1" customWidth="1"/>
    <col min="7961" max="7961" width="16.7109375" bestFit="1" customWidth="1"/>
    <col min="7962" max="7962" width="19.85546875" bestFit="1" customWidth="1"/>
    <col min="7963" max="7963" width="16.7109375" bestFit="1" customWidth="1"/>
    <col min="7964" max="7964" width="19.85546875" bestFit="1" customWidth="1"/>
    <col min="7965" max="7965" width="15.7109375" bestFit="1" customWidth="1"/>
    <col min="7966" max="7966" width="18.85546875" bestFit="1" customWidth="1"/>
    <col min="7967" max="7967" width="15.7109375" bestFit="1" customWidth="1"/>
    <col min="7968" max="7968" width="18.85546875" bestFit="1" customWidth="1"/>
    <col min="7969" max="7969" width="16.7109375" bestFit="1" customWidth="1"/>
    <col min="7970" max="7970" width="19.85546875" bestFit="1" customWidth="1"/>
    <col min="7971" max="7971" width="16.7109375" bestFit="1" customWidth="1"/>
    <col min="7972" max="7972" width="19.85546875" bestFit="1" customWidth="1"/>
    <col min="7973" max="7973" width="16.7109375" bestFit="1" customWidth="1"/>
    <col min="7974" max="7974" width="19.85546875" bestFit="1" customWidth="1"/>
    <col min="7975" max="7975" width="15.7109375" bestFit="1" customWidth="1"/>
    <col min="7976" max="7976" width="18.85546875" bestFit="1" customWidth="1"/>
    <col min="7977" max="7977" width="16.7109375" bestFit="1" customWidth="1"/>
    <col min="7978" max="7978" width="19.85546875" bestFit="1" customWidth="1"/>
    <col min="7979" max="7979" width="15.7109375" bestFit="1" customWidth="1"/>
    <col min="7980" max="7980" width="18.85546875" bestFit="1" customWidth="1"/>
    <col min="7981" max="7981" width="15.7109375" bestFit="1" customWidth="1"/>
    <col min="7982" max="7982" width="18.85546875" bestFit="1" customWidth="1"/>
    <col min="7983" max="7983" width="11.5703125" bestFit="1" customWidth="1"/>
    <col min="7984" max="7984" width="14.7109375" bestFit="1" customWidth="1"/>
    <col min="7985" max="7985" width="15.7109375" bestFit="1" customWidth="1"/>
    <col min="7986" max="7986" width="18.85546875" bestFit="1" customWidth="1"/>
    <col min="7987" max="7987" width="15.7109375" bestFit="1" customWidth="1"/>
    <col min="7988" max="7988" width="18.85546875" bestFit="1" customWidth="1"/>
    <col min="7989" max="7989" width="16.7109375" bestFit="1" customWidth="1"/>
    <col min="7990" max="7990" width="19.85546875" bestFit="1" customWidth="1"/>
    <col min="7991" max="7991" width="14.5703125" bestFit="1" customWidth="1"/>
    <col min="7992" max="7992" width="17.85546875" bestFit="1" customWidth="1"/>
    <col min="7993" max="7993" width="14.5703125" bestFit="1" customWidth="1"/>
    <col min="7994" max="7994" width="17.85546875" bestFit="1" customWidth="1"/>
    <col min="7995" max="7995" width="14.5703125" bestFit="1" customWidth="1"/>
    <col min="7996" max="7996" width="17.85546875" bestFit="1" customWidth="1"/>
    <col min="7997" max="7997" width="15.7109375" bestFit="1" customWidth="1"/>
    <col min="7998" max="7998" width="18.85546875" bestFit="1" customWidth="1"/>
    <col min="7999" max="8000" width="15.7109375" bestFit="1" customWidth="1"/>
    <col min="8001" max="8001" width="18.85546875" bestFit="1" customWidth="1"/>
    <col min="8002" max="8002" width="15.7109375" bestFit="1" customWidth="1"/>
    <col min="8003" max="8003" width="18.85546875" bestFit="1" customWidth="1"/>
    <col min="8004" max="8004" width="15.7109375" bestFit="1" customWidth="1"/>
    <col min="8005" max="8005" width="18.85546875" bestFit="1" customWidth="1"/>
    <col min="8006" max="8006" width="15.7109375" bestFit="1" customWidth="1"/>
    <col min="8007" max="8007" width="18.85546875" bestFit="1" customWidth="1"/>
    <col min="8008" max="8008" width="15.7109375" bestFit="1" customWidth="1"/>
    <col min="8009" max="8009" width="18.85546875" bestFit="1" customWidth="1"/>
    <col min="8010" max="8010" width="15.7109375" bestFit="1" customWidth="1"/>
    <col min="8011" max="8011" width="18.85546875" bestFit="1" customWidth="1"/>
    <col min="8012" max="8012" width="14.5703125" bestFit="1" customWidth="1"/>
    <col min="8013" max="8013" width="17.85546875" bestFit="1" customWidth="1"/>
    <col min="8014" max="8014" width="15.7109375" bestFit="1" customWidth="1"/>
    <col min="8015" max="8015" width="18.85546875" bestFit="1" customWidth="1"/>
    <col min="8016" max="8016" width="15.7109375" bestFit="1" customWidth="1"/>
    <col min="8017" max="8017" width="18.85546875" bestFit="1" customWidth="1"/>
    <col min="8018" max="8018" width="15.7109375" bestFit="1" customWidth="1"/>
    <col min="8019" max="8019" width="18.85546875" bestFit="1" customWidth="1"/>
    <col min="8020" max="8020" width="15.7109375" bestFit="1" customWidth="1"/>
    <col min="8021" max="8021" width="18.85546875" bestFit="1" customWidth="1"/>
    <col min="8022" max="8022" width="15.7109375" bestFit="1" customWidth="1"/>
    <col min="8023" max="8023" width="18.85546875" bestFit="1" customWidth="1"/>
    <col min="8024" max="8024" width="15.7109375" bestFit="1" customWidth="1"/>
    <col min="8025" max="8025" width="18.85546875" bestFit="1" customWidth="1"/>
    <col min="8026" max="8026" width="15.7109375" bestFit="1" customWidth="1"/>
    <col min="8027" max="8027" width="18.85546875" bestFit="1" customWidth="1"/>
    <col min="8028" max="8028" width="14.5703125" bestFit="1" customWidth="1"/>
    <col min="8029" max="8029" width="17.85546875" bestFit="1" customWidth="1"/>
    <col min="8030" max="8030" width="14.5703125" bestFit="1" customWidth="1"/>
    <col min="8031" max="8031" width="17.85546875" bestFit="1" customWidth="1"/>
    <col min="8032" max="8032" width="15.7109375" bestFit="1" customWidth="1"/>
    <col min="8033" max="8033" width="18.85546875" bestFit="1" customWidth="1"/>
    <col min="8034" max="8034" width="15.7109375" bestFit="1" customWidth="1"/>
    <col min="8035" max="8035" width="18.85546875" bestFit="1" customWidth="1"/>
    <col min="8036" max="8036" width="14.5703125" bestFit="1" customWidth="1"/>
    <col min="8037" max="8037" width="17.85546875" bestFit="1" customWidth="1"/>
    <col min="8038" max="8038" width="14.5703125" bestFit="1" customWidth="1"/>
    <col min="8039" max="8039" width="17.85546875" bestFit="1" customWidth="1"/>
    <col min="8040" max="8040" width="15.7109375" bestFit="1" customWidth="1"/>
    <col min="8041" max="8041" width="18.85546875" bestFit="1" customWidth="1"/>
    <col min="8042" max="8042" width="16.7109375" bestFit="1" customWidth="1"/>
    <col min="8043" max="8043" width="19.85546875" bestFit="1" customWidth="1"/>
    <col min="8044" max="8044" width="16.7109375" bestFit="1" customWidth="1"/>
    <col min="8045" max="8045" width="19.85546875" bestFit="1" customWidth="1"/>
    <col min="8046" max="8046" width="16.7109375" bestFit="1" customWidth="1"/>
    <col min="8047" max="8047" width="19.85546875" bestFit="1" customWidth="1"/>
    <col min="8048" max="8048" width="15.7109375" bestFit="1" customWidth="1"/>
    <col min="8049" max="8049" width="18.85546875" bestFit="1" customWidth="1"/>
    <col min="8050" max="8050" width="16.7109375" bestFit="1" customWidth="1"/>
    <col min="8051" max="8051" width="19.85546875" bestFit="1" customWidth="1"/>
    <col min="8052" max="8052" width="16.7109375" bestFit="1" customWidth="1"/>
    <col min="8053" max="8053" width="19.85546875" bestFit="1" customWidth="1"/>
    <col min="8054" max="8054" width="15.7109375" bestFit="1" customWidth="1"/>
    <col min="8055" max="8055" width="18.85546875" bestFit="1" customWidth="1"/>
    <col min="8056" max="8056" width="16.7109375" bestFit="1" customWidth="1"/>
    <col min="8057" max="8057" width="19.85546875" bestFit="1" customWidth="1"/>
    <col min="8058" max="8058" width="16.7109375" bestFit="1" customWidth="1"/>
    <col min="8059" max="8059" width="19.85546875" bestFit="1" customWidth="1"/>
    <col min="8060" max="8060" width="16.7109375" bestFit="1" customWidth="1"/>
    <col min="8061" max="8061" width="19.85546875" bestFit="1" customWidth="1"/>
    <col min="8062" max="8062" width="15.7109375" bestFit="1" customWidth="1"/>
    <col min="8063" max="8063" width="18.85546875" bestFit="1" customWidth="1"/>
    <col min="8064" max="8064" width="15.7109375" bestFit="1" customWidth="1"/>
    <col min="8065" max="8065" width="18.85546875" bestFit="1" customWidth="1"/>
    <col min="8066" max="8066" width="16.7109375" bestFit="1" customWidth="1"/>
    <col min="8067" max="8067" width="19.85546875" bestFit="1" customWidth="1"/>
    <col min="8068" max="8068" width="16.7109375" bestFit="1" customWidth="1"/>
    <col min="8069" max="8069" width="19.85546875" bestFit="1" customWidth="1"/>
    <col min="8070" max="8070" width="16.7109375" bestFit="1" customWidth="1"/>
    <col min="8071" max="8071" width="19.85546875" bestFit="1" customWidth="1"/>
    <col min="8072" max="8072" width="16.7109375" bestFit="1" customWidth="1"/>
    <col min="8073" max="8073" width="19.85546875" bestFit="1" customWidth="1"/>
    <col min="8074" max="8074" width="11.5703125" bestFit="1" customWidth="1"/>
    <col min="8075" max="8075" width="14.7109375" bestFit="1" customWidth="1"/>
    <col min="8076" max="8076" width="15.7109375" bestFit="1" customWidth="1"/>
    <col min="8077" max="8077" width="18.85546875" bestFit="1" customWidth="1"/>
    <col min="8078" max="8078" width="16.7109375" bestFit="1" customWidth="1"/>
    <col min="8079" max="8079" width="19.85546875" bestFit="1" customWidth="1"/>
    <col min="8080" max="8080" width="16.7109375" bestFit="1" customWidth="1"/>
    <col min="8081" max="8081" width="19.85546875" bestFit="1" customWidth="1"/>
    <col min="8082" max="8082" width="16.7109375" bestFit="1" customWidth="1"/>
    <col min="8083" max="8083" width="19.85546875" bestFit="1" customWidth="1"/>
    <col min="8084" max="8084" width="16.7109375" bestFit="1" customWidth="1"/>
    <col min="8085" max="8085" width="19.85546875" bestFit="1" customWidth="1"/>
    <col min="8086" max="8086" width="16.7109375" bestFit="1" customWidth="1"/>
    <col min="8087" max="8087" width="19.85546875" bestFit="1" customWidth="1"/>
    <col min="8088" max="8088" width="15.7109375" bestFit="1" customWidth="1"/>
    <col min="8089" max="8089" width="18.85546875" bestFit="1" customWidth="1"/>
    <col min="8090" max="8090" width="16.7109375" bestFit="1" customWidth="1"/>
    <col min="8091" max="8091" width="19.85546875" bestFit="1" customWidth="1"/>
    <col min="8092" max="8092" width="16.7109375" bestFit="1" customWidth="1"/>
    <col min="8093" max="8093" width="19.85546875" bestFit="1" customWidth="1"/>
    <col min="8094" max="8094" width="16.7109375" bestFit="1" customWidth="1"/>
    <col min="8095" max="8095" width="19.85546875" bestFit="1" customWidth="1"/>
    <col min="8096" max="8096" width="15.7109375" bestFit="1" customWidth="1"/>
    <col min="8097" max="8097" width="18.85546875" bestFit="1" customWidth="1"/>
    <col min="8098" max="8098" width="16.7109375" bestFit="1" customWidth="1"/>
    <col min="8099" max="8099" width="19.85546875" bestFit="1" customWidth="1"/>
    <col min="8100" max="8100" width="16.7109375" bestFit="1" customWidth="1"/>
    <col min="8101" max="8101" width="19.85546875" bestFit="1" customWidth="1"/>
    <col min="8102" max="8102" width="15.7109375" bestFit="1" customWidth="1"/>
    <col min="8103" max="8103" width="18.85546875" bestFit="1" customWidth="1"/>
    <col min="8104" max="8104" width="16.7109375" bestFit="1" customWidth="1"/>
    <col min="8105" max="8105" width="19.85546875" bestFit="1" customWidth="1"/>
    <col min="8106" max="8106" width="15.7109375" bestFit="1" customWidth="1"/>
    <col min="8107" max="8107" width="18.85546875" bestFit="1" customWidth="1"/>
    <col min="8108" max="8108" width="16.7109375" bestFit="1" customWidth="1"/>
    <col min="8109" max="8109" width="19.85546875" bestFit="1" customWidth="1"/>
    <col min="8110" max="8110" width="16.7109375" bestFit="1" customWidth="1"/>
    <col min="8111" max="8111" width="19.85546875" bestFit="1" customWidth="1"/>
    <col min="8112" max="8112" width="16.7109375" bestFit="1" customWidth="1"/>
    <col min="8113" max="8113" width="19.85546875" bestFit="1" customWidth="1"/>
    <col min="8114" max="8114" width="15.7109375" bestFit="1" customWidth="1"/>
    <col min="8115" max="8115" width="18.85546875" bestFit="1" customWidth="1"/>
    <col min="8116" max="8116" width="16.7109375" bestFit="1" customWidth="1"/>
    <col min="8117" max="8117" width="19.85546875" bestFit="1" customWidth="1"/>
    <col min="8118" max="8118" width="16.7109375" bestFit="1" customWidth="1"/>
    <col min="8119" max="8119" width="19.85546875" bestFit="1" customWidth="1"/>
    <col min="8120" max="8120" width="15.7109375" bestFit="1" customWidth="1"/>
    <col min="8121" max="8121" width="18.85546875" bestFit="1" customWidth="1"/>
    <col min="8122" max="8122" width="16.7109375" bestFit="1" customWidth="1"/>
    <col min="8123" max="8123" width="19.85546875" bestFit="1" customWidth="1"/>
    <col min="8124" max="8124" width="16.7109375" bestFit="1" customWidth="1"/>
    <col min="8125" max="8125" width="19.85546875" bestFit="1" customWidth="1"/>
    <col min="8126" max="8126" width="16.7109375" bestFit="1" customWidth="1"/>
    <col min="8127" max="8127" width="19.85546875" bestFit="1" customWidth="1"/>
    <col min="8128" max="8128" width="14.5703125" bestFit="1" customWidth="1"/>
    <col min="8129" max="8129" width="17.85546875" bestFit="1" customWidth="1"/>
    <col min="8130" max="8130" width="14.5703125" bestFit="1" customWidth="1"/>
    <col min="8131" max="8131" width="17.85546875" bestFit="1" customWidth="1"/>
    <col min="8132" max="8132" width="14.5703125" bestFit="1" customWidth="1"/>
    <col min="8133" max="8133" width="17.85546875" bestFit="1" customWidth="1"/>
    <col min="8134" max="8134" width="14.5703125" bestFit="1" customWidth="1"/>
    <col min="8135" max="8135" width="17.85546875" bestFit="1" customWidth="1"/>
    <col min="8136" max="8136" width="15.7109375" bestFit="1" customWidth="1"/>
    <col min="8137" max="8137" width="18.85546875" bestFit="1" customWidth="1"/>
    <col min="8138" max="8138" width="14.5703125" bestFit="1" customWidth="1"/>
    <col min="8139" max="8139" width="17.85546875" bestFit="1" customWidth="1"/>
    <col min="8140" max="8140" width="14.5703125" bestFit="1" customWidth="1"/>
    <col min="8141" max="8141" width="17.85546875" bestFit="1" customWidth="1"/>
    <col min="8142" max="8142" width="15.7109375" bestFit="1" customWidth="1"/>
    <col min="8143" max="8143" width="18.85546875" bestFit="1" customWidth="1"/>
    <col min="8144" max="8144" width="15.7109375" bestFit="1" customWidth="1"/>
    <col min="8145" max="8145" width="18.85546875" bestFit="1" customWidth="1"/>
    <col min="8146" max="8146" width="14.5703125" bestFit="1" customWidth="1"/>
    <col min="8147" max="8147" width="17.85546875" bestFit="1" customWidth="1"/>
    <col min="8148" max="8148" width="15.7109375" bestFit="1" customWidth="1"/>
    <col min="8149" max="8149" width="18.85546875" bestFit="1" customWidth="1"/>
    <col min="8150" max="8150" width="15.7109375" bestFit="1" customWidth="1"/>
    <col min="8151" max="8151" width="18.85546875" bestFit="1" customWidth="1"/>
    <col min="8152" max="8152" width="15.7109375" bestFit="1" customWidth="1"/>
    <col min="8153" max="8153" width="18.85546875" bestFit="1" customWidth="1"/>
    <col min="8154" max="8154" width="15.7109375" bestFit="1" customWidth="1"/>
    <col min="8155" max="8155" width="18.85546875" bestFit="1" customWidth="1"/>
    <col min="8156" max="8156" width="14.5703125" bestFit="1" customWidth="1"/>
    <col min="8157" max="8157" width="17.85546875" bestFit="1" customWidth="1"/>
    <col min="8158" max="8158" width="15.7109375" bestFit="1" customWidth="1"/>
    <col min="8159" max="8159" width="18.85546875" bestFit="1" customWidth="1"/>
    <col min="8160" max="8160" width="15.7109375" bestFit="1" customWidth="1"/>
    <col min="8161" max="8161" width="18.85546875" bestFit="1" customWidth="1"/>
    <col min="8162" max="8162" width="15.7109375" bestFit="1" customWidth="1"/>
    <col min="8163" max="8163" width="18.85546875" bestFit="1" customWidth="1"/>
    <col min="8164" max="8164" width="15.7109375" bestFit="1" customWidth="1"/>
    <col min="8165" max="8165" width="18.85546875" bestFit="1" customWidth="1"/>
    <col min="8166" max="8166" width="15.7109375" bestFit="1" customWidth="1"/>
    <col min="8167" max="8167" width="18.85546875" bestFit="1" customWidth="1"/>
    <col min="8168" max="8168" width="16.7109375" bestFit="1" customWidth="1"/>
    <col min="8169" max="8169" width="19.85546875" bestFit="1" customWidth="1"/>
    <col min="8170" max="8170" width="16.7109375" bestFit="1" customWidth="1"/>
    <col min="8171" max="8171" width="19.85546875" bestFit="1" customWidth="1"/>
    <col min="8172" max="8172" width="15.7109375" bestFit="1" customWidth="1"/>
    <col min="8173" max="8173" width="18.85546875" bestFit="1" customWidth="1"/>
    <col min="8174" max="8174" width="15.7109375" bestFit="1" customWidth="1"/>
    <col min="8175" max="8175" width="18.85546875" bestFit="1" customWidth="1"/>
    <col min="8176" max="8176" width="16.7109375" bestFit="1" customWidth="1"/>
    <col min="8177" max="8177" width="19.85546875" bestFit="1" customWidth="1"/>
    <col min="8178" max="8178" width="16.7109375" bestFit="1" customWidth="1"/>
    <col min="8179" max="8179" width="19.85546875" bestFit="1" customWidth="1"/>
    <col min="8180" max="8180" width="16.7109375" bestFit="1" customWidth="1"/>
    <col min="8181" max="8181" width="19.85546875" bestFit="1" customWidth="1"/>
    <col min="8182" max="8182" width="16.7109375" bestFit="1" customWidth="1"/>
    <col min="8183" max="8183" width="19.85546875" bestFit="1" customWidth="1"/>
    <col min="8184" max="8184" width="15.7109375" bestFit="1" customWidth="1"/>
    <col min="8185" max="8185" width="18.85546875" bestFit="1" customWidth="1"/>
    <col min="8186" max="8186" width="16.7109375" bestFit="1" customWidth="1"/>
    <col min="8187" max="8187" width="19.85546875" bestFit="1" customWidth="1"/>
    <col min="8188" max="8188" width="16.7109375" bestFit="1" customWidth="1"/>
    <col min="8189" max="8189" width="19.85546875" bestFit="1" customWidth="1"/>
    <col min="8190" max="8190" width="15.7109375" bestFit="1" customWidth="1"/>
    <col min="8191" max="8191" width="18.85546875" bestFit="1" customWidth="1"/>
    <col min="8193" max="8193" width="12.140625" bestFit="1" customWidth="1"/>
    <col min="8194" max="8194" width="11.28515625" bestFit="1" customWidth="1"/>
  </cols>
  <sheetData>
    <row r="2" spans="1:6" x14ac:dyDescent="0.25">
      <c r="A2" s="10" t="s">
        <v>8329</v>
      </c>
      <c r="B2" t="s">
        <v>8314</v>
      </c>
    </row>
    <row r="3" spans="1:6" x14ac:dyDescent="0.25">
      <c r="A3" s="10" t="s">
        <v>8308</v>
      </c>
      <c r="B3" t="s">
        <v>8314</v>
      </c>
    </row>
    <row r="5" spans="1:6" x14ac:dyDescent="0.25">
      <c r="A5" s="10" t="s">
        <v>8312</v>
      </c>
      <c r="B5" s="10" t="s">
        <v>8313</v>
      </c>
    </row>
    <row r="6" spans="1:6" x14ac:dyDescent="0.25">
      <c r="A6" s="10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1" t="s">
        <v>8322</v>
      </c>
      <c r="B7" s="12">
        <v>26</v>
      </c>
      <c r="C7" s="12">
        <v>127</v>
      </c>
      <c r="D7" s="12"/>
      <c r="E7" s="12">
        <v>133</v>
      </c>
      <c r="F7" s="12">
        <v>286</v>
      </c>
    </row>
    <row r="8" spans="1:6" x14ac:dyDescent="0.25">
      <c r="A8" s="11" t="s">
        <v>8323</v>
      </c>
      <c r="B8" s="12">
        <v>29</v>
      </c>
      <c r="C8" s="12">
        <v>124</v>
      </c>
      <c r="D8" s="12"/>
      <c r="E8" s="12">
        <v>150</v>
      </c>
      <c r="F8" s="12">
        <v>303</v>
      </c>
    </row>
    <row r="9" spans="1:6" x14ac:dyDescent="0.25">
      <c r="A9" s="11" t="s">
        <v>8324</v>
      </c>
      <c r="B9" s="12">
        <v>28</v>
      </c>
      <c r="C9" s="12">
        <v>124</v>
      </c>
      <c r="D9" s="12">
        <v>20</v>
      </c>
      <c r="E9" s="12">
        <v>207</v>
      </c>
      <c r="F9" s="12">
        <v>379</v>
      </c>
    </row>
    <row r="10" spans="1:6" x14ac:dyDescent="0.25">
      <c r="A10" s="11" t="s">
        <v>8325</v>
      </c>
      <c r="B10" s="12">
        <v>29</v>
      </c>
      <c r="C10" s="12">
        <v>100</v>
      </c>
      <c r="D10" s="12">
        <v>29</v>
      </c>
      <c r="E10" s="12">
        <v>187</v>
      </c>
      <c r="F10" s="12">
        <v>345</v>
      </c>
    </row>
    <row r="11" spans="1:6" x14ac:dyDescent="0.25">
      <c r="A11" s="11" t="s">
        <v>8326</v>
      </c>
      <c r="B11" s="12">
        <v>28</v>
      </c>
      <c r="C11" s="12">
        <v>120</v>
      </c>
      <c r="D11" s="12">
        <v>1</v>
      </c>
      <c r="E11" s="12">
        <v>204</v>
      </c>
      <c r="F11" s="12">
        <v>353</v>
      </c>
    </row>
    <row r="12" spans="1:6" x14ac:dyDescent="0.25">
      <c r="A12" s="11" t="s">
        <v>8327</v>
      </c>
      <c r="B12" s="12">
        <v>23</v>
      </c>
      <c r="C12" s="12">
        <v>120</v>
      </c>
      <c r="D12" s="12"/>
      <c r="E12" s="12">
        <v>222</v>
      </c>
      <c r="F12" s="12">
        <v>365</v>
      </c>
    </row>
    <row r="13" spans="1:6" x14ac:dyDescent="0.25">
      <c r="A13" s="11" t="s">
        <v>8328</v>
      </c>
      <c r="B13" s="12">
        <v>33</v>
      </c>
      <c r="C13" s="12">
        <v>134</v>
      </c>
      <c r="D13" s="12"/>
      <c r="E13" s="12">
        <v>222</v>
      </c>
      <c r="F13" s="12">
        <v>389</v>
      </c>
    </row>
    <row r="14" spans="1:6" x14ac:dyDescent="0.25">
      <c r="A14" s="11" t="s">
        <v>8317</v>
      </c>
      <c r="B14" s="12">
        <v>39</v>
      </c>
      <c r="C14" s="12">
        <v>155</v>
      </c>
      <c r="D14" s="12"/>
      <c r="E14" s="12">
        <v>196</v>
      </c>
      <c r="F14" s="12">
        <v>390</v>
      </c>
    </row>
    <row r="15" spans="1:6" x14ac:dyDescent="0.25">
      <c r="A15" s="11" t="s">
        <v>8318</v>
      </c>
      <c r="B15" s="12">
        <v>24</v>
      </c>
      <c r="C15" s="12">
        <v>136</v>
      </c>
      <c r="D15" s="12"/>
      <c r="E15" s="12">
        <v>156</v>
      </c>
      <c r="F15" s="12">
        <v>316</v>
      </c>
    </row>
    <row r="16" spans="1:6" x14ac:dyDescent="0.25">
      <c r="A16" s="11" t="s">
        <v>8319</v>
      </c>
      <c r="B16" s="12">
        <v>34</v>
      </c>
      <c r="C16" s="12">
        <v>145</v>
      </c>
      <c r="D16" s="12"/>
      <c r="E16" s="12">
        <v>160</v>
      </c>
      <c r="F16" s="12">
        <v>339</v>
      </c>
    </row>
    <row r="17" spans="1:6" x14ac:dyDescent="0.25">
      <c r="A17" s="11" t="s">
        <v>8320</v>
      </c>
      <c r="B17" s="12">
        <v>21</v>
      </c>
      <c r="C17" s="12">
        <v>133</v>
      </c>
      <c r="D17" s="12"/>
      <c r="E17" s="12">
        <v>161</v>
      </c>
      <c r="F17" s="12">
        <v>315</v>
      </c>
    </row>
    <row r="18" spans="1:6" x14ac:dyDescent="0.25">
      <c r="A18" s="11" t="s">
        <v>8321</v>
      </c>
      <c r="B18" s="12">
        <v>35</v>
      </c>
      <c r="C18" s="12">
        <v>112</v>
      </c>
      <c r="D18" s="12"/>
      <c r="E18" s="12">
        <v>187</v>
      </c>
      <c r="F18" s="12">
        <v>334</v>
      </c>
    </row>
    <row r="19" spans="1:6" x14ac:dyDescent="0.25">
      <c r="A19" s="11" t="s">
        <v>8311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7FFCC-B60B-40B7-BACE-D06AF2FD0C8E}">
  <sheetPr>
    <tabColor rgb="FF7030A0"/>
  </sheetPr>
  <dimension ref="A1:H13"/>
  <sheetViews>
    <sheetView workbookViewId="0">
      <selection activeCell="J39" sqref="J39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8.140625" customWidth="1"/>
    <col min="4" max="4" width="17" bestFit="1" customWidth="1"/>
    <col min="5" max="5" width="13.140625" bestFit="1" customWidth="1"/>
    <col min="6" max="6" width="20.85546875" style="16" bestFit="1" customWidth="1"/>
    <col min="7" max="7" width="17" style="16" bestFit="1" customWidth="1"/>
    <col min="8" max="8" width="19.85546875" style="16" bestFit="1" customWidth="1"/>
  </cols>
  <sheetData>
    <row r="1" spans="1:8" x14ac:dyDescent="0.25">
      <c r="A1" t="s">
        <v>8380</v>
      </c>
      <c r="B1" t="s">
        <v>8381</v>
      </c>
      <c r="C1" t="s">
        <v>8399</v>
      </c>
      <c r="D1" t="s">
        <v>8382</v>
      </c>
      <c r="E1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25">
      <c r="A2" t="s">
        <v>8387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8388</v>
      </c>
      <c r="B3">
        <f>COUNTIFS(Data!D:D,"&gt;999",Data!D:D,"&lt;5000",Data!F:F,"successful")</f>
        <v>932</v>
      </c>
      <c r="C3">
        <f>COUNTIFS(Data!D:D,"&gt;999",Data!D:D,"&lt;5000",Data!F:F,"failed")</f>
        <v>420</v>
      </c>
      <c r="D3">
        <f>COUNTIFS(Data!D:D,"&gt;999",Data!D:D,"&lt;5000",Data!F:F,"canceled")</f>
        <v>60</v>
      </c>
      <c r="E3">
        <f>SUM(B3:D3)</f>
        <v>1412</v>
      </c>
      <c r="F3" s="16">
        <f>B3/E3</f>
        <v>0.66005665722379603</v>
      </c>
      <c r="G3" s="16">
        <f>C3/E3</f>
        <v>0.29745042492917845</v>
      </c>
      <c r="H3" s="16">
        <f>D3/E3</f>
        <v>4.2492917847025496E-2</v>
      </c>
    </row>
    <row r="4" spans="1:8" x14ac:dyDescent="0.25">
      <c r="A4" t="s">
        <v>8389</v>
      </c>
      <c r="B4">
        <f>COUNTIFS(Data!D:D,"&gt;4999",Data!D:D,"&lt;10000",Data!F:F,"successful")</f>
        <v>381</v>
      </c>
      <c r="C4">
        <f>COUNTIFS(Data!D:D,"&gt;4999",Data!D:D,"&lt;10000",Data!F:F,"failed")</f>
        <v>283</v>
      </c>
      <c r="D4">
        <f>COUNTIFS(Data!D:D,"&gt;4999",Data!D:D,"&lt;10000",Data!F:F,"canceled")</f>
        <v>52</v>
      </c>
      <c r="E4">
        <f>SUM(B4:D4)</f>
        <v>716</v>
      </c>
      <c r="F4" s="16">
        <f t="shared" ref="F4:F13" si="0">B4/E4</f>
        <v>0.53212290502793291</v>
      </c>
      <c r="G4" s="16">
        <f t="shared" ref="G4:G13" si="1">C4/E4</f>
        <v>0.39525139664804471</v>
      </c>
      <c r="H4" s="16">
        <f t="shared" ref="H4:H13" si="2">D4/E4</f>
        <v>7.2625698324022353E-2</v>
      </c>
    </row>
    <row r="5" spans="1:8" x14ac:dyDescent="0.25">
      <c r="A5" t="s">
        <v>8390</v>
      </c>
      <c r="B5">
        <f>COUNTIFS(Data!D:D,"&gt;9999",Data!D:D,"&lt;15000",Data!F:F,"successful")</f>
        <v>168</v>
      </c>
      <c r="C5">
        <f>COUNTIFS(Data!D:D,"&gt;9999",Data!D:D,"&lt;15000",Data!F:F,"failed")</f>
        <v>144</v>
      </c>
      <c r="D5">
        <f>COUNTIFS(Data!D:D,"&gt;4999",Data!D:D,"&lt;10000",Data!F:F,"canceled")</f>
        <v>52</v>
      </c>
      <c r="E5">
        <f t="shared" ref="E5:E13" si="3">SUM(B5:D5)</f>
        <v>364</v>
      </c>
      <c r="F5" s="16">
        <f t="shared" si="0"/>
        <v>0.46153846153846156</v>
      </c>
      <c r="G5" s="16">
        <f t="shared" si="1"/>
        <v>0.39560439560439559</v>
      </c>
      <c r="H5" s="16">
        <f t="shared" si="2"/>
        <v>0.14285714285714285</v>
      </c>
    </row>
    <row r="6" spans="1:8" x14ac:dyDescent="0.25">
      <c r="A6" t="s">
        <v>8391</v>
      </c>
      <c r="B6">
        <f>COUNTIFS(Data!D:D,"&gt;14999",Data!D:D,"&lt;20000",Data!F:F,"successful")</f>
        <v>94</v>
      </c>
      <c r="C6">
        <f>COUNTIFS(Data!D:D,"&gt;14999",Data!D:D,"&lt;20000",Data!F:F,"failed")</f>
        <v>90</v>
      </c>
      <c r="D6">
        <f>COUNTIFS(Data!D:D,"&gt;14999",Data!D:D,"&lt;20000",Data!F:F,"canceled")</f>
        <v>17</v>
      </c>
      <c r="E6">
        <f t="shared" si="3"/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25">
      <c r="A7" t="s">
        <v>8392</v>
      </c>
      <c r="B7">
        <f>COUNTIFS(Data!D:D,"&gt;19999",Data!D:D,"&lt;25000",Data!F:F,"successful")</f>
        <v>62</v>
      </c>
      <c r="C7">
        <f>COUNTIFS(Data!D:D,"&gt;19999",Data!D:D,"&lt;25000",Data!F:F,"failed")</f>
        <v>72</v>
      </c>
      <c r="D7">
        <f>COUNTIFS(Data!D:D,"&gt;19999",Data!D:D,"&lt;25000",Data!F:F,"canceled")</f>
        <v>14</v>
      </c>
      <c r="E7">
        <f t="shared" si="3"/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x14ac:dyDescent="0.25">
      <c r="A8" t="s">
        <v>8393</v>
      </c>
      <c r="B8">
        <f>COUNTIFS(Data!D:D,"&gt;24999",Data!D:D,"&lt;30000",Data!F:F,"successful")</f>
        <v>55</v>
      </c>
      <c r="C8">
        <f>COUNTIFS(Data!D:D,"&gt;24999",Data!D:D,"&lt;30000",Data!F:F,"failed")</f>
        <v>64</v>
      </c>
      <c r="D8">
        <f>COUNTIFS(Data!D:D,"&gt;24999",Data!D:D,"&lt;30000",Data!F:F,"canceled")</f>
        <v>18</v>
      </c>
      <c r="E8">
        <f t="shared" si="3"/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25">
      <c r="A9" t="s">
        <v>8394</v>
      </c>
      <c r="B9">
        <f>COUNTIFS(Data!D:D,"&gt;29999",Data!D:D,"&lt;35000",Data!F:F,"successful")</f>
        <v>32</v>
      </c>
      <c r="C9">
        <f>COUNTIFS(Data!D:D,"&gt;29999",Data!D:D,"&lt;35000",Data!F:F,"failed")</f>
        <v>37</v>
      </c>
      <c r="D9">
        <f>COUNTIFS(Data!D:D,"&gt;29999",Data!D:D,"&lt;35000",Data!F:F,"canceled")</f>
        <v>13</v>
      </c>
      <c r="E9">
        <f t="shared" si="3"/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25">
      <c r="A10" t="s">
        <v>8395</v>
      </c>
      <c r="B10">
        <f>COUNTIFS(Data!D:D,"&gt;34999",Data!D:D,"&lt;40000",Data!F:F,"successful")</f>
        <v>26</v>
      </c>
      <c r="C10">
        <f>COUNTIFS(Data!D:D,"&gt;34999",Data!D:D,"&lt;40000",Data!F:F,"failed")</f>
        <v>22</v>
      </c>
      <c r="D10">
        <f>COUNTIFS(Data!D:D,"&gt;34999",Data!D:D,"&lt;40000",Data!F:F,"canceled")</f>
        <v>7</v>
      </c>
      <c r="E10">
        <f t="shared" si="3"/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25">
      <c r="A11" t="s">
        <v>8396</v>
      </c>
      <c r="B11">
        <f>COUNTIFS(Data!D:D,"&gt;39999",Data!D:D,"&lt;45000",Data!F:F,"successful")</f>
        <v>21</v>
      </c>
      <c r="C11">
        <f>COUNTIFS(Data!D:D,"&gt;39999",Data!D:D,"&lt;45000",Data!F:F,"failed")</f>
        <v>16</v>
      </c>
      <c r="D11">
        <f>COUNTIFS(Data!D:D,"&gt;39999",Data!D:D,"&lt;45000",Data!F:F,"canceled")</f>
        <v>6</v>
      </c>
      <c r="E11">
        <f t="shared" si="3"/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25">
      <c r="A12" t="s">
        <v>8397</v>
      </c>
      <c r="B12">
        <f>COUNTIFS(Data!D:D,"&gt;44999",Data!D:D,"&lt;50000",Data!F:F,"successful")</f>
        <v>6</v>
      </c>
      <c r="C12">
        <f>COUNTIFS(Data!D:D,"&gt;44999",Data!D:D,"&lt;50000",Data!F:F,"failed")</f>
        <v>11</v>
      </c>
      <c r="D12">
        <f>COUNTIFS(Data!D:D,"&gt;44999",Data!D:D,"&lt;50000",Data!F:F,"canceled")</f>
        <v>4</v>
      </c>
      <c r="E12">
        <f t="shared" si="3"/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25">
      <c r="A13" t="s">
        <v>8398</v>
      </c>
      <c r="B13">
        <f>COUNTIFS(Data!D:D,"&gt;49999",Data!F:F,"successful")</f>
        <v>86</v>
      </c>
      <c r="C13">
        <f>COUNTIFS(Data!D:D,"&gt;49999",Data!F:F,"failed")</f>
        <v>258</v>
      </c>
      <c r="D13">
        <f>COUNTIFS(Data!D:D,"&gt;49999",Data!F:F,"canceled")</f>
        <v>100</v>
      </c>
      <c r="E13">
        <f t="shared" si="3"/>
        <v>444</v>
      </c>
      <c r="F13" s="16">
        <f t="shared" si="0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A7BA960F-8A94-4200-A14D-84F6E94AD814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4B8839E9-A00F-45D6-9D83-0239F5EB7939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- By Category</vt:lpstr>
      <vt:lpstr>Pivot - By Sub Category</vt:lpstr>
      <vt:lpstr>Pivot - By Date</vt:lpstr>
      <vt:lpstr>Bonus 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Raj Kartha</cp:lastModifiedBy>
  <dcterms:created xsi:type="dcterms:W3CDTF">2017-04-20T15:17:24Z</dcterms:created>
  <dcterms:modified xsi:type="dcterms:W3CDTF">2019-11-16T23:25:24Z</dcterms:modified>
</cp:coreProperties>
</file>