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Dropbox (MIT)\MIT Acad\458 Financial Data Science and Computing\Project A\"/>
    </mc:Choice>
  </mc:AlternateContent>
  <xr:revisionPtr revIDLastSave="0" documentId="13_ncr:1_{E02D9319-EB6E-4906-AB34-CE6628FA7A90}" xr6:coauthVersionLast="36" xr6:coauthVersionMax="36" xr10:uidLastSave="{00000000-0000-0000-0000-000000000000}"/>
  <bookViews>
    <workbookView xWindow="10392" yWindow="-108" windowWidth="14856" windowHeight="12732" activeTab="1" xr2:uid="{00000000-000D-0000-FFFF-FFFF00000000}"/>
  </bookViews>
  <sheets>
    <sheet name="31-Aug" sheetId="2" r:id="rId1"/>
    <sheet name="24-Aug" sheetId="3" r:id="rId2"/>
  </sheets>
  <calcPr calcId="191029" calcMode="manual" calcCompleted="0" calcOnSave="0"/>
</workbook>
</file>

<file path=xl/calcChain.xml><?xml version="1.0" encoding="utf-8"?>
<calcChain xmlns="http://schemas.openxmlformats.org/spreadsheetml/2006/main">
  <c r="AA40" i="3" l="1"/>
  <c r="V8" i="3"/>
  <c r="V2" i="3"/>
  <c r="V41" i="3"/>
  <c r="V40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37" i="3"/>
  <c r="Z8" i="3"/>
  <c r="AA2" i="3" l="1"/>
  <c r="T28" i="3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0" i="3"/>
  <c r="T21" i="3"/>
  <c r="U21" i="3" s="1"/>
  <c r="T22" i="3"/>
  <c r="U22" i="3" s="1"/>
  <c r="T23" i="3"/>
  <c r="U23" i="3" s="1"/>
  <c r="T24" i="3"/>
  <c r="T25" i="3"/>
  <c r="U25" i="3" s="1"/>
  <c r="T26" i="3"/>
  <c r="U26" i="3" s="1"/>
  <c r="T27" i="3"/>
  <c r="U27" i="3" s="1"/>
  <c r="T29" i="3"/>
  <c r="T31" i="3"/>
  <c r="T32" i="3"/>
  <c r="U32" i="3" s="1"/>
  <c r="T33" i="3"/>
  <c r="U33" i="3" s="1"/>
  <c r="T34" i="3"/>
  <c r="T35" i="3"/>
  <c r="T36" i="3"/>
  <c r="U36" i="3" s="1"/>
  <c r="T8" i="3"/>
  <c r="U8" i="3" s="1"/>
  <c r="V27" i="3"/>
  <c r="V26" i="3"/>
  <c r="V25" i="3"/>
  <c r="V21" i="3"/>
  <c r="V18" i="3"/>
  <c r="V17" i="3"/>
  <c r="V16" i="3"/>
  <c r="V13" i="3"/>
  <c r="V12" i="3"/>
  <c r="V9" i="3"/>
  <c r="I3" i="3"/>
  <c r="O37" i="3"/>
  <c r="T37" i="3" s="1"/>
  <c r="U37" i="3" s="1"/>
  <c r="O30" i="3"/>
  <c r="T30" i="3" s="1"/>
  <c r="U30" i="3" s="1"/>
  <c r="O28" i="3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9" i="3"/>
  <c r="P29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8" i="3"/>
  <c r="P8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J3" i="3"/>
  <c r="V14" i="3" l="1"/>
  <c r="V10" i="3"/>
  <c r="V22" i="3"/>
  <c r="V32" i="3"/>
  <c r="V23" i="3"/>
  <c r="V11" i="3"/>
  <c r="V15" i="3"/>
  <c r="V19" i="3"/>
  <c r="V33" i="3"/>
  <c r="V35" i="3"/>
  <c r="U35" i="3"/>
  <c r="V31" i="3"/>
  <c r="U31" i="3"/>
  <c r="V36" i="3"/>
  <c r="V34" i="3"/>
  <c r="U34" i="3"/>
  <c r="V29" i="3"/>
  <c r="U29" i="3"/>
  <c r="V24" i="3"/>
  <c r="U24" i="3"/>
  <c r="V20" i="3"/>
  <c r="U20" i="3"/>
  <c r="P2" i="3"/>
  <c r="I1" i="3"/>
</calcChain>
</file>

<file path=xl/sharedStrings.xml><?xml version="1.0" encoding="utf-8"?>
<sst xmlns="http://schemas.openxmlformats.org/spreadsheetml/2006/main" count="242" uniqueCount="82">
  <si>
    <t>Ticker</t>
  </si>
  <si>
    <t>Name</t>
  </si>
  <si>
    <t>Weight</t>
  </si>
  <si>
    <t>Shares</t>
  </si>
  <si>
    <t>Price</t>
  </si>
  <si>
    <t>UNH UN Equity</t>
  </si>
  <si>
    <t>UnitedHealth Group Inc</t>
  </si>
  <si>
    <t>HD UN Equity</t>
  </si>
  <si>
    <t>Home Depot Inc/The</t>
  </si>
  <si>
    <t>CRM UN Equity</t>
  </si>
  <si>
    <t>salesforce.com Inc</t>
  </si>
  <si>
    <t>AMGN UW Equity</t>
  </si>
  <si>
    <t>Amgen Inc</t>
  </si>
  <si>
    <t>MSFT UW Equity</t>
  </si>
  <si>
    <t>Microsoft Corp</t>
  </si>
  <si>
    <t>MCD UN Equity</t>
  </si>
  <si>
    <t>McDonald's Corp</t>
  </si>
  <si>
    <t>V UN Equity</t>
  </si>
  <si>
    <t>Visa Inc</t>
  </si>
  <si>
    <t>GS UN Equity</t>
  </si>
  <si>
    <t>Goldman Sachs Group Inc/The</t>
  </si>
  <si>
    <t>BA UN Equity</t>
  </si>
  <si>
    <t>Boeing Co/The</t>
  </si>
  <si>
    <t>HON UN Equity</t>
  </si>
  <si>
    <t>Honeywell International Inc</t>
  </si>
  <si>
    <t>MMM UN Equity</t>
  </si>
  <si>
    <t>3M Co</t>
  </si>
  <si>
    <t>JNJ UN Equity</t>
  </si>
  <si>
    <t>Johnson &amp; Johnson</t>
  </si>
  <si>
    <t>CAT UN Equity</t>
  </si>
  <si>
    <t>Caterpillar Inc</t>
  </si>
  <si>
    <t>WMT UN Equity</t>
  </si>
  <si>
    <t>Walmart Inc</t>
  </si>
  <si>
    <t>PG UN Equity</t>
  </si>
  <si>
    <t>Procter &amp; Gamble Co/The</t>
  </si>
  <si>
    <t>DIS UN Equity</t>
  </si>
  <si>
    <t>Walt Disney Co/The</t>
  </si>
  <si>
    <t>AAPL UW Equity</t>
  </si>
  <si>
    <t>Apple Inc</t>
  </si>
  <si>
    <t>IBM UN Equity</t>
  </si>
  <si>
    <t>International Business Machines Corp</t>
  </si>
  <si>
    <t>TRV UN Equity</t>
  </si>
  <si>
    <t>Travelers Cos Inc/The</t>
  </si>
  <si>
    <t>NKE UN Equity</t>
  </si>
  <si>
    <t>NIKE Inc</t>
  </si>
  <si>
    <t>AXP UN Equity</t>
  </si>
  <si>
    <t>American Express Co</t>
  </si>
  <si>
    <t>JPM UN Equity</t>
  </si>
  <si>
    <t>JPMorgan Chase &amp; Co</t>
  </si>
  <si>
    <t>MRK UN Equity</t>
  </si>
  <si>
    <t>Merck &amp; Co Inc</t>
  </si>
  <si>
    <t>CVX UN Equity</t>
  </si>
  <si>
    <t>Chevron Corp</t>
  </si>
  <si>
    <t>VZ UN Equity</t>
  </si>
  <si>
    <t>Verizon Communications Inc</t>
  </si>
  <si>
    <t>INTC UW Equity</t>
  </si>
  <si>
    <t>Intel Corp</t>
  </si>
  <si>
    <t>KO UN Equity</t>
  </si>
  <si>
    <t>Coca-Cola Co/The</t>
  </si>
  <si>
    <t>DOW UN Equity</t>
  </si>
  <si>
    <t>Dow Inc</t>
  </si>
  <si>
    <t>CSCO UW Equity</t>
  </si>
  <si>
    <t>Cisco Systems Inc</t>
  </si>
  <si>
    <t>WBA UW Equity</t>
  </si>
  <si>
    <t>Walgreens Boots Alliance Inc</t>
  </si>
  <si>
    <t>RTX UN Equity</t>
  </si>
  <si>
    <t>Raytheon Technologies Corp</t>
  </si>
  <si>
    <t>XOM UN Equity</t>
  </si>
  <si>
    <t>Exxon Mobil Corp</t>
  </si>
  <si>
    <t>PFE UN Equity</t>
  </si>
  <si>
    <t>Pfizer Inc</t>
  </si>
  <si>
    <t xml:space="preserve">Composition of Index on </t>
  </si>
  <si>
    <t>Index Closing level</t>
  </si>
  <si>
    <t>INDU Index</t>
  </si>
  <si>
    <t>Divisor</t>
  </si>
  <si>
    <t>Composition on 31-Aug</t>
  </si>
  <si>
    <t>Hypothetical Composition</t>
  </si>
  <si>
    <t>Hypthetical divisor</t>
  </si>
  <si>
    <t>BRK/A US Equity</t>
  </si>
  <si>
    <t>Composition</t>
  </si>
  <si>
    <t>Amazon Inc.</t>
  </si>
  <si>
    <t>Berkshire Class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</si>
</sst>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" fillId="33" borderId="0" xfId="26" applyNumberFormat="1" applyFont="1" applyFill="1" applyBorder="1" applyAlignment="1" applyProtection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165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sqref="A1:E31"/>
    </sheetView>
  </sheetViews>
  <sheetFormatPr defaultRowHeight="14.4" x14ac:dyDescent="0.3"/>
  <cols>
    <col min="1" max="5" width="9.109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A2" t="s">
        <v>5</v>
      </c>
      <c r="B2" t="s">
        <v>6</v>
      </c>
      <c r="C2">
        <v>7.2332789999999996</v>
      </c>
      <c r="D2">
        <v>1</v>
      </c>
      <c r="E2">
        <v>312.55</v>
      </c>
      <c r="G2">
        <f ca="1">MATCH(A2,'24-Aug'!$A$8:$A$37,0)</f>
        <v>2</v>
      </c>
    </row>
    <row r="3" spans="1:7" x14ac:dyDescent="0.3">
      <c r="A3" t="s">
        <v>7</v>
      </c>
      <c r="B3" t="s">
        <v>8</v>
      </c>
      <c r="C3">
        <v>6.5966209999999998</v>
      </c>
      <c r="D3">
        <v>1</v>
      </c>
      <c r="E3">
        <v>285.04000000000002</v>
      </c>
      <c r="G3">
        <f ca="1">MATCH(A3,'24-Aug'!$A$8:$A$37,0)</f>
        <v>3</v>
      </c>
    </row>
    <row r="4" spans="1:7" x14ac:dyDescent="0.3">
      <c r="A4" t="s">
        <v>9</v>
      </c>
      <c r="B4" t="s">
        <v>10</v>
      </c>
      <c r="C4">
        <v>6.309882</v>
      </c>
      <c r="D4">
        <v>1</v>
      </c>
      <c r="E4">
        <v>272.64999999999998</v>
      </c>
      <c r="G4" t="e">
        <f ca="1">MATCH(A4,'24-Aug'!$A$8:$A$37,0)</f>
        <v>#N/A</v>
      </c>
    </row>
    <row r="5" spans="1:7" x14ac:dyDescent="0.3">
      <c r="A5" t="s">
        <v>11</v>
      </c>
      <c r="B5" t="s">
        <v>12</v>
      </c>
      <c r="C5">
        <v>5.8625319999999999</v>
      </c>
      <c r="D5">
        <v>1</v>
      </c>
      <c r="E5">
        <v>253.32</v>
      </c>
      <c r="G5" t="e">
        <f ca="1">MATCH(A5,'24-Aug'!$A$8:$A$37,0)</f>
        <v>#N/A</v>
      </c>
    </row>
    <row r="6" spans="1:7" x14ac:dyDescent="0.3">
      <c r="A6" t="s">
        <v>13</v>
      </c>
      <c r="B6" t="s">
        <v>14</v>
      </c>
      <c r="C6">
        <v>5.2193940000000003</v>
      </c>
      <c r="D6">
        <v>1</v>
      </c>
      <c r="E6">
        <v>225.53</v>
      </c>
      <c r="G6">
        <f ca="1">MATCH(A6,'24-Aug'!$A$8:$A$37,0)</f>
        <v>4</v>
      </c>
    </row>
    <row r="7" spans="1:7" x14ac:dyDescent="0.3">
      <c r="A7" t="s">
        <v>15</v>
      </c>
      <c r="B7" t="s">
        <v>16</v>
      </c>
      <c r="C7">
        <v>4.9414490000000004</v>
      </c>
      <c r="D7">
        <v>1</v>
      </c>
      <c r="E7">
        <v>213.52</v>
      </c>
      <c r="G7">
        <f ca="1">MATCH(A7,'24-Aug'!$A$8:$A$37,0)</f>
        <v>5</v>
      </c>
    </row>
    <row r="8" spans="1:7" x14ac:dyDescent="0.3">
      <c r="A8" t="s">
        <v>17</v>
      </c>
      <c r="B8" t="s">
        <v>18</v>
      </c>
      <c r="C8">
        <v>4.90604</v>
      </c>
      <c r="D8">
        <v>1</v>
      </c>
      <c r="E8">
        <v>211.99</v>
      </c>
      <c r="G8">
        <f ca="1">MATCH(A8,'24-Aug'!$A$8:$A$37,0)</f>
        <v>7</v>
      </c>
    </row>
    <row r="9" spans="1:7" x14ac:dyDescent="0.3">
      <c r="A9" t="s">
        <v>19</v>
      </c>
      <c r="B9" t="s">
        <v>20</v>
      </c>
      <c r="C9">
        <v>4.7412640000000001</v>
      </c>
      <c r="D9">
        <v>1</v>
      </c>
      <c r="E9">
        <v>204.87</v>
      </c>
      <c r="G9">
        <f ca="1">MATCH(A9,'24-Aug'!$A$8:$A$37,0)</f>
        <v>6</v>
      </c>
    </row>
    <row r="10" spans="1:7" x14ac:dyDescent="0.3">
      <c r="A10" t="s">
        <v>21</v>
      </c>
      <c r="B10" t="s">
        <v>22</v>
      </c>
      <c r="C10">
        <v>3.976394</v>
      </c>
      <c r="D10">
        <v>1</v>
      </c>
      <c r="E10">
        <v>171.82</v>
      </c>
      <c r="G10">
        <f ca="1">MATCH(A10,'24-Aug'!$A$8:$A$37,0)</f>
        <v>8</v>
      </c>
    </row>
    <row r="11" spans="1:7" x14ac:dyDescent="0.3">
      <c r="A11" t="s">
        <v>23</v>
      </c>
      <c r="B11" t="s">
        <v>24</v>
      </c>
      <c r="C11">
        <v>3.8312889999999999</v>
      </c>
      <c r="D11">
        <v>1</v>
      </c>
      <c r="E11">
        <v>165.55</v>
      </c>
      <c r="G11" t="e">
        <f ca="1">MATCH(A11,'24-Aug'!$A$8:$A$37,0)</f>
        <v>#N/A</v>
      </c>
    </row>
    <row r="12" spans="1:7" x14ac:dyDescent="0.3">
      <c r="A12" t="s">
        <v>25</v>
      </c>
      <c r="B12" t="s">
        <v>26</v>
      </c>
      <c r="C12">
        <v>3.7727379999999999</v>
      </c>
      <c r="D12">
        <v>1</v>
      </c>
      <c r="E12">
        <v>163.02000000000001</v>
      </c>
      <c r="G12">
        <f ca="1">MATCH(A12,'24-Aug'!$A$8:$A$37,0)</f>
        <v>9</v>
      </c>
    </row>
    <row r="13" spans="1:7" x14ac:dyDescent="0.3">
      <c r="A13" t="s">
        <v>27</v>
      </c>
      <c r="B13" t="s">
        <v>28</v>
      </c>
      <c r="C13">
        <v>3.5503360000000002</v>
      </c>
      <c r="D13">
        <v>1</v>
      </c>
      <c r="E13">
        <v>153.41</v>
      </c>
      <c r="G13">
        <f ca="1">MATCH(A13,'24-Aug'!$A$8:$A$37,0)</f>
        <v>10</v>
      </c>
    </row>
    <row r="14" spans="1:7" x14ac:dyDescent="0.3">
      <c r="A14" t="s">
        <v>29</v>
      </c>
      <c r="B14" t="s">
        <v>30</v>
      </c>
      <c r="C14">
        <v>3.2934510000000001</v>
      </c>
      <c r="D14">
        <v>1</v>
      </c>
      <c r="E14">
        <v>142.31</v>
      </c>
      <c r="G14">
        <f ca="1">MATCH(A14,'24-Aug'!$A$8:$A$37,0)</f>
        <v>11</v>
      </c>
    </row>
    <row r="15" spans="1:7" x14ac:dyDescent="0.3">
      <c r="A15" t="s">
        <v>31</v>
      </c>
      <c r="B15" t="s">
        <v>32</v>
      </c>
      <c r="C15">
        <v>3.2133769999999999</v>
      </c>
      <c r="D15">
        <v>1</v>
      </c>
      <c r="E15">
        <v>138.85</v>
      </c>
      <c r="G15">
        <f ca="1">MATCH(A15,'24-Aug'!$A$8:$A$37,0)</f>
        <v>13</v>
      </c>
    </row>
    <row r="16" spans="1:7" x14ac:dyDescent="0.3">
      <c r="A16" t="s">
        <v>33</v>
      </c>
      <c r="B16" t="s">
        <v>34</v>
      </c>
      <c r="C16">
        <v>3.2013419999999999</v>
      </c>
      <c r="D16">
        <v>1</v>
      </c>
      <c r="E16">
        <v>138.33000000000001</v>
      </c>
      <c r="G16">
        <f ca="1">MATCH(A16,'24-Aug'!$A$8:$A$37,0)</f>
        <v>12</v>
      </c>
    </row>
    <row r="17" spans="1:7" x14ac:dyDescent="0.3">
      <c r="A17" t="s">
        <v>35</v>
      </c>
      <c r="B17" t="s">
        <v>36</v>
      </c>
      <c r="C17">
        <v>3.0518399999999999</v>
      </c>
      <c r="D17">
        <v>1</v>
      </c>
      <c r="E17">
        <v>131.87</v>
      </c>
      <c r="G17">
        <f ca="1">MATCH(A17,'24-Aug'!$A$8:$A$37,0)</f>
        <v>14</v>
      </c>
    </row>
    <row r="18" spans="1:7" x14ac:dyDescent="0.3">
      <c r="A18" t="s">
        <v>37</v>
      </c>
      <c r="B18" t="s">
        <v>38</v>
      </c>
      <c r="C18">
        <v>2.9863460000000002</v>
      </c>
      <c r="D18">
        <v>1</v>
      </c>
      <c r="E18">
        <v>129.04</v>
      </c>
      <c r="G18">
        <f ca="1">MATCH(A18,'24-Aug'!$A$8:$A$37,0)</f>
        <v>1</v>
      </c>
    </row>
    <row r="19" spans="1:7" x14ac:dyDescent="0.3">
      <c r="A19" t="s">
        <v>39</v>
      </c>
      <c r="B19" t="s">
        <v>40</v>
      </c>
      <c r="C19">
        <v>2.8537379999999999</v>
      </c>
      <c r="D19">
        <v>1</v>
      </c>
      <c r="E19">
        <v>123.31</v>
      </c>
      <c r="G19">
        <f ca="1">MATCH(A19,'24-Aug'!$A$8:$A$37,0)</f>
        <v>15</v>
      </c>
    </row>
    <row r="20" spans="1:7" x14ac:dyDescent="0.3">
      <c r="A20" t="s">
        <v>41</v>
      </c>
      <c r="B20" t="s">
        <v>42</v>
      </c>
      <c r="C20">
        <v>2.685489</v>
      </c>
      <c r="D20">
        <v>1</v>
      </c>
      <c r="E20">
        <v>116.04</v>
      </c>
      <c r="G20">
        <f ca="1">MATCH(A20,'24-Aug'!$A$8:$A$37,0)</f>
        <v>16</v>
      </c>
    </row>
    <row r="21" spans="1:7" x14ac:dyDescent="0.3">
      <c r="A21" t="s">
        <v>43</v>
      </c>
      <c r="B21" t="s">
        <v>44</v>
      </c>
      <c r="C21">
        <v>2.5894469999999998</v>
      </c>
      <c r="D21">
        <v>1</v>
      </c>
      <c r="E21">
        <v>111.89</v>
      </c>
      <c r="G21">
        <f ca="1">MATCH(A21,'24-Aug'!$A$8:$A$37,0)</f>
        <v>17</v>
      </c>
    </row>
    <row r="22" spans="1:7" x14ac:dyDescent="0.3">
      <c r="A22" t="s">
        <v>45</v>
      </c>
      <c r="B22" t="s">
        <v>46</v>
      </c>
      <c r="C22">
        <v>2.3510759999999999</v>
      </c>
      <c r="D22">
        <v>1</v>
      </c>
      <c r="E22">
        <v>101.59</v>
      </c>
      <c r="G22">
        <f ca="1">MATCH(A22,'24-Aug'!$A$8:$A$37,0)</f>
        <v>19</v>
      </c>
    </row>
    <row r="23" spans="1:7" x14ac:dyDescent="0.3">
      <c r="A23" t="s">
        <v>47</v>
      </c>
      <c r="B23" t="s">
        <v>48</v>
      </c>
      <c r="C23">
        <v>2.318676</v>
      </c>
      <c r="D23">
        <v>1</v>
      </c>
      <c r="E23">
        <v>100.19</v>
      </c>
      <c r="G23">
        <f ca="1">MATCH(A23,'24-Aug'!$A$8:$A$37,0)</f>
        <v>18</v>
      </c>
    </row>
    <row r="24" spans="1:7" x14ac:dyDescent="0.3">
      <c r="A24" t="s">
        <v>49</v>
      </c>
      <c r="B24" t="s">
        <v>50</v>
      </c>
      <c r="C24">
        <v>1.9733860000000001</v>
      </c>
      <c r="D24">
        <v>1</v>
      </c>
      <c r="E24">
        <v>85.27</v>
      </c>
      <c r="G24">
        <f ca="1">MATCH(A24,'24-Aug'!$A$8:$A$37,0)</f>
        <v>21</v>
      </c>
    </row>
    <row r="25" spans="1:7" x14ac:dyDescent="0.3">
      <c r="A25" t="s">
        <v>51</v>
      </c>
      <c r="B25" t="s">
        <v>52</v>
      </c>
      <c r="C25">
        <v>1.942374</v>
      </c>
      <c r="D25">
        <v>1</v>
      </c>
      <c r="E25">
        <v>83.93</v>
      </c>
      <c r="G25">
        <f ca="1">MATCH(A25,'24-Aug'!$A$8:$A$37,0)</f>
        <v>20</v>
      </c>
    </row>
    <row r="26" spans="1:7" x14ac:dyDescent="0.3">
      <c r="A26" t="s">
        <v>53</v>
      </c>
      <c r="B26" t="s">
        <v>54</v>
      </c>
      <c r="C26">
        <v>1.3716729999999999</v>
      </c>
      <c r="D26">
        <v>1</v>
      </c>
      <c r="E26">
        <v>59.27</v>
      </c>
      <c r="G26">
        <f ca="1">MATCH(A26,'24-Aug'!$A$8:$A$37,0)</f>
        <v>23</v>
      </c>
    </row>
    <row r="27" spans="1:7" x14ac:dyDescent="0.3">
      <c r="A27" t="s">
        <v>55</v>
      </c>
      <c r="B27" t="s">
        <v>56</v>
      </c>
      <c r="C27">
        <v>1.179125</v>
      </c>
      <c r="D27">
        <v>1</v>
      </c>
      <c r="E27">
        <v>50.95</v>
      </c>
      <c r="G27">
        <f ca="1">MATCH(A27,'24-Aug'!$A$8:$A$37,0)</f>
        <v>24</v>
      </c>
    </row>
    <row r="28" spans="1:7" x14ac:dyDescent="0.3">
      <c r="A28" t="s">
        <v>57</v>
      </c>
      <c r="B28" t="s">
        <v>58</v>
      </c>
      <c r="C28">
        <v>1.1462619999999999</v>
      </c>
      <c r="D28">
        <v>1</v>
      </c>
      <c r="E28">
        <v>49.53</v>
      </c>
      <c r="G28">
        <f ca="1">MATCH(A28,'24-Aug'!$A$8:$A$37,0)</f>
        <v>25</v>
      </c>
    </row>
    <row r="29" spans="1:7" x14ac:dyDescent="0.3">
      <c r="A29" t="s">
        <v>59</v>
      </c>
      <c r="B29" t="s">
        <v>60</v>
      </c>
      <c r="C29">
        <v>1.044203</v>
      </c>
      <c r="D29">
        <v>1</v>
      </c>
      <c r="E29">
        <v>45.12</v>
      </c>
      <c r="G29">
        <f ca="1">MATCH(A29,'24-Aug'!$A$8:$A$37,0)</f>
        <v>26</v>
      </c>
    </row>
    <row r="30" spans="1:7" x14ac:dyDescent="0.3">
      <c r="A30" t="s">
        <v>61</v>
      </c>
      <c r="B30" t="s">
        <v>62</v>
      </c>
      <c r="C30">
        <v>0.97708899999999999</v>
      </c>
      <c r="D30">
        <v>1</v>
      </c>
      <c r="E30">
        <v>42.22</v>
      </c>
      <c r="G30">
        <f ca="1">MATCH(A30,'24-Aug'!$A$8:$A$37,0)</f>
        <v>28</v>
      </c>
    </row>
    <row r="31" spans="1:7" x14ac:dyDescent="0.3">
      <c r="A31" t="s">
        <v>63</v>
      </c>
      <c r="B31" t="s">
        <v>64</v>
      </c>
      <c r="C31">
        <v>0.87988900000000003</v>
      </c>
      <c r="D31">
        <v>1</v>
      </c>
      <c r="E31">
        <v>38.020000000000003</v>
      </c>
      <c r="G31">
        <f ca="1">MATCH(A31,'24-Aug'!$A$8:$A$37,0)</f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"/>
  <sheetViews>
    <sheetView tabSelected="1" topLeftCell="P12" zoomScale="90" zoomScaleNormal="90" workbookViewId="0">
      <selection activeCell="AA40" sqref="AA40"/>
    </sheetView>
  </sheetViews>
  <sheetFormatPr defaultRowHeight="14.4" x14ac:dyDescent="0.3"/>
  <cols>
    <col min="1" max="1" width="14.6640625" bestFit="1" customWidth="1"/>
    <col min="3" max="3" width="16" bestFit="1" customWidth="1"/>
    <col min="4" max="5" width="9.33203125" bestFit="1" customWidth="1"/>
    <col min="8" max="8" width="17.44140625" bestFit="1" customWidth="1"/>
    <col min="9" max="10" width="9.5546875" bestFit="1" customWidth="1"/>
    <col min="15" max="15" width="23.77734375" bestFit="1" customWidth="1"/>
    <col min="20" max="20" width="16" bestFit="1" customWidth="1"/>
    <col min="21" max="21" width="34.109375" bestFit="1" customWidth="1"/>
    <col min="22" max="22" width="9.33203125" bestFit="1" customWidth="1"/>
    <col min="25" max="25" width="15" bestFit="1" customWidth="1"/>
    <col min="26" max="26" width="34.109375" bestFit="1" customWidth="1"/>
    <col min="27" max="27" width="14.88671875" customWidth="1"/>
  </cols>
  <sheetData>
    <row r="1" spans="1:27" x14ac:dyDescent="0.3">
      <c r="A1" t="s">
        <v>73</v>
      </c>
      <c r="I1" s="1">
        <f ca="1">C6</f>
        <v>44067</v>
      </c>
      <c r="J1" s="1">
        <v>44074</v>
      </c>
    </row>
    <row r="2" spans="1:27" x14ac:dyDescent="0.3">
      <c r="H2" t="s">
        <v>72</v>
      </c>
      <c r="I2">
        <v>28308.46</v>
      </c>
      <c r="J2">
        <v>28430.05</v>
      </c>
      <c r="O2" t="s">
        <v>77</v>
      </c>
      <c r="P2">
        <f ca="1">SUM(P8:P37)/I2</f>
        <v>0.16206392011434037</v>
      </c>
      <c r="V2">
        <f ca="1">SUM(V8:V37)/I2</f>
        <v>0.27057883049802073</v>
      </c>
      <c r="AA2">
        <f ca="1">SUM(AA8:AA37)/I2</f>
        <v>11.41539349014394</v>
      </c>
    </row>
    <row r="3" spans="1:27" x14ac:dyDescent="0.3">
      <c r="H3" s="2" t="s">
        <v>74</v>
      </c>
      <c r="I3">
        <f ca="1">SUMPRODUCT(D8:D37,E8:E37)/I2</f>
        <v>0.14579811123600508</v>
      </c>
      <c r="J3">
        <f ca="1">SUMPRODUCT('31-Aug'!D2:D31,'31-Aug'!E2:E31)/'24-Aug'!J2</f>
        <v>0.15198707001922263</v>
      </c>
    </row>
    <row r="4" spans="1:27" x14ac:dyDescent="0.3">
      <c r="H4" s="2"/>
    </row>
    <row r="5" spans="1:27" x14ac:dyDescent="0.3">
      <c r="H5" s="2"/>
    </row>
    <row r="6" spans="1:27" x14ac:dyDescent="0.3">
      <c r="A6" t="s">
        <v>71</v>
      </c>
      <c r="C6" s="1">
        <v>44067</v>
      </c>
      <c r="H6" t="s">
        <v>75</v>
      </c>
      <c r="O6" t="s">
        <v>76</v>
      </c>
    </row>
    <row r="7" spans="1:27" x14ac:dyDescent="0.3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O7" s="2" t="s">
        <v>79</v>
      </c>
      <c r="P7" s="2" t="s">
        <v>4</v>
      </c>
      <c r="T7" s="2" t="s">
        <v>0</v>
      </c>
      <c r="U7" s="2" t="s">
        <v>1</v>
      </c>
      <c r="V7" s="2" t="s">
        <v>4</v>
      </c>
      <c r="Y7" s="2" t="s">
        <v>0</v>
      </c>
      <c r="Z7" s="2" t="s">
        <v>1</v>
      </c>
      <c r="AA7" s="2" t="s">
        <v>4</v>
      </c>
    </row>
    <row r="8" spans="1:27" x14ac:dyDescent="0.3">
      <c r="A8" t="s">
        <v>37</v>
      </c>
      <c r="B8" t="s">
        <v>38</v>
      </c>
      <c r="C8">
        <v>12.197502999999999</v>
      </c>
      <c r="D8">
        <v>1</v>
      </c>
      <c r="E8">
        <v>503.43</v>
      </c>
      <c r="H8" t="s">
        <v>37</v>
      </c>
      <c r="I8" t="s">
        <v>38</v>
      </c>
      <c r="J8">
        <v>2.9863460000000002</v>
      </c>
      <c r="K8">
        <v>1</v>
      </c>
      <c r="L8">
        <v>129.04</v>
      </c>
      <c r="O8" t="str">
        <f ca="1">IF(ISNA(MATCH(A8,$H$8:$H$37,0)),"",A8)</f>
        <v>AAPL UW Equity</v>
      </c>
      <c r="P8">
        <f ca="1">VLOOKUP(O8,$A:$E,5,FALSE)</f>
        <v>503.43</v>
      </c>
      <c r="T8" t="str">
        <f ca="1">IF(ISNA(MATCH(A8,$H$8:$H$37,0)),"",A8)</f>
        <v>AAPL UW Equity</v>
      </c>
      <c r="U8" t="str">
        <f ca="1">VLOOKUP(T8,$H$7:$L$37,2,FALSE)</f>
        <v>Apple Inc</v>
      </c>
      <c r="V8">
        <f ca="1">VLOOKUP(T8,$A:$E,5,FALSE)</f>
        <v>503.43</v>
      </c>
      <c r="Y8" t="s">
        <v>37</v>
      </c>
      <c r="Z8" t="str">
        <f ca="1">VLOOKUP(Y8,$H$8:$I$37,2,FALSE)</f>
        <v>Apple Inc</v>
      </c>
      <c r="AA8">
        <v>503.43</v>
      </c>
    </row>
    <row r="9" spans="1:27" x14ac:dyDescent="0.3">
      <c r="A9" t="s">
        <v>45</v>
      </c>
      <c r="B9" t="s">
        <v>46</v>
      </c>
      <c r="C9">
        <v>2.4066459999999998</v>
      </c>
      <c r="D9">
        <v>1</v>
      </c>
      <c r="E9">
        <v>99.33</v>
      </c>
      <c r="H9" t="s">
        <v>11</v>
      </c>
      <c r="I9" t="s">
        <v>12</v>
      </c>
      <c r="J9">
        <v>5.8625319999999999</v>
      </c>
      <c r="K9">
        <v>1</v>
      </c>
      <c r="L9">
        <v>253.32</v>
      </c>
      <c r="O9" t="str">
        <f t="shared" ref="O9:O36" ca="1" si="0">IF(ISNA(MATCH(A9,$H$8:$H$37,0)),"",A9)</f>
        <v>AXP UN Equity</v>
      </c>
      <c r="P9">
        <f t="shared" ref="P9:P36" ca="1" si="1">VLOOKUP(O9,$A:$E,5,FALSE)</f>
        <v>99.33</v>
      </c>
      <c r="T9" t="str">
        <f t="shared" ref="T9:T36" ca="1" si="2">IF(ISNA(MATCH(A9,$H$8:$H$37,0)),"",A9)</f>
        <v>AXP UN Equity</v>
      </c>
      <c r="U9" t="str">
        <f t="shared" ref="U9:U37" ca="1" si="3">VLOOKUP(T9,$H$7:$L$37,2,FALSE)</f>
        <v>American Express Co</v>
      </c>
      <c r="V9">
        <f t="shared" ref="V9:V36" ca="1" si="4">VLOOKUP(T9,$A:$E,5,FALSE)</f>
        <v>99.33</v>
      </c>
      <c r="Y9" t="s">
        <v>45</v>
      </c>
      <c r="Z9" t="str">
        <f t="shared" ref="Z9:Z37" ca="1" si="5">VLOOKUP(Y9,$H$8:$I$37,2,FALSE)</f>
        <v>American Express Co</v>
      </c>
      <c r="AA9">
        <v>99.33</v>
      </c>
    </row>
    <row r="10" spans="1:27" x14ac:dyDescent="0.3">
      <c r="A10" t="s">
        <v>21</v>
      </c>
      <c r="B10" t="s">
        <v>22</v>
      </c>
      <c r="C10">
        <v>4.3192680000000001</v>
      </c>
      <c r="D10">
        <v>1</v>
      </c>
      <c r="E10">
        <v>178.27</v>
      </c>
      <c r="H10" t="s">
        <v>45</v>
      </c>
      <c r="I10" t="s">
        <v>46</v>
      </c>
      <c r="J10">
        <v>2.3510759999999999</v>
      </c>
      <c r="K10">
        <v>1</v>
      </c>
      <c r="L10">
        <v>101.59</v>
      </c>
      <c r="O10" t="str">
        <f t="shared" ca="1" si="0"/>
        <v>BA UN Equity</v>
      </c>
      <c r="P10">
        <f t="shared" ca="1" si="1"/>
        <v>178.27</v>
      </c>
      <c r="T10" t="str">
        <f t="shared" ca="1" si="2"/>
        <v>BA UN Equity</v>
      </c>
      <c r="U10" t="str">
        <f t="shared" ca="1" si="3"/>
        <v>Boeing Co/The</v>
      </c>
      <c r="V10">
        <f t="shared" ca="1" si="4"/>
        <v>178.27</v>
      </c>
      <c r="Y10" t="s">
        <v>21</v>
      </c>
      <c r="Z10" t="str">
        <f t="shared" ca="1" si="5"/>
        <v>Boeing Co/The</v>
      </c>
      <c r="AA10">
        <v>178.27</v>
      </c>
    </row>
    <row r="11" spans="1:27" x14ac:dyDescent="0.3">
      <c r="A11" t="s">
        <v>29</v>
      </c>
      <c r="B11" t="s">
        <v>30</v>
      </c>
      <c r="C11">
        <v>3.4327359999999998</v>
      </c>
      <c r="D11">
        <v>1</v>
      </c>
      <c r="E11">
        <v>141.68</v>
      </c>
      <c r="H11" t="s">
        <v>21</v>
      </c>
      <c r="I11" t="s">
        <v>22</v>
      </c>
      <c r="J11">
        <v>3.976394</v>
      </c>
      <c r="K11">
        <v>1</v>
      </c>
      <c r="L11">
        <v>171.82</v>
      </c>
      <c r="O11" t="str">
        <f t="shared" ca="1" si="0"/>
        <v>CAT UN Equity</v>
      </c>
      <c r="P11">
        <f t="shared" ca="1" si="1"/>
        <v>141.68</v>
      </c>
      <c r="T11" t="str">
        <f t="shared" ca="1" si="2"/>
        <v>CAT UN Equity</v>
      </c>
      <c r="U11" t="str">
        <f t="shared" ca="1" si="3"/>
        <v>Caterpillar Inc</v>
      </c>
      <c r="V11">
        <f t="shared" ca="1" si="4"/>
        <v>141.68</v>
      </c>
      <c r="Y11" t="s">
        <v>29</v>
      </c>
      <c r="Z11" t="str">
        <f t="shared" ca="1" si="5"/>
        <v>Caterpillar Inc</v>
      </c>
      <c r="AA11">
        <v>141.68</v>
      </c>
    </row>
    <row r="12" spans="1:27" x14ac:dyDescent="0.3">
      <c r="A12" t="s">
        <v>61</v>
      </c>
      <c r="B12" t="s">
        <v>62</v>
      </c>
      <c r="C12">
        <v>1.021971</v>
      </c>
      <c r="D12">
        <v>1</v>
      </c>
      <c r="E12">
        <v>42.18</v>
      </c>
      <c r="H12" t="s">
        <v>29</v>
      </c>
      <c r="I12" t="s">
        <v>30</v>
      </c>
      <c r="J12">
        <v>3.2934510000000001</v>
      </c>
      <c r="K12">
        <v>1</v>
      </c>
      <c r="L12">
        <v>142.31</v>
      </c>
      <c r="O12" t="str">
        <f t="shared" ca="1" si="0"/>
        <v>CSCO UW Equity</v>
      </c>
      <c r="P12">
        <f t="shared" ca="1" si="1"/>
        <v>42.18</v>
      </c>
      <c r="T12" t="str">
        <f t="shared" ca="1" si="2"/>
        <v>CSCO UW Equity</v>
      </c>
      <c r="U12" t="str">
        <f t="shared" ca="1" si="3"/>
        <v>Cisco Systems Inc</v>
      </c>
      <c r="V12">
        <f t="shared" ca="1" si="4"/>
        <v>42.18</v>
      </c>
      <c r="Y12" t="s">
        <v>61</v>
      </c>
      <c r="Z12" t="str">
        <f t="shared" ca="1" si="5"/>
        <v>Cisco Systems Inc</v>
      </c>
      <c r="AA12">
        <v>42.18</v>
      </c>
    </row>
    <row r="13" spans="1:27" x14ac:dyDescent="0.3">
      <c r="A13" t="s">
        <v>51</v>
      </c>
      <c r="B13" t="s">
        <v>52</v>
      </c>
      <c r="C13">
        <v>2.1127509999999998</v>
      </c>
      <c r="D13">
        <v>1</v>
      </c>
      <c r="E13">
        <v>87.2</v>
      </c>
      <c r="H13" t="s">
        <v>9</v>
      </c>
      <c r="I13" t="s">
        <v>10</v>
      </c>
      <c r="J13">
        <v>6.309882</v>
      </c>
      <c r="K13">
        <v>1</v>
      </c>
      <c r="L13">
        <v>272.64999999999998</v>
      </c>
      <c r="O13" t="str">
        <f t="shared" ca="1" si="0"/>
        <v>CVX UN Equity</v>
      </c>
      <c r="P13">
        <f t="shared" ca="1" si="1"/>
        <v>87.2</v>
      </c>
      <c r="T13" t="str">
        <f t="shared" ca="1" si="2"/>
        <v>CVX UN Equity</v>
      </c>
      <c r="U13" t="str">
        <f t="shared" ca="1" si="3"/>
        <v>Chevron Corp</v>
      </c>
      <c r="V13">
        <f t="shared" ca="1" si="4"/>
        <v>87.2</v>
      </c>
      <c r="Y13" t="s">
        <v>51</v>
      </c>
      <c r="Z13" t="str">
        <f t="shared" ca="1" si="5"/>
        <v>Chevron Corp</v>
      </c>
      <c r="AA13">
        <v>87.2</v>
      </c>
    </row>
    <row r="14" spans="1:27" x14ac:dyDescent="0.3">
      <c r="A14" t="s">
        <v>35</v>
      </c>
      <c r="B14" t="s">
        <v>36</v>
      </c>
      <c r="C14">
        <v>3.1664620000000001</v>
      </c>
      <c r="D14">
        <v>1</v>
      </c>
      <c r="E14">
        <v>130.69</v>
      </c>
      <c r="H14" t="s">
        <v>61</v>
      </c>
      <c r="I14" t="s">
        <v>62</v>
      </c>
      <c r="J14">
        <v>0.97708899999999999</v>
      </c>
      <c r="K14">
        <v>1</v>
      </c>
      <c r="L14">
        <v>42.22</v>
      </c>
      <c r="O14" t="str">
        <f t="shared" ca="1" si="0"/>
        <v>DIS UN Equity</v>
      </c>
      <c r="P14">
        <f t="shared" ca="1" si="1"/>
        <v>130.69</v>
      </c>
      <c r="T14" t="str">
        <f t="shared" ca="1" si="2"/>
        <v>DIS UN Equity</v>
      </c>
      <c r="U14" t="str">
        <f t="shared" ca="1" si="3"/>
        <v>Walt Disney Co/The</v>
      </c>
      <c r="V14">
        <f t="shared" ca="1" si="4"/>
        <v>130.69</v>
      </c>
      <c r="Y14" t="s">
        <v>35</v>
      </c>
      <c r="Z14" t="str">
        <f t="shared" ca="1" si="5"/>
        <v>Walt Disney Co/The</v>
      </c>
      <c r="AA14">
        <v>130.69</v>
      </c>
    </row>
    <row r="15" spans="1:27" x14ac:dyDescent="0.3">
      <c r="A15" t="s">
        <v>59</v>
      </c>
      <c r="B15" t="s">
        <v>60</v>
      </c>
      <c r="C15">
        <v>1.117432</v>
      </c>
      <c r="D15">
        <v>1</v>
      </c>
      <c r="E15">
        <v>46.12</v>
      </c>
      <c r="H15" t="s">
        <v>51</v>
      </c>
      <c r="I15" t="s">
        <v>52</v>
      </c>
      <c r="J15">
        <v>1.942374</v>
      </c>
      <c r="K15">
        <v>1</v>
      </c>
      <c r="L15">
        <v>83.93</v>
      </c>
      <c r="O15" t="str">
        <f t="shared" ca="1" si="0"/>
        <v>DOW UN Equity</v>
      </c>
      <c r="P15">
        <f t="shared" ca="1" si="1"/>
        <v>46.12</v>
      </c>
      <c r="T15" t="str">
        <f t="shared" ca="1" si="2"/>
        <v>DOW UN Equity</v>
      </c>
      <c r="U15" t="str">
        <f t="shared" ca="1" si="3"/>
        <v>Dow Inc</v>
      </c>
      <c r="V15">
        <f t="shared" ca="1" si="4"/>
        <v>46.12</v>
      </c>
      <c r="Y15" t="s">
        <v>59</v>
      </c>
      <c r="Z15" t="str">
        <f t="shared" ca="1" si="5"/>
        <v>Dow Inc</v>
      </c>
      <c r="AA15">
        <v>46.12</v>
      </c>
    </row>
    <row r="16" spans="1:27" x14ac:dyDescent="0.3">
      <c r="A16" t="s">
        <v>19</v>
      </c>
      <c r="B16" t="s">
        <v>20</v>
      </c>
      <c r="C16">
        <v>5.0235989999999999</v>
      </c>
      <c r="D16">
        <v>1</v>
      </c>
      <c r="E16">
        <v>207.34</v>
      </c>
      <c r="H16" t="s">
        <v>35</v>
      </c>
      <c r="I16" t="s">
        <v>36</v>
      </c>
      <c r="J16">
        <v>3.0518399999999999</v>
      </c>
      <c r="K16">
        <v>1</v>
      </c>
      <c r="L16">
        <v>131.87</v>
      </c>
      <c r="O16" t="str">
        <f t="shared" ca="1" si="0"/>
        <v>GS UN Equity</v>
      </c>
      <c r="P16">
        <f t="shared" ca="1" si="1"/>
        <v>207.34</v>
      </c>
      <c r="T16" t="str">
        <f t="shared" ca="1" si="2"/>
        <v>GS UN Equity</v>
      </c>
      <c r="U16" t="str">
        <f t="shared" ca="1" si="3"/>
        <v>Goldman Sachs Group Inc/The</v>
      </c>
      <c r="V16">
        <f t="shared" ca="1" si="4"/>
        <v>207.34</v>
      </c>
      <c r="Y16" t="s">
        <v>19</v>
      </c>
      <c r="Z16" t="str">
        <f t="shared" ca="1" si="5"/>
        <v>Goldman Sachs Group Inc/The</v>
      </c>
      <c r="AA16">
        <v>207.34</v>
      </c>
    </row>
    <row r="17" spans="1:27" x14ac:dyDescent="0.3">
      <c r="A17" t="s">
        <v>7</v>
      </c>
      <c r="B17" t="s">
        <v>8</v>
      </c>
      <c r="C17">
        <v>6.9476079999999998</v>
      </c>
      <c r="D17">
        <v>1</v>
      </c>
      <c r="E17">
        <v>286.75</v>
      </c>
      <c r="H17" t="s">
        <v>59</v>
      </c>
      <c r="I17" t="s">
        <v>60</v>
      </c>
      <c r="J17">
        <v>1.044203</v>
      </c>
      <c r="K17">
        <v>1</v>
      </c>
      <c r="L17">
        <v>45.12</v>
      </c>
      <c r="O17" t="str">
        <f t="shared" ca="1" si="0"/>
        <v>HD UN Equity</v>
      </c>
      <c r="P17">
        <f t="shared" ca="1" si="1"/>
        <v>286.75</v>
      </c>
      <c r="T17" t="str">
        <f t="shared" ca="1" si="2"/>
        <v>HD UN Equity</v>
      </c>
      <c r="U17" t="str">
        <f t="shared" ca="1" si="3"/>
        <v>Home Depot Inc/The</v>
      </c>
      <c r="V17">
        <f t="shared" ca="1" si="4"/>
        <v>286.75</v>
      </c>
      <c r="Y17" t="s">
        <v>7</v>
      </c>
      <c r="Z17" t="str">
        <f t="shared" ca="1" si="5"/>
        <v>Home Depot Inc/The</v>
      </c>
      <c r="AA17">
        <v>286.75</v>
      </c>
    </row>
    <row r="18" spans="1:27" x14ac:dyDescent="0.3">
      <c r="A18" t="s">
        <v>39</v>
      </c>
      <c r="B18" t="s">
        <v>40</v>
      </c>
      <c r="C18">
        <v>3.0450750000000002</v>
      </c>
      <c r="D18">
        <v>1</v>
      </c>
      <c r="E18">
        <v>125.68</v>
      </c>
      <c r="H18" t="s">
        <v>19</v>
      </c>
      <c r="I18" t="s">
        <v>20</v>
      </c>
      <c r="J18">
        <v>4.7412640000000001</v>
      </c>
      <c r="K18">
        <v>1</v>
      </c>
      <c r="L18">
        <v>204.87</v>
      </c>
      <c r="O18" t="str">
        <f t="shared" ca="1" si="0"/>
        <v>IBM UN Equity</v>
      </c>
      <c r="P18">
        <f t="shared" ca="1" si="1"/>
        <v>125.68</v>
      </c>
      <c r="T18" t="str">
        <f t="shared" ca="1" si="2"/>
        <v>IBM UN Equity</v>
      </c>
      <c r="U18" t="str">
        <f t="shared" ca="1" si="3"/>
        <v>International Business Machines Corp</v>
      </c>
      <c r="V18">
        <f t="shared" ca="1" si="4"/>
        <v>125.68</v>
      </c>
      <c r="Y18" t="s">
        <v>39</v>
      </c>
      <c r="Z18" t="str">
        <f t="shared" ca="1" si="5"/>
        <v>International Business Machines Corp</v>
      </c>
      <c r="AA18">
        <v>125.68</v>
      </c>
    </row>
    <row r="19" spans="1:27" x14ac:dyDescent="0.3">
      <c r="A19" t="s">
        <v>55</v>
      </c>
      <c r="B19" t="s">
        <v>56</v>
      </c>
      <c r="C19">
        <v>1.1906030000000001</v>
      </c>
      <c r="D19">
        <v>1</v>
      </c>
      <c r="E19">
        <v>49.14</v>
      </c>
      <c r="H19" t="s">
        <v>7</v>
      </c>
      <c r="I19" t="s">
        <v>8</v>
      </c>
      <c r="J19">
        <v>6.5966209999999998</v>
      </c>
      <c r="K19">
        <v>1</v>
      </c>
      <c r="L19">
        <v>285.04000000000002</v>
      </c>
      <c r="O19" t="str">
        <f t="shared" ca="1" si="0"/>
        <v>INTC UW Equity</v>
      </c>
      <c r="P19">
        <f t="shared" ca="1" si="1"/>
        <v>49.14</v>
      </c>
      <c r="T19" t="str">
        <f t="shared" ca="1" si="2"/>
        <v>INTC UW Equity</v>
      </c>
      <c r="U19" t="str">
        <f t="shared" ca="1" si="3"/>
        <v>Intel Corp</v>
      </c>
      <c r="V19">
        <f t="shared" ca="1" si="4"/>
        <v>49.14</v>
      </c>
      <c r="Y19" t="s">
        <v>55</v>
      </c>
      <c r="Z19" t="str">
        <f t="shared" ca="1" si="5"/>
        <v>Intel Corp</v>
      </c>
      <c r="AA19">
        <v>49.14</v>
      </c>
    </row>
    <row r="20" spans="1:27" x14ac:dyDescent="0.3">
      <c r="A20" t="s">
        <v>27</v>
      </c>
      <c r="B20" t="s">
        <v>28</v>
      </c>
      <c r="C20">
        <v>3.6864119999999998</v>
      </c>
      <c r="D20">
        <v>1</v>
      </c>
      <c r="E20">
        <v>152.15</v>
      </c>
      <c r="H20" t="s">
        <v>23</v>
      </c>
      <c r="I20" t="s">
        <v>24</v>
      </c>
      <c r="J20">
        <v>3.8312889999999999</v>
      </c>
      <c r="K20">
        <v>1</v>
      </c>
      <c r="L20">
        <v>165.55</v>
      </c>
      <c r="O20" t="str">
        <f t="shared" ca="1" si="0"/>
        <v>JNJ UN Equity</v>
      </c>
      <c r="P20">
        <f t="shared" ca="1" si="1"/>
        <v>152.15</v>
      </c>
      <c r="T20" t="str">
        <f t="shared" ca="1" si="2"/>
        <v>JNJ UN Equity</v>
      </c>
      <c r="U20" t="str">
        <f t="shared" ca="1" si="3"/>
        <v>Johnson &amp; Johnson</v>
      </c>
      <c r="V20">
        <f t="shared" ca="1" si="4"/>
        <v>152.15</v>
      </c>
      <c r="Y20" t="s">
        <v>27</v>
      </c>
      <c r="Z20" t="str">
        <f t="shared" ca="1" si="5"/>
        <v>Johnson &amp; Johnson</v>
      </c>
      <c r="AA20">
        <v>152.15</v>
      </c>
    </row>
    <row r="21" spans="1:27" x14ac:dyDescent="0.3">
      <c r="A21" t="s">
        <v>47</v>
      </c>
      <c r="B21" t="s">
        <v>48</v>
      </c>
      <c r="C21">
        <v>2.4243329999999998</v>
      </c>
      <c r="D21">
        <v>1</v>
      </c>
      <c r="E21">
        <v>100.06</v>
      </c>
      <c r="H21" t="s">
        <v>39</v>
      </c>
      <c r="I21" t="s">
        <v>40</v>
      </c>
      <c r="J21">
        <v>2.8537379999999999</v>
      </c>
      <c r="K21">
        <v>1</v>
      </c>
      <c r="L21">
        <v>123.31</v>
      </c>
      <c r="O21" t="str">
        <f t="shared" ca="1" si="0"/>
        <v>JPM UN Equity</v>
      </c>
      <c r="P21">
        <f t="shared" ca="1" si="1"/>
        <v>100.06</v>
      </c>
      <c r="T21" t="str">
        <f t="shared" ca="1" si="2"/>
        <v>JPM UN Equity</v>
      </c>
      <c r="U21" t="str">
        <f t="shared" ca="1" si="3"/>
        <v>JPMorgan Chase &amp; Co</v>
      </c>
      <c r="V21">
        <f t="shared" ca="1" si="4"/>
        <v>100.06</v>
      </c>
      <c r="Y21" t="s">
        <v>47</v>
      </c>
      <c r="Z21" t="str">
        <f t="shared" ca="1" si="5"/>
        <v>JPMorgan Chase &amp; Co</v>
      </c>
      <c r="AA21">
        <v>100.06</v>
      </c>
    </row>
    <row r="22" spans="1:27" x14ac:dyDescent="0.3">
      <c r="A22" t="s">
        <v>57</v>
      </c>
      <c r="B22" t="s">
        <v>58</v>
      </c>
      <c r="C22">
        <v>1.162255</v>
      </c>
      <c r="D22">
        <v>1</v>
      </c>
      <c r="E22">
        <v>47.97</v>
      </c>
      <c r="H22" t="s">
        <v>55</v>
      </c>
      <c r="I22" t="s">
        <v>56</v>
      </c>
      <c r="J22">
        <v>1.179125</v>
      </c>
      <c r="K22">
        <v>1</v>
      </c>
      <c r="L22">
        <v>50.95</v>
      </c>
      <c r="O22" t="str">
        <f t="shared" ca="1" si="0"/>
        <v>KO UN Equity</v>
      </c>
      <c r="P22">
        <f t="shared" ca="1" si="1"/>
        <v>47.97</v>
      </c>
      <c r="T22" t="str">
        <f t="shared" ca="1" si="2"/>
        <v>KO UN Equity</v>
      </c>
      <c r="U22" t="str">
        <f t="shared" ca="1" si="3"/>
        <v>Coca-Cola Co/The</v>
      </c>
      <c r="V22">
        <f t="shared" ca="1" si="4"/>
        <v>47.97</v>
      </c>
      <c r="Y22" t="s">
        <v>57</v>
      </c>
      <c r="Z22" t="str">
        <f t="shared" ca="1" si="5"/>
        <v>Coca-Cola Co/The</v>
      </c>
      <c r="AA22">
        <v>47.97</v>
      </c>
    </row>
    <row r="23" spans="1:27" x14ac:dyDescent="0.3">
      <c r="A23" t="s">
        <v>15</v>
      </c>
      <c r="B23" t="s">
        <v>16</v>
      </c>
      <c r="C23">
        <v>5.1515269999999997</v>
      </c>
      <c r="D23">
        <v>1</v>
      </c>
      <c r="E23">
        <v>212.62</v>
      </c>
      <c r="H23" t="s">
        <v>27</v>
      </c>
      <c r="I23" t="s">
        <v>28</v>
      </c>
      <c r="J23">
        <v>3.5503360000000002</v>
      </c>
      <c r="K23">
        <v>1</v>
      </c>
      <c r="L23">
        <v>153.41</v>
      </c>
      <c r="O23" t="str">
        <f t="shared" ca="1" si="0"/>
        <v>MCD UN Equity</v>
      </c>
      <c r="P23">
        <f t="shared" ca="1" si="1"/>
        <v>212.62</v>
      </c>
      <c r="T23" t="str">
        <f t="shared" ca="1" si="2"/>
        <v>MCD UN Equity</v>
      </c>
      <c r="U23" t="str">
        <f t="shared" ca="1" si="3"/>
        <v>McDonald's Corp</v>
      </c>
      <c r="V23">
        <f t="shared" ca="1" si="4"/>
        <v>212.62</v>
      </c>
      <c r="Y23" t="s">
        <v>15</v>
      </c>
      <c r="Z23" t="str">
        <f t="shared" ca="1" si="5"/>
        <v>McDonald's Corp</v>
      </c>
      <c r="AA23">
        <v>212.62</v>
      </c>
    </row>
    <row r="24" spans="1:27" x14ac:dyDescent="0.3">
      <c r="A24" t="s">
        <v>25</v>
      </c>
      <c r="B24" t="s">
        <v>26</v>
      </c>
      <c r="C24">
        <v>3.962135</v>
      </c>
      <c r="D24">
        <v>1</v>
      </c>
      <c r="E24">
        <v>163.53</v>
      </c>
      <c r="H24" t="s">
        <v>47</v>
      </c>
      <c r="I24" t="s">
        <v>48</v>
      </c>
      <c r="J24">
        <v>2.318676</v>
      </c>
      <c r="K24">
        <v>1</v>
      </c>
      <c r="L24">
        <v>100.19</v>
      </c>
      <c r="O24" t="str">
        <f t="shared" ca="1" si="0"/>
        <v>MMM UN Equity</v>
      </c>
      <c r="P24">
        <f t="shared" ca="1" si="1"/>
        <v>163.53</v>
      </c>
      <c r="T24" t="str">
        <f t="shared" ca="1" si="2"/>
        <v>MMM UN Equity</v>
      </c>
      <c r="U24" t="str">
        <f t="shared" ca="1" si="3"/>
        <v>3M Co</v>
      </c>
      <c r="V24">
        <f t="shared" ca="1" si="4"/>
        <v>163.53</v>
      </c>
      <c r="Y24" t="s">
        <v>25</v>
      </c>
      <c r="Z24" t="str">
        <f t="shared" ca="1" si="5"/>
        <v>3M Co</v>
      </c>
      <c r="AA24">
        <v>163.53</v>
      </c>
    </row>
    <row r="25" spans="1:27" x14ac:dyDescent="0.3">
      <c r="A25" t="s">
        <v>49</v>
      </c>
      <c r="B25" t="s">
        <v>50</v>
      </c>
      <c r="C25">
        <v>2.0696240000000001</v>
      </c>
      <c r="D25">
        <v>1</v>
      </c>
      <c r="E25">
        <v>85.42</v>
      </c>
      <c r="H25" t="s">
        <v>57</v>
      </c>
      <c r="I25" t="s">
        <v>58</v>
      </c>
      <c r="J25">
        <v>1.1462619999999999</v>
      </c>
      <c r="K25">
        <v>1</v>
      </c>
      <c r="L25">
        <v>49.53</v>
      </c>
      <c r="O25" t="str">
        <f t="shared" ca="1" si="0"/>
        <v>MRK UN Equity</v>
      </c>
      <c r="P25">
        <f t="shared" ca="1" si="1"/>
        <v>85.42</v>
      </c>
      <c r="T25" t="str">
        <f t="shared" ca="1" si="2"/>
        <v>MRK UN Equity</v>
      </c>
      <c r="U25" t="str">
        <f t="shared" ca="1" si="3"/>
        <v>Merck &amp; Co Inc</v>
      </c>
      <c r="V25">
        <f t="shared" ca="1" si="4"/>
        <v>85.42</v>
      </c>
      <c r="Y25" t="s">
        <v>49</v>
      </c>
      <c r="Z25" t="str">
        <f t="shared" ca="1" si="5"/>
        <v>Merck &amp; Co Inc</v>
      </c>
      <c r="AA25">
        <v>85.42</v>
      </c>
    </row>
    <row r="26" spans="1:27" x14ac:dyDescent="0.3">
      <c r="A26" t="s">
        <v>13</v>
      </c>
      <c r="B26" t="s">
        <v>14</v>
      </c>
      <c r="C26">
        <v>5.1774519999999997</v>
      </c>
      <c r="D26">
        <v>1</v>
      </c>
      <c r="E26">
        <v>213.69</v>
      </c>
      <c r="H26" t="s">
        <v>15</v>
      </c>
      <c r="I26" t="s">
        <v>16</v>
      </c>
      <c r="J26">
        <v>4.9414490000000004</v>
      </c>
      <c r="K26">
        <v>1</v>
      </c>
      <c r="L26">
        <v>213.52</v>
      </c>
      <c r="O26" t="str">
        <f t="shared" ca="1" si="0"/>
        <v>MSFT UW Equity</v>
      </c>
      <c r="P26">
        <f t="shared" ca="1" si="1"/>
        <v>213.69</v>
      </c>
      <c r="T26" t="str">
        <f t="shared" ca="1" si="2"/>
        <v>MSFT UW Equity</v>
      </c>
      <c r="U26" t="str">
        <f t="shared" ca="1" si="3"/>
        <v>Microsoft Corp</v>
      </c>
      <c r="V26">
        <f t="shared" ca="1" si="4"/>
        <v>213.69</v>
      </c>
      <c r="Y26" t="s">
        <v>13</v>
      </c>
      <c r="Z26" t="str">
        <f t="shared" ca="1" si="5"/>
        <v>Microsoft Corp</v>
      </c>
      <c r="AA26">
        <v>213.69</v>
      </c>
    </row>
    <row r="27" spans="1:27" x14ac:dyDescent="0.3">
      <c r="A27" t="s">
        <v>43</v>
      </c>
      <c r="B27" t="s">
        <v>44</v>
      </c>
      <c r="C27">
        <v>2.7095060000000002</v>
      </c>
      <c r="D27">
        <v>1</v>
      </c>
      <c r="E27">
        <v>111.83</v>
      </c>
      <c r="H27" t="s">
        <v>25</v>
      </c>
      <c r="I27" t="s">
        <v>26</v>
      </c>
      <c r="J27">
        <v>3.7727379999999999</v>
      </c>
      <c r="K27">
        <v>1</v>
      </c>
      <c r="L27">
        <v>163.02000000000001</v>
      </c>
      <c r="O27" t="str">
        <f t="shared" ca="1" si="0"/>
        <v>NKE UN Equity</v>
      </c>
      <c r="P27">
        <f t="shared" ca="1" si="1"/>
        <v>111.83</v>
      </c>
      <c r="T27" t="str">
        <f t="shared" ca="1" si="2"/>
        <v>NKE UN Equity</v>
      </c>
      <c r="U27" t="str">
        <f t="shared" ca="1" si="3"/>
        <v>NIKE Inc</v>
      </c>
      <c r="V27">
        <f t="shared" ca="1" si="4"/>
        <v>111.83</v>
      </c>
      <c r="Y27" t="s">
        <v>43</v>
      </c>
      <c r="Z27" t="str">
        <f t="shared" ca="1" si="5"/>
        <v>NIKE Inc</v>
      </c>
      <c r="AA27">
        <v>111.83</v>
      </c>
    </row>
    <row r="28" spans="1:27" x14ac:dyDescent="0.3">
      <c r="A28" t="s">
        <v>69</v>
      </c>
      <c r="B28" t="s">
        <v>70</v>
      </c>
      <c r="C28">
        <v>0.94104600000000005</v>
      </c>
      <c r="D28">
        <v>1</v>
      </c>
      <c r="E28">
        <v>38.840000000000003</v>
      </c>
      <c r="H28" t="s">
        <v>49</v>
      </c>
      <c r="I28" t="s">
        <v>50</v>
      </c>
      <c r="J28">
        <v>1.9733860000000001</v>
      </c>
      <c r="K28">
        <v>1</v>
      </c>
      <c r="L28">
        <v>85.27</v>
      </c>
      <c r="O28" s="3" t="str">
        <f ca="1">H9</f>
        <v>AMGN UW Equity</v>
      </c>
      <c r="P28" s="3">
        <v>235.57</v>
      </c>
      <c r="T28" s="4" t="str">
        <f ca="1">"AMZN US Equity"</f>
        <v>AMZN US Equity</v>
      </c>
      <c r="U28" s="4" t="s">
        <v>80</v>
      </c>
      <c r="V28" s="4">
        <v>3307.46</v>
      </c>
      <c r="Y28" s="4" t="s">
        <v>78</v>
      </c>
      <c r="Z28" s="4" t="s">
        <v>81</v>
      </c>
      <c r="AA28" s="4">
        <v>318800</v>
      </c>
    </row>
    <row r="29" spans="1:27" x14ac:dyDescent="0.3">
      <c r="A29" t="s">
        <v>33</v>
      </c>
      <c r="B29" t="s">
        <v>34</v>
      </c>
      <c r="C29">
        <v>3.355931</v>
      </c>
      <c r="D29">
        <v>1</v>
      </c>
      <c r="E29">
        <v>138.51</v>
      </c>
      <c r="H29" t="s">
        <v>13</v>
      </c>
      <c r="I29" t="s">
        <v>14</v>
      </c>
      <c r="J29">
        <v>5.2193940000000003</v>
      </c>
      <c r="K29">
        <v>1</v>
      </c>
      <c r="L29">
        <v>225.53</v>
      </c>
      <c r="O29" t="str">
        <f t="shared" ca="1" si="0"/>
        <v>PG UN Equity</v>
      </c>
      <c r="P29">
        <f t="shared" ca="1" si="1"/>
        <v>138.51</v>
      </c>
      <c r="T29" t="str">
        <f t="shared" ca="1" si="2"/>
        <v>PG UN Equity</v>
      </c>
      <c r="U29" t="str">
        <f t="shared" ca="1" si="3"/>
        <v>Procter &amp; Gamble Co/The</v>
      </c>
      <c r="V29">
        <f t="shared" ca="1" si="4"/>
        <v>138.51</v>
      </c>
      <c r="Y29" t="s">
        <v>33</v>
      </c>
      <c r="Z29" t="str">
        <f t="shared" ca="1" si="5"/>
        <v>Procter &amp; Gamble Co/The</v>
      </c>
      <c r="AA29">
        <v>138.51</v>
      </c>
    </row>
    <row r="30" spans="1:27" x14ac:dyDescent="0.3">
      <c r="A30" t="s">
        <v>65</v>
      </c>
      <c r="B30" t="s">
        <v>66</v>
      </c>
      <c r="C30">
        <v>1.4992780000000001</v>
      </c>
      <c r="D30">
        <v>1</v>
      </c>
      <c r="E30">
        <v>61.88</v>
      </c>
      <c r="H30" t="s">
        <v>43</v>
      </c>
      <c r="I30" t="s">
        <v>44</v>
      </c>
      <c r="J30">
        <v>2.5894469999999998</v>
      </c>
      <c r="K30">
        <v>1</v>
      </c>
      <c r="L30">
        <v>111.89</v>
      </c>
      <c r="O30" s="3" t="str">
        <f ca="1">H13</f>
        <v>CRM UN Equity</v>
      </c>
      <c r="P30" s="3">
        <v>208.46</v>
      </c>
      <c r="T30" s="3" t="str">
        <f ca="1">O30</f>
        <v>CRM UN Equity</v>
      </c>
      <c r="U30" s="3" t="str">
        <f t="shared" ca="1" si="3"/>
        <v>salesforce.com Inc</v>
      </c>
      <c r="V30" s="3">
        <v>208.46</v>
      </c>
      <c r="Y30" s="3" t="s">
        <v>9</v>
      </c>
      <c r="Z30" s="3" t="str">
        <f t="shared" ca="1" si="5"/>
        <v>salesforce.com Inc</v>
      </c>
      <c r="AA30" s="3">
        <v>208.46</v>
      </c>
    </row>
    <row r="31" spans="1:27" x14ac:dyDescent="0.3">
      <c r="A31" t="s">
        <v>41</v>
      </c>
      <c r="B31" t="s">
        <v>42</v>
      </c>
      <c r="C31">
        <v>2.7838889999999998</v>
      </c>
      <c r="D31">
        <v>1</v>
      </c>
      <c r="E31">
        <v>114.9</v>
      </c>
      <c r="H31" t="s">
        <v>33</v>
      </c>
      <c r="I31" t="s">
        <v>34</v>
      </c>
      <c r="J31">
        <v>3.2013419999999999</v>
      </c>
      <c r="K31">
        <v>1</v>
      </c>
      <c r="L31">
        <v>138.33000000000001</v>
      </c>
      <c r="O31" t="str">
        <f t="shared" ca="1" si="0"/>
        <v>TRV UN Equity</v>
      </c>
      <c r="P31">
        <f t="shared" ca="1" si="1"/>
        <v>114.9</v>
      </c>
      <c r="T31" t="str">
        <f t="shared" ca="1" si="2"/>
        <v>TRV UN Equity</v>
      </c>
      <c r="U31" t="str">
        <f t="shared" ca="1" si="3"/>
        <v>Travelers Cos Inc/The</v>
      </c>
      <c r="V31">
        <f t="shared" ca="1" si="4"/>
        <v>114.9</v>
      </c>
      <c r="Y31" t="s">
        <v>41</v>
      </c>
      <c r="Z31" t="str">
        <f t="shared" ca="1" si="5"/>
        <v>Travelers Cos Inc/The</v>
      </c>
      <c r="AA31">
        <v>114.9</v>
      </c>
    </row>
    <row r="32" spans="1:27" x14ac:dyDescent="0.3">
      <c r="A32" t="s">
        <v>5</v>
      </c>
      <c r="B32" t="s">
        <v>6</v>
      </c>
      <c r="C32">
        <v>7.4828219999999996</v>
      </c>
      <c r="D32">
        <v>1</v>
      </c>
      <c r="E32">
        <v>308.83999999999997</v>
      </c>
      <c r="H32" t="s">
        <v>41</v>
      </c>
      <c r="I32" t="s">
        <v>42</v>
      </c>
      <c r="J32">
        <v>2.685489</v>
      </c>
      <c r="K32">
        <v>1</v>
      </c>
      <c r="L32">
        <v>116.04</v>
      </c>
      <c r="O32" t="str">
        <f t="shared" ca="1" si="0"/>
        <v>UNH UN Equity</v>
      </c>
      <c r="P32">
        <f t="shared" ca="1" si="1"/>
        <v>308.83999999999997</v>
      </c>
      <c r="T32" t="str">
        <f t="shared" ca="1" si="2"/>
        <v>UNH UN Equity</v>
      </c>
      <c r="U32" t="str">
        <f t="shared" ca="1" si="3"/>
        <v>UnitedHealth Group Inc</v>
      </c>
      <c r="V32">
        <f t="shared" ca="1" si="4"/>
        <v>308.83999999999997</v>
      </c>
      <c r="Y32" t="s">
        <v>5</v>
      </c>
      <c r="Z32" t="str">
        <f t="shared" ca="1" si="5"/>
        <v>UnitedHealth Group Inc</v>
      </c>
      <c r="AA32">
        <v>308.83999999999997</v>
      </c>
    </row>
    <row r="33" spans="1:27" x14ac:dyDescent="0.3">
      <c r="A33" t="s">
        <v>17</v>
      </c>
      <c r="B33" t="s">
        <v>18</v>
      </c>
      <c r="C33">
        <v>5.0010659999999998</v>
      </c>
      <c r="D33">
        <v>1</v>
      </c>
      <c r="E33">
        <v>206.41</v>
      </c>
      <c r="H33" t="s">
        <v>5</v>
      </c>
      <c r="I33" t="s">
        <v>6</v>
      </c>
      <c r="J33">
        <v>7.2332789999999996</v>
      </c>
      <c r="K33">
        <v>1</v>
      </c>
      <c r="L33">
        <v>312.55</v>
      </c>
      <c r="O33" t="str">
        <f t="shared" ca="1" si="0"/>
        <v>V UN Equity</v>
      </c>
      <c r="P33">
        <f t="shared" ca="1" si="1"/>
        <v>206.41</v>
      </c>
      <c r="T33" t="str">
        <f t="shared" ca="1" si="2"/>
        <v>V UN Equity</v>
      </c>
      <c r="U33" t="str">
        <f t="shared" ca="1" si="3"/>
        <v>Visa Inc</v>
      </c>
      <c r="V33">
        <f t="shared" ca="1" si="4"/>
        <v>206.41</v>
      </c>
      <c r="Y33" t="s">
        <v>17</v>
      </c>
      <c r="Z33" t="str">
        <f t="shared" ca="1" si="5"/>
        <v>Visa Inc</v>
      </c>
      <c r="AA33">
        <v>206.41</v>
      </c>
    </row>
    <row r="34" spans="1:27" x14ac:dyDescent="0.3">
      <c r="A34" t="s">
        <v>53</v>
      </c>
      <c r="B34" t="s">
        <v>54</v>
      </c>
      <c r="C34">
        <v>1.443309</v>
      </c>
      <c r="D34">
        <v>1</v>
      </c>
      <c r="E34">
        <v>59.57</v>
      </c>
      <c r="H34" t="s">
        <v>17</v>
      </c>
      <c r="I34" t="s">
        <v>18</v>
      </c>
      <c r="J34">
        <v>4.90604</v>
      </c>
      <c r="K34">
        <v>1</v>
      </c>
      <c r="L34">
        <v>211.99</v>
      </c>
      <c r="O34" t="str">
        <f t="shared" ca="1" si="0"/>
        <v>VZ UN Equity</v>
      </c>
      <c r="P34">
        <f t="shared" ca="1" si="1"/>
        <v>59.57</v>
      </c>
      <c r="T34" t="str">
        <f t="shared" ca="1" si="2"/>
        <v>VZ UN Equity</v>
      </c>
      <c r="U34" t="str">
        <f t="shared" ca="1" si="3"/>
        <v>Verizon Communications Inc</v>
      </c>
      <c r="V34">
        <f t="shared" ca="1" si="4"/>
        <v>59.57</v>
      </c>
      <c r="Y34" t="s">
        <v>53</v>
      </c>
      <c r="Z34" t="str">
        <f t="shared" ca="1" si="5"/>
        <v>Verizon Communications Inc</v>
      </c>
      <c r="AA34">
        <v>59.57</v>
      </c>
    </row>
    <row r="35" spans="1:27" x14ac:dyDescent="0.3">
      <c r="A35" t="s">
        <v>63</v>
      </c>
      <c r="B35" t="s">
        <v>64</v>
      </c>
      <c r="C35">
        <v>0.96285200000000004</v>
      </c>
      <c r="D35">
        <v>1</v>
      </c>
      <c r="E35">
        <v>39.74</v>
      </c>
      <c r="H35" t="s">
        <v>53</v>
      </c>
      <c r="I35" t="s">
        <v>54</v>
      </c>
      <c r="J35">
        <v>1.3716729999999999</v>
      </c>
      <c r="K35">
        <v>1</v>
      </c>
      <c r="L35">
        <v>59.27</v>
      </c>
      <c r="O35" t="str">
        <f t="shared" ca="1" si="0"/>
        <v>WBA UW Equity</v>
      </c>
      <c r="P35">
        <f t="shared" ca="1" si="1"/>
        <v>39.74</v>
      </c>
      <c r="T35" t="str">
        <f t="shared" ca="1" si="2"/>
        <v>WBA UW Equity</v>
      </c>
      <c r="U35" t="str">
        <f t="shared" ca="1" si="3"/>
        <v>Walgreens Boots Alliance Inc</v>
      </c>
      <c r="V35">
        <f t="shared" ca="1" si="4"/>
        <v>39.74</v>
      </c>
      <c r="Y35" t="s">
        <v>63</v>
      </c>
      <c r="Z35" t="str">
        <f t="shared" ca="1" si="5"/>
        <v>Walgreens Boots Alliance Inc</v>
      </c>
      <c r="AA35">
        <v>39.74</v>
      </c>
    </row>
    <row r="36" spans="1:27" x14ac:dyDescent="0.3">
      <c r="A36" t="s">
        <v>31</v>
      </c>
      <c r="B36" t="s">
        <v>32</v>
      </c>
      <c r="C36">
        <v>3.1819679999999999</v>
      </c>
      <c r="D36">
        <v>1</v>
      </c>
      <c r="E36">
        <v>131.33000000000001</v>
      </c>
      <c r="H36" t="s">
        <v>63</v>
      </c>
      <c r="I36" t="s">
        <v>64</v>
      </c>
      <c r="J36">
        <v>0.87988900000000003</v>
      </c>
      <c r="K36">
        <v>1</v>
      </c>
      <c r="L36">
        <v>38.020000000000003</v>
      </c>
      <c r="O36" t="str">
        <f t="shared" ca="1" si="0"/>
        <v>WMT UN Equity</v>
      </c>
      <c r="P36">
        <f t="shared" ca="1" si="1"/>
        <v>131.33000000000001</v>
      </c>
      <c r="T36" t="str">
        <f t="shared" ca="1" si="2"/>
        <v>WMT UN Equity</v>
      </c>
      <c r="U36" t="str">
        <f t="shared" ca="1" si="3"/>
        <v>Walmart Inc</v>
      </c>
      <c r="V36">
        <f t="shared" ca="1" si="4"/>
        <v>131.33000000000001</v>
      </c>
      <c r="Y36" t="s">
        <v>31</v>
      </c>
      <c r="Z36" t="str">
        <f t="shared" ca="1" si="5"/>
        <v>Walmart Inc</v>
      </c>
      <c r="AA36">
        <v>131.33000000000001</v>
      </c>
    </row>
    <row r="37" spans="1:27" x14ac:dyDescent="0.3">
      <c r="A37" t="s">
        <v>67</v>
      </c>
      <c r="B37" t="s">
        <v>68</v>
      </c>
      <c r="C37">
        <v>1.02294</v>
      </c>
      <c r="D37">
        <v>1</v>
      </c>
      <c r="E37">
        <v>42.22</v>
      </c>
      <c r="H37" t="s">
        <v>31</v>
      </c>
      <c r="I37" t="s">
        <v>32</v>
      </c>
      <c r="J37">
        <v>3.2133769999999999</v>
      </c>
      <c r="K37">
        <v>1</v>
      </c>
      <c r="L37">
        <v>138.85</v>
      </c>
      <c r="O37" s="3" t="str">
        <f ca="1">H20</f>
        <v>HON UN Equity</v>
      </c>
      <c r="P37" s="3">
        <v>159.37</v>
      </c>
      <c r="T37" s="3" t="str">
        <f ca="1">O37</f>
        <v>HON UN Equity</v>
      </c>
      <c r="U37" s="3" t="str">
        <f t="shared" ca="1" si="3"/>
        <v>Honeywell International Inc</v>
      </c>
      <c r="V37" s="3">
        <v>159.37</v>
      </c>
      <c r="Y37" s="3" t="s">
        <v>23</v>
      </c>
      <c r="Z37" s="3" t="str">
        <f t="shared" ca="1" si="5"/>
        <v>Honeywell International Inc</v>
      </c>
      <c r="AA37" s="3">
        <v>159.37</v>
      </c>
    </row>
    <row r="40" spans="1:27" x14ac:dyDescent="0.3">
      <c r="V40" s="5">
        <f ca="1">SUM(V8:V37)</f>
        <v>7659.6699999999992</v>
      </c>
      <c r="AA40" s="6">
        <f ca="1">SUM(AA8:AA37)</f>
        <v>323152.21000000008</v>
      </c>
    </row>
    <row r="41" spans="1:27" x14ac:dyDescent="0.3">
      <c r="V41">
        <f ca="1">V40/J2</f>
        <v>0.26942161550894211</v>
      </c>
    </row>
  </sheetData>
  <sortState ref="H8:L37">
    <sortCondition ref="H8:H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31-Aug</vt:lpstr>
      <vt:lpstr>24-Aug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RAJ ANAND</cp:lastModifiedBy>
  <dcterms:created xsi:type="dcterms:W3CDTF">2013-04-03T15:49:21Z</dcterms:created>
  <dcterms:modified xsi:type="dcterms:W3CDTF">2020-09-16T15:20:36Z</dcterms:modified>
</cp:coreProperties>
</file>