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rjangid112259\OneDrive - Etech Texas\Desktop\Raj\"/>
    </mc:Choice>
  </mc:AlternateContent>
  <xr:revisionPtr revIDLastSave="0" documentId="13_ncr:1_{88D45696-581E-4C58-8DCA-50C83E4027A2}" xr6:coauthVersionLast="47" xr6:coauthVersionMax="47" xr10:uidLastSave="{00000000-0000-0000-0000-000000000000}"/>
  <bookViews>
    <workbookView xWindow="-108" yWindow="-108" windowWidth="23256" windowHeight="12576" firstSheet="2" activeTab="5" xr2:uid="{0422E374-76E8-4A43-A664-E2AF267C0072}"/>
  </bookViews>
  <sheets>
    <sheet name="Sheet1" sheetId="1" r:id="rId1"/>
    <sheet name="Performance" sheetId="2" r:id="rId2"/>
    <sheet name="Calls Types" sheetId="3" r:id="rId3"/>
    <sheet name="Service Level" sheetId="6" r:id="rId4"/>
    <sheet name="Call per Hour" sheetId="7" r:id="rId5"/>
    <sheet name="Schedule Adherence Calu" sheetId="10" r:id="rId6"/>
    <sheet name="AHT" sheetId="8" r:id="rId7"/>
    <sheet name="WFM Terms" sheetId="5" r:id="rId8"/>
    <sheet name="ASA" sheetId="9" r:id="rId9"/>
    <sheet name="Shifts" sheetId="4" r:id="rId10"/>
  </sheets>
  <definedNames>
    <definedName name="Slicer_Supervisor">#N/A</definedName>
  </definedNames>
  <calcPr calcId="191029"/>
  <pivotCaches>
    <pivotCache cacheId="0" r:id="rId11"/>
    <pivotCache cacheId="1"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7" l="1"/>
  <c r="F7" i="7"/>
  <c r="F6" i="7"/>
  <c r="F5" i="7"/>
  <c r="C4" i="7"/>
  <c r="C5" i="7"/>
  <c r="C6" i="7"/>
  <c r="C3" i="7"/>
  <c r="J3" i="10" l="1"/>
  <c r="J4" i="10"/>
  <c r="J5" i="10"/>
  <c r="J6" i="10"/>
  <c r="J7" i="10"/>
  <c r="J8" i="10"/>
  <c r="J9" i="10"/>
  <c r="J10" i="10"/>
  <c r="J11" i="10"/>
  <c r="J12" i="10"/>
  <c r="J13" i="10"/>
  <c r="J14" i="10"/>
  <c r="J15" i="10"/>
  <c r="J16" i="10"/>
  <c r="J17" i="10"/>
  <c r="J18" i="10"/>
  <c r="J19" i="10"/>
  <c r="J20" i="10"/>
  <c r="J21" i="10"/>
  <c r="J2" i="10"/>
  <c r="M2" i="10"/>
  <c r="M3" i="10"/>
  <c r="M4" i="10"/>
  <c r="N2" i="10"/>
  <c r="N3" i="10"/>
  <c r="N4" i="10"/>
  <c r="O2" i="10" l="1"/>
  <c r="C2" i="7"/>
  <c r="D2" i="7" s="1"/>
  <c r="C7" i="7"/>
  <c r="C8" i="7"/>
  <c r="C9" i="7"/>
  <c r="L3" i="7"/>
  <c r="I17" i="9"/>
  <c r="J14" i="9"/>
  <c r="J13" i="9"/>
  <c r="C4" i="8" a="1"/>
  <c r="C4" i="8" s="1"/>
  <c r="G4" i="8" s="1"/>
  <c r="G23" i="6"/>
  <c r="G17" i="6"/>
  <c r="G11" i="6"/>
  <c r="G7" i="6"/>
  <c r="P28" i="5"/>
  <c r="D18" i="5"/>
  <c r="N15" i="5"/>
  <c r="D11" i="5"/>
  <c r="N6" i="10" l="1"/>
  <c r="O3" i="10"/>
  <c r="O4" i="10"/>
  <c r="M6" i="10"/>
  <c r="O6" i="10" s="1"/>
  <c r="D3" i="7"/>
  <c r="D4" i="7" s="1"/>
  <c r="D5" i="7" s="1"/>
  <c r="D6" i="7" s="1"/>
  <c r="D7" i="7" s="1"/>
  <c r="D8" i="7" s="1"/>
  <c r="D9" i="7" s="1"/>
  <c r="H22" i="8"/>
  <c r="H18" i="8"/>
  <c r="H14" i="8"/>
  <c r="H10" i="8"/>
  <c r="H6" i="8"/>
  <c r="H24" i="8"/>
  <c r="H20" i="8"/>
  <c r="H16" i="8"/>
  <c r="H12" i="8"/>
  <c r="H8" i="8"/>
  <c r="H23" i="8"/>
  <c r="H19" i="8"/>
  <c r="H15" i="8"/>
  <c r="H11" i="8"/>
  <c r="H7" i="8"/>
  <c r="H25" i="8"/>
  <c r="H21" i="8"/>
  <c r="H17" i="8"/>
  <c r="H13" i="8"/>
  <c r="H9" i="8"/>
  <c r="H5" i="8"/>
  <c r="H4" i="8"/>
  <c r="G6" i="8"/>
  <c r="G24" i="8"/>
  <c r="G20" i="8"/>
  <c r="G16" i="8"/>
  <c r="G12" i="8"/>
  <c r="G8" i="8"/>
  <c r="G23" i="8"/>
  <c r="G19" i="8"/>
  <c r="G15" i="8"/>
  <c r="G11" i="8"/>
  <c r="G7" i="8"/>
  <c r="G22" i="8"/>
  <c r="G18" i="8"/>
  <c r="G14" i="8"/>
  <c r="G10" i="8"/>
  <c r="G25" i="8"/>
  <c r="G21" i="8"/>
  <c r="G17" i="8"/>
  <c r="G13" i="8"/>
  <c r="G9" i="8"/>
  <c r="G5" i="8"/>
  <c r="G19" i="3"/>
  <c r="G13" i="3"/>
  <c r="G7" i="3"/>
  <c r="G3" i="3"/>
  <c r="F19" i="3"/>
  <c r="F13" i="3"/>
  <c r="F7" i="3"/>
  <c r="F3" i="3"/>
  <c r="E19" i="3"/>
  <c r="E13" i="3"/>
  <c r="E7" i="3"/>
  <c r="E3" i="3"/>
  <c r="D7" i="2" l="1"/>
  <c r="D24" i="2"/>
  <c r="D23" i="2"/>
  <c r="D22" i="2"/>
  <c r="D21" i="2"/>
  <c r="D20" i="2"/>
  <c r="D19" i="2"/>
  <c r="D18" i="2"/>
  <c r="D17" i="2"/>
  <c r="D16" i="2"/>
  <c r="D15" i="2"/>
  <c r="D14" i="2"/>
  <c r="D13" i="2"/>
  <c r="D12" i="2"/>
  <c r="D11" i="2"/>
  <c r="D10" i="2"/>
  <c r="D9" i="2"/>
  <c r="D8" i="2"/>
  <c r="D6" i="2"/>
  <c r="D5" i="2"/>
  <c r="D4" i="2"/>
  <c r="D3" i="2"/>
  <c r="C24" i="2"/>
  <c r="C23" i="2"/>
  <c r="C22" i="2"/>
  <c r="C21" i="2"/>
  <c r="C20" i="2"/>
  <c r="C19" i="2"/>
  <c r="C18" i="2"/>
  <c r="C17" i="2"/>
  <c r="C16" i="2"/>
  <c r="C15" i="2"/>
  <c r="C14" i="2"/>
  <c r="C13" i="2"/>
  <c r="C12" i="2"/>
  <c r="C11" i="2"/>
  <c r="C10" i="2"/>
  <c r="C9" i="2"/>
  <c r="C8" i="2"/>
  <c r="C7" i="2"/>
  <c r="C6" i="2"/>
  <c r="C5" i="2"/>
  <c r="C4" i="2"/>
  <c r="C3" i="2"/>
  <c r="B9" i="2"/>
  <c r="B24" i="2"/>
  <c r="B23" i="2"/>
  <c r="B22" i="2"/>
  <c r="B21" i="2"/>
  <c r="B20" i="2"/>
  <c r="B19" i="2"/>
  <c r="B18" i="2"/>
  <c r="B17" i="2"/>
  <c r="B16" i="2"/>
  <c r="B15" i="2"/>
  <c r="B14" i="2"/>
  <c r="B13" i="2"/>
  <c r="B12" i="2"/>
  <c r="B11" i="2"/>
  <c r="B10" i="2"/>
  <c r="B8" i="2"/>
  <c r="B7" i="2"/>
  <c r="B6" i="2"/>
  <c r="B5" i="2"/>
  <c r="B4" i="2"/>
  <c r="B3" i="2"/>
  <c r="C3" i="1"/>
  <c r="C21" i="1"/>
  <c r="D3" i="1" a="1"/>
  <c r="D3" i="1" s="1"/>
  <c r="D4" i="1" a="1"/>
  <c r="D4" i="1" s="1"/>
  <c r="D5" i="1" a="1"/>
  <c r="D5" i="1" s="1"/>
  <c r="D6" i="1" a="1"/>
  <c r="D6"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E21" i="1" s="1"/>
  <c r="D22" i="1" a="1"/>
  <c r="D22" i="1" s="1"/>
  <c r="D23" i="1" a="1"/>
  <c r="D23" i="1" s="1"/>
  <c r="E23" i="1" s="1"/>
  <c r="D24" i="1" a="1"/>
  <c r="D24" i="1" s="1"/>
  <c r="D25" i="1" a="1"/>
  <c r="D25" i="1" s="1"/>
  <c r="E25" i="1" s="1"/>
  <c r="D26" i="1" a="1"/>
  <c r="D26" i="1" s="1"/>
  <c r="D27" i="1" a="1"/>
  <c r="D27" i="1" s="1"/>
  <c r="E27" i="1" s="1"/>
  <c r="D28" i="1" a="1"/>
  <c r="D28" i="1" s="1"/>
  <c r="D29" i="1" a="1"/>
  <c r="D29" i="1" s="1"/>
  <c r="E29" i="1" s="1"/>
  <c r="D30" i="1" a="1"/>
  <c r="D30" i="1" s="1"/>
  <c r="D31" i="1" a="1"/>
  <c r="D31" i="1" s="1"/>
  <c r="E31" i="1" s="1"/>
  <c r="D32" i="1" a="1"/>
  <c r="D32" i="1" s="1"/>
  <c r="D33" i="1" a="1"/>
  <c r="D33" i="1" s="1"/>
  <c r="E33" i="1" s="1"/>
  <c r="D34" i="1" a="1"/>
  <c r="D34" i="1" s="1"/>
  <c r="C4" i="1"/>
  <c r="C5" i="1"/>
  <c r="C6" i="1"/>
  <c r="C7" i="1"/>
  <c r="C8" i="1"/>
  <c r="C9" i="1"/>
  <c r="C10" i="1"/>
  <c r="C11" i="1"/>
  <c r="C12" i="1"/>
  <c r="C13" i="1"/>
  <c r="C14" i="1"/>
  <c r="C15" i="1"/>
  <c r="C16" i="1"/>
  <c r="C17" i="1"/>
  <c r="C18" i="1"/>
  <c r="C19" i="1"/>
  <c r="C20" i="1"/>
  <c r="C22" i="1"/>
  <c r="C23" i="1"/>
  <c r="C24" i="1"/>
  <c r="C25" i="1"/>
  <c r="C26" i="1"/>
  <c r="C27" i="1"/>
  <c r="C28" i="1"/>
  <c r="C29" i="1"/>
  <c r="C30" i="1"/>
  <c r="C31" i="1"/>
  <c r="C32" i="1"/>
  <c r="C33" i="1"/>
  <c r="C34" i="1"/>
  <c r="E17" i="2" l="1"/>
  <c r="E21" i="2"/>
  <c r="E5" i="2"/>
  <c r="E13" i="2"/>
  <c r="E9" i="2"/>
  <c r="E6" i="2"/>
  <c r="E11" i="2"/>
  <c r="E15" i="2"/>
  <c r="E19" i="2"/>
  <c r="E23" i="2"/>
  <c r="E7" i="2"/>
  <c r="E12" i="2"/>
  <c r="E16" i="2"/>
  <c r="E20" i="2"/>
  <c r="E24" i="2"/>
  <c r="E4" i="2"/>
  <c r="E8" i="2"/>
  <c r="E10" i="2"/>
  <c r="E14" i="2"/>
  <c r="E18" i="2"/>
  <c r="E22" i="2"/>
  <c r="E3" i="2"/>
  <c r="F6" i="2"/>
  <c r="F7" i="2"/>
  <c r="F3" i="2"/>
  <c r="F12" i="2"/>
  <c r="F16" i="2"/>
  <c r="F20" i="2"/>
  <c r="F24" i="2"/>
  <c r="F4" i="2"/>
  <c r="F8" i="2"/>
  <c r="F13" i="2"/>
  <c r="F17" i="2"/>
  <c r="F21" i="2"/>
  <c r="F9" i="2"/>
  <c r="F5" i="2"/>
  <c r="F11" i="2"/>
  <c r="F15" i="2"/>
  <c r="F19" i="2"/>
  <c r="F23" i="2"/>
  <c r="F10" i="2"/>
  <c r="F14" i="2"/>
  <c r="F18" i="2"/>
  <c r="F22" i="2"/>
  <c r="E17" i="1"/>
  <c r="E13" i="1"/>
  <c r="E9" i="1"/>
  <c r="E5" i="1"/>
  <c r="E32" i="1"/>
  <c r="E28" i="1"/>
  <c r="E24" i="1"/>
  <c r="E20" i="1"/>
  <c r="E16" i="1"/>
  <c r="E12" i="1"/>
  <c r="E8" i="1"/>
  <c r="E4" i="1"/>
  <c r="E3" i="1"/>
  <c r="E19" i="1"/>
  <c r="E15" i="1"/>
  <c r="E11" i="1"/>
  <c r="E7" i="1"/>
  <c r="E34" i="1"/>
  <c r="E30" i="1"/>
  <c r="E26" i="1"/>
  <c r="E22" i="1"/>
  <c r="E18" i="1"/>
  <c r="E14" i="1"/>
  <c r="E10" i="1"/>
  <c r="E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<sst xmlns="http://schemas.openxmlformats.org/spreadsheetml/2006/main" count="511" uniqueCount="205">
  <si>
    <t>Richter, Amy</t>
  </si>
  <si>
    <t>Hernandez, Jennifer</t>
  </si>
  <si>
    <t>Buker, Pamela</t>
  </si>
  <si>
    <t>Ballstadt, DesiRae</t>
  </si>
  <si>
    <t>Stadler, Barbara</t>
  </si>
  <si>
    <t>Ozmun, Christine</t>
  </si>
  <si>
    <t>Strobel, Daren</t>
  </si>
  <si>
    <t>Miles, Rajhaun</t>
  </si>
  <si>
    <t>Maas, Jessica</t>
  </si>
  <si>
    <t>Gaul, Robert</t>
  </si>
  <si>
    <t>Dominguez, Jessica</t>
  </si>
  <si>
    <t>Van Duzen, Melissa</t>
  </si>
  <si>
    <t>Larson, Anne</t>
  </si>
  <si>
    <t>Hols, Jennifer</t>
  </si>
  <si>
    <t>Sharp, Kali</t>
  </si>
  <si>
    <t>Reneau, Josh</t>
  </si>
  <si>
    <t>Hudock, Connie</t>
  </si>
  <si>
    <t>Brenden, Karen</t>
  </si>
  <si>
    <t>Cabrera, Massiel</t>
  </si>
  <si>
    <t>Wegg, Eric</t>
  </si>
  <si>
    <t>Hanson, Angela</t>
  </si>
  <si>
    <t>Radel, Kim</t>
  </si>
  <si>
    <t>Litke, Travis</t>
  </si>
  <si>
    <t>Hougas, Colleen</t>
  </si>
  <si>
    <t>Eckerson, Tiffany</t>
  </si>
  <si>
    <t>Zak, Sarah</t>
  </si>
  <si>
    <t>Padilla, Belynda</t>
  </si>
  <si>
    <t>Baker, Anne</t>
  </si>
  <si>
    <t>Carreon-Martinez, Denisse</t>
  </si>
  <si>
    <t>Radel, Kimberly</t>
  </si>
  <si>
    <t>Worner, Kristine</t>
  </si>
  <si>
    <t>Wallace, Kelli</t>
  </si>
  <si>
    <t>Marks</t>
  </si>
  <si>
    <t>Student Name</t>
  </si>
  <si>
    <t>Grads by if</t>
  </si>
  <si>
    <t>Grades by ifs</t>
  </si>
  <si>
    <t>Validation</t>
  </si>
  <si>
    <t>Some Important Formulas</t>
  </si>
  <si>
    <t>Some Important formula</t>
  </si>
  <si>
    <t>Agent Name</t>
  </si>
  <si>
    <t>Calls for 1 day</t>
  </si>
  <si>
    <t>Calls for 2 Day</t>
  </si>
  <si>
    <t>Calls for 3 days</t>
  </si>
  <si>
    <t>Total Calls by if fuction</t>
  </si>
  <si>
    <t>Sum of the Calls</t>
  </si>
  <si>
    <t>Call Handle</t>
  </si>
  <si>
    <t xml:space="preserve">Call Abandoned </t>
  </si>
  <si>
    <t>Date ---&gt;    07/18/2023   &lt;---</t>
  </si>
  <si>
    <t>Campaign</t>
  </si>
  <si>
    <t>College</t>
  </si>
  <si>
    <t>Yearbook</t>
  </si>
  <si>
    <t>RBO</t>
  </si>
  <si>
    <t>Warranty</t>
  </si>
  <si>
    <t>Call Volume/Calls Offered</t>
  </si>
  <si>
    <t>HeadCount</t>
  </si>
  <si>
    <t>Activities</t>
  </si>
  <si>
    <t xml:space="preserve">Threshold </t>
  </si>
  <si>
    <t>Meeting</t>
  </si>
  <si>
    <t>Paperwork</t>
  </si>
  <si>
    <t>Training</t>
  </si>
  <si>
    <t>Break</t>
  </si>
  <si>
    <t>Lunch</t>
  </si>
  <si>
    <t>30:00 min</t>
  </si>
  <si>
    <t>05:00 min</t>
  </si>
  <si>
    <t>01:00 hr</t>
  </si>
  <si>
    <t>15:00 min</t>
  </si>
  <si>
    <t>40:00 min</t>
  </si>
  <si>
    <t>Shifts</t>
  </si>
  <si>
    <t>Champ</t>
  </si>
  <si>
    <t>09:00 AM - 05:00 PM</t>
  </si>
  <si>
    <t>10:00 AM - 06:00 PM</t>
  </si>
  <si>
    <t>Lunch Time</t>
  </si>
  <si>
    <t>11:45 AM-12:30 PM</t>
  </si>
  <si>
    <t>1:00 PM-1:40 PM</t>
  </si>
  <si>
    <t>2:00 PM- 2:40 PM</t>
  </si>
  <si>
    <t>1:30 PM-2:30 PM</t>
  </si>
  <si>
    <t>10:00 AM-10:40PM</t>
  </si>
  <si>
    <t xml:space="preserve">Percentage(Call Aband) </t>
  </si>
  <si>
    <t>%(Call Handle)</t>
  </si>
  <si>
    <t>1. Shrinkage = It refers to time in which agents are being paid but are not avialable to handle interacetions.</t>
  </si>
  <si>
    <t xml:space="preserve">Reasons: - </t>
  </si>
  <si>
    <r>
      <t xml:space="preserve">Shrinkage Formula :- </t>
    </r>
    <r>
      <rPr>
        <u/>
        <sz val="20"/>
        <color theme="1"/>
        <rFont val="Calibri"/>
        <family val="2"/>
        <scheme val="minor"/>
      </rPr>
      <t>Total Absent</t>
    </r>
  </si>
  <si>
    <t xml:space="preserve">     Total Rostered</t>
  </si>
  <si>
    <t>Ex. - Total Scheduled Agents = 40       and     Absent Agents = 3</t>
  </si>
  <si>
    <r>
      <t xml:space="preserve">Attrition Formula :- </t>
    </r>
    <r>
      <rPr>
        <u/>
        <sz val="20"/>
        <color theme="1"/>
        <rFont val="Calibri"/>
        <family val="2"/>
        <scheme val="minor"/>
      </rPr>
      <t>Number of people attried</t>
    </r>
  </si>
  <si>
    <t xml:space="preserve">            avg. Headcount</t>
  </si>
  <si>
    <t>Ex. - Attried Peoples - 2     and   avg. headcount = 6</t>
  </si>
  <si>
    <r>
      <t xml:space="preserve">Occupanacy Forumula :- </t>
    </r>
    <r>
      <rPr>
        <u/>
        <sz val="20"/>
        <color theme="1"/>
        <rFont val="Calibri"/>
        <family val="2"/>
        <scheme val="minor"/>
      </rPr>
      <t>work Load</t>
    </r>
  </si>
  <si>
    <t xml:space="preserve"> Login Hours</t>
  </si>
  <si>
    <t xml:space="preserve"> </t>
  </si>
  <si>
    <t>Total Break Time= 15+15= 30min</t>
  </si>
  <si>
    <t>Lunch Time = 40 min</t>
  </si>
  <si>
    <t>Offline Activities</t>
  </si>
  <si>
    <t>Work Load Time = 07 hr 50min</t>
  </si>
  <si>
    <t>Login Time = 09 hr</t>
  </si>
  <si>
    <t xml:space="preserve">Occupancy Rate : </t>
  </si>
  <si>
    <t>Ex. Stephanie's Shift time = 08:00 AM - 05:00 PM( 9 hr )</t>
  </si>
  <si>
    <t xml:space="preserve">Note:-   Call Abandoned means at a perticular time(Threshold) in which caller diconnect call without answering the call by agent </t>
  </si>
  <si>
    <t xml:space="preserve">             Ex.-  Let 10 calls disconnected or customer cut call before 10 sec. then that all Calls are consider Call Abandoned calls.   </t>
  </si>
  <si>
    <t>Service Level</t>
  </si>
  <si>
    <t>Service Level Agreement</t>
  </si>
  <si>
    <t>20/70</t>
  </si>
  <si>
    <t>Threshold= 20sec</t>
  </si>
  <si>
    <t>Calls 70%</t>
  </si>
  <si>
    <t>TotalCalls Offered</t>
  </si>
  <si>
    <t>Calls Answered</t>
  </si>
  <si>
    <t>Calls Answered within Threshold</t>
  </si>
  <si>
    <t>Calls Abandoned within Threshold</t>
  </si>
  <si>
    <t>Threshold= 5sec.</t>
  </si>
  <si>
    <t xml:space="preserve">Service Level </t>
  </si>
  <si>
    <t>Service Level Formula :-</t>
  </si>
  <si>
    <t>Calls Offered - Calls Abandoned</t>
  </si>
  <si>
    <t>Due to Leaves(unplannd Leave and planned Leave)</t>
  </si>
  <si>
    <t>Hour</t>
  </si>
  <si>
    <t>Call Volume</t>
  </si>
  <si>
    <t>09:00 AM to 10:00 AM</t>
  </si>
  <si>
    <t>10:00 AM to 11:00 AM</t>
  </si>
  <si>
    <t>11:00 AM to 12:00 PM</t>
  </si>
  <si>
    <t>12:00 PM to 01:00 PM</t>
  </si>
  <si>
    <t>02:00 PM to 03:00 PM</t>
  </si>
  <si>
    <t>03:00 PM to 04:00 PM</t>
  </si>
  <si>
    <t>04:00 PM to 05:00 PM</t>
  </si>
  <si>
    <t>Total Call Volume(Add on)</t>
  </si>
  <si>
    <t>01:00 PM to 02:00 PM</t>
  </si>
  <si>
    <t>AHT - Average Handle Time</t>
  </si>
  <si>
    <t>Calls</t>
  </si>
  <si>
    <t>Talk Time</t>
  </si>
  <si>
    <t>Hold Time</t>
  </si>
  <si>
    <t>ACW Time</t>
  </si>
  <si>
    <t>AHT Formula :-</t>
  </si>
  <si>
    <t>(Talk Time + HOLD Time + ACW Time)</t>
  </si>
  <si>
    <t>AHT</t>
  </si>
  <si>
    <t>AHT(in Sec.)</t>
  </si>
  <si>
    <t>ASA - Average Speed of Answer</t>
  </si>
  <si>
    <t>Customer Inteface</t>
  </si>
  <si>
    <t>IVR Time</t>
  </si>
  <si>
    <t>Waiting Time</t>
  </si>
  <si>
    <t xml:space="preserve">&lt;---- For single Agent </t>
  </si>
  <si>
    <t>ASA Forumla :-</t>
  </si>
  <si>
    <t>Total Waiting Time for Answered Calls</t>
  </si>
  <si>
    <t xml:space="preserve">   Total Number of Answered Calls</t>
  </si>
  <si>
    <t>Total Waiting Time</t>
  </si>
  <si>
    <t>Total Answered Calls</t>
  </si>
  <si>
    <t>Anw. Calls</t>
  </si>
  <si>
    <t xml:space="preserve">ASA  :- </t>
  </si>
  <si>
    <t>Login Time</t>
  </si>
  <si>
    <t>CPH</t>
  </si>
  <si>
    <t>Occupancy</t>
  </si>
  <si>
    <t>AHT (in sec.)</t>
  </si>
  <si>
    <t xml:space="preserve">   a=a+val</t>
  </si>
  <si>
    <t xml:space="preserve"> retuen a</t>
  </si>
  <si>
    <r>
      <t>val = input(</t>
    </r>
    <r>
      <rPr>
        <sz val="8"/>
        <color rgb="FFCC0000"/>
        <rFont val="Consolas"/>
        <family val="3"/>
      </rPr>
      <t>"Enter your value: "</t>
    </r>
    <r>
      <rPr>
        <sz val="8"/>
        <color rgb="FF444444"/>
        <rFont val="Consolas"/>
        <family val="3"/>
      </rPr>
      <t>)</t>
    </r>
  </si>
  <si>
    <r>
      <t>print</t>
    </r>
    <r>
      <rPr>
        <sz val="8"/>
        <color rgb="FF444444"/>
        <rFont val="Consolas"/>
        <family val="3"/>
      </rPr>
      <t>(val)</t>
    </r>
  </si>
  <si>
    <t xml:space="preserve">if val in val : </t>
  </si>
  <si>
    <t>print(a)</t>
  </si>
  <si>
    <t>Python Programm for adding vales</t>
  </si>
  <si>
    <t>Month</t>
  </si>
  <si>
    <t>Date</t>
  </si>
  <si>
    <t>Year</t>
  </si>
  <si>
    <t>Employee</t>
  </si>
  <si>
    <t>Team Lead</t>
  </si>
  <si>
    <t>Supervisor</t>
  </si>
  <si>
    <t>TTS</t>
  </si>
  <si>
    <t>TSA</t>
  </si>
  <si>
    <t>Sep</t>
  </si>
  <si>
    <t>Almanzar, Jeyson</t>
  </si>
  <si>
    <t>Willy</t>
  </si>
  <si>
    <t>Francisco Ynoa</t>
  </si>
  <si>
    <t>Almonte, Kelvin</t>
  </si>
  <si>
    <t>Amanda</t>
  </si>
  <si>
    <t>Kelly Olson</t>
  </si>
  <si>
    <t>Diaz, Jose</t>
  </si>
  <si>
    <t>Disla, Alexa</t>
  </si>
  <si>
    <t>Eiler, Courtney</t>
  </si>
  <si>
    <t>Espinal, Deuny</t>
  </si>
  <si>
    <t>Fernandez, Miguel</t>
  </si>
  <si>
    <t>Flores, Cindy</t>
  </si>
  <si>
    <t>Knickrehm, Vanessa</t>
  </si>
  <si>
    <t>Lopez, Anny</t>
  </si>
  <si>
    <t>Martinez, Iliana</t>
  </si>
  <si>
    <t>Mateo, Erickson</t>
  </si>
  <si>
    <t>Mateo, Jackson</t>
  </si>
  <si>
    <t>Munoz, Keila</t>
  </si>
  <si>
    <t>Ortega, Erick</t>
  </si>
  <si>
    <t>Santos, Pedro</t>
  </si>
  <si>
    <t>Smith, Tracee</t>
  </si>
  <si>
    <t>Tavarez, Jose</t>
  </si>
  <si>
    <t>Betsy</t>
  </si>
  <si>
    <t>SA Percetage</t>
  </si>
  <si>
    <t>Total</t>
  </si>
  <si>
    <t>Row Labels</t>
  </si>
  <si>
    <t>Grand Total</t>
  </si>
  <si>
    <t>Average of SA Percetage</t>
  </si>
  <si>
    <t xml:space="preserve">3. Utilzation = Utilzation rate is the percentage of time that agents spend handling customer inquiries </t>
  </si>
  <si>
    <t>4. Occupancy = It is measure of how busy agents are during their working time. (Including both produtive and non-produtive time) ( e.g.- breaks, meetings, Training).</t>
  </si>
  <si>
    <t>Formula</t>
  </si>
  <si>
    <t xml:space="preserve">                 Login Hours</t>
  </si>
  <si>
    <t xml:space="preserve">    Talk time + Hold time + ACW time</t>
  </si>
  <si>
    <t>=</t>
  </si>
  <si>
    <t>Call time + Break time + Meenting time + Training Time + -----</t>
  </si>
  <si>
    <t xml:space="preserve">                                     Login Time</t>
  </si>
  <si>
    <t xml:space="preserve">                         , Waiting for calls. It is directly related to handling customer interactions or productive Output. It doesn’t include non-Procutive time.</t>
  </si>
  <si>
    <t>2. Attrition = Whenever an employee leaves a company &amp; their position is not immdiately filled.</t>
  </si>
  <si>
    <t>Average of SA %</t>
  </si>
  <si>
    <t xml:space="preserve">SA :- The amount of time an agent worked which aligned with the time they were schedulde to work.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</si>
</sst>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ss.0;@"/>
    <numFmt numFmtId="166" formatCode="[ss]"/>
  </numFmts>
  <fonts count="27" x14ac:knownFonts="1">
    <font>
      <sz val="11"/>
      <color theme="1"/>
      <name val="Calibri"/>
      <family val="2"/>
      <scheme val="minor"/>
    </font>
    <font>
      <b/>
      <sz val="11"/>
      <color theme="1"/>
      <name val="Calibri"/>
      <family val="2"/>
      <scheme val="minor"/>
    </font>
    <font>
      <sz val="10"/>
      <color theme="1"/>
      <name val="Calibri"/>
      <family val="2"/>
      <scheme val="minor"/>
    </font>
    <font>
      <b/>
      <sz val="11"/>
      <color theme="0"/>
      <name val="Calibri"/>
      <family val="2"/>
      <scheme val="minor"/>
    </font>
    <font>
      <sz val="11"/>
      <color theme="0"/>
      <name val="Calibri"/>
      <family val="2"/>
      <scheme val="minor"/>
    </font>
    <font>
      <sz val="14"/>
      <color theme="1"/>
      <name val="Calibri"/>
      <family val="2"/>
      <scheme val="minor"/>
    </font>
    <font>
      <sz val="11"/>
      <color theme="1"/>
      <name val="Calibri"/>
      <family val="2"/>
      <scheme val="minor"/>
    </font>
    <font>
      <sz val="16"/>
      <color theme="1"/>
      <name val="Calibri"/>
      <family val="2"/>
      <scheme val="minor"/>
    </font>
    <font>
      <sz val="12"/>
      <color theme="0"/>
      <name val="Calibri"/>
      <family val="2"/>
      <scheme val="minor"/>
    </font>
    <font>
      <sz val="18"/>
      <color theme="1"/>
      <name val="Calibri"/>
      <family val="2"/>
      <scheme val="minor"/>
    </font>
    <font>
      <sz val="20"/>
      <color theme="1"/>
      <name val="Calibri"/>
      <family val="2"/>
      <scheme val="minor"/>
    </font>
    <font>
      <b/>
      <sz val="14"/>
      <color theme="1"/>
      <name val="Calibri"/>
      <family val="2"/>
      <scheme val="minor"/>
    </font>
    <font>
      <sz val="14"/>
      <color theme="0"/>
      <name val="Calibri"/>
      <family val="2"/>
      <scheme val="minor"/>
    </font>
    <font>
      <u/>
      <sz val="20"/>
      <color theme="1"/>
      <name val="Calibri"/>
      <family val="2"/>
      <scheme val="minor"/>
    </font>
    <font>
      <sz val="16"/>
      <color rgb="FF7030A0"/>
      <name val="Calibri"/>
      <family val="2"/>
      <scheme val="minor"/>
    </font>
    <font>
      <sz val="11"/>
      <color rgb="FF7030A0"/>
      <name val="Calibri"/>
      <family val="2"/>
      <scheme val="minor"/>
    </font>
    <font>
      <sz val="12"/>
      <color theme="1"/>
      <name val="Calibri"/>
      <family val="2"/>
      <scheme val="minor"/>
    </font>
    <font>
      <b/>
      <sz val="12"/>
      <color theme="1"/>
      <name val="Calibri"/>
      <family val="2"/>
      <scheme val="minor"/>
    </font>
    <font>
      <b/>
      <sz val="16"/>
      <color theme="1"/>
      <name val="Calibri"/>
      <family val="2"/>
      <scheme val="minor"/>
    </font>
    <font>
      <b/>
      <u/>
      <sz val="16"/>
      <color theme="1"/>
      <name val="Calibri"/>
      <family val="2"/>
      <scheme val="minor"/>
    </font>
    <font>
      <u/>
      <sz val="14"/>
      <color theme="1"/>
      <name val="Calibri"/>
      <family val="2"/>
      <scheme val="minor"/>
    </font>
    <font>
      <b/>
      <u/>
      <sz val="12"/>
      <color theme="1"/>
      <name val="Calibri"/>
      <family val="2"/>
      <scheme val="minor"/>
    </font>
    <font>
      <sz val="11"/>
      <name val="Calibri"/>
      <family val="2"/>
      <scheme val="minor"/>
    </font>
    <font>
      <sz val="8"/>
      <color rgb="FF444444"/>
      <name val="Consolas"/>
      <family val="3"/>
    </font>
    <font>
      <sz val="8"/>
      <color rgb="FFCC0000"/>
      <name val="Consolas"/>
      <family val="3"/>
    </font>
    <font>
      <u/>
      <sz val="11"/>
      <color theme="1"/>
      <name val="Calibri"/>
      <family val="2"/>
      <scheme val="minor"/>
    </font>
    <font>
      <b/>
      <sz val="11"/>
      <name val="Calibri"/>
      <family val="2"/>
      <scheme val="minor"/>
    </font>
  </fonts>
  <fills count="19">
    <fill>
      <patternFill patternType="none"/>
    </fill>
    <fill>
      <patternFill patternType="gray125"/>
    </fill>
    <fill>
      <patternFill patternType="solid">
        <fgColor theme="4" tint="-0.249977111117893"/>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rgb="FF00B0F0"/>
        <bgColor indexed="64"/>
      </patternFill>
    </fill>
    <fill>
      <patternFill patternType="solid">
        <fgColor theme="7" tint="0.39997558519241921"/>
        <bgColor indexed="64"/>
      </patternFill>
    </fill>
    <fill>
      <patternFill patternType="solid">
        <fgColor theme="7" tint="-0.499984740745262"/>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theme="0"/>
        <bgColor indexed="64"/>
      </patternFill>
    </fill>
    <fill>
      <patternFill patternType="solid">
        <fgColor theme="9"/>
        <bgColor indexed="64"/>
      </patternFill>
    </fill>
    <fill>
      <patternFill patternType="solid">
        <fgColor theme="7" tint="0.59999389629810485"/>
        <bgColor indexed="64"/>
      </patternFill>
    </fill>
    <fill>
      <patternFill patternType="solid">
        <fgColor theme="4" tint="0.79998168889431442"/>
        <bgColor theme="4" tint="0.79998168889431442"/>
      </patternFill>
    </fill>
  </fills>
  <borders count="26">
    <border>
      <left/>
      <right/>
      <top/>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22"/>
      </left>
      <right style="thin">
        <color indexed="22"/>
      </right>
      <top/>
      <bottom style="thin">
        <color indexed="22"/>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thin">
        <color theme="4" tint="0.39997558519241921"/>
      </bottom>
      <diagonal/>
    </border>
  </borders>
  <cellStyleXfs count="2">
    <xf numFmtId="0" fontId="0" fillId="0" borderId="0"/>
    <xf numFmtId="9" fontId="6" fillId="0" borderId="0" applyFont="0" applyFill="0" applyBorder="0" applyAlignment="0" applyProtection="0"/>
  </cellStyleXfs>
  <cellXfs count="121">
    <xf numFmtId="0" fontId="0" fillId="0" borderId="0" xfId="0"/>
    <xf numFmtId="0" fontId="2" fillId="0" borderId="1" xfId="0" applyFont="1" applyBorder="1" applyAlignment="1">
      <alignment horizontal="center" vertical="center"/>
    </xf>
    <xf numFmtId="0" fontId="0" fillId="0" borderId="0" xfId="0" applyAlignment="1">
      <alignment horizontal="center"/>
    </xf>
    <xf numFmtId="1" fontId="0" fillId="0" borderId="0" xfId="0" applyNumberFormat="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0" xfId="0" applyAlignment="1">
      <alignment horizontal="left"/>
    </xf>
    <xf numFmtId="0" fontId="1" fillId="2" borderId="4" xfId="0" applyFont="1" applyFill="1" applyBorder="1" applyAlignment="1">
      <alignment horizontal="center"/>
    </xf>
    <xf numFmtId="0" fontId="5" fillId="4" borderId="8" xfId="0" applyFont="1" applyFill="1" applyBorder="1" applyAlignment="1">
      <alignment horizontal="center"/>
    </xf>
    <xf numFmtId="0" fontId="5" fillId="5" borderId="8" xfId="0" applyFont="1" applyFill="1" applyBorder="1" applyAlignment="1">
      <alignment horizontal="center"/>
    </xf>
    <xf numFmtId="0" fontId="0" fillId="0" borderId="8" xfId="0" applyBorder="1" applyAlignment="1">
      <alignment horizontal="center"/>
    </xf>
    <xf numFmtId="0" fontId="8" fillId="6" borderId="8" xfId="0" applyFont="1" applyFill="1" applyBorder="1" applyAlignment="1">
      <alignment horizontal="center"/>
    </xf>
    <xf numFmtId="0" fontId="8" fillId="7" borderId="8" xfId="0" applyFont="1" applyFill="1" applyBorder="1" applyAlignment="1">
      <alignment horizontal="center"/>
    </xf>
    <xf numFmtId="0" fontId="8" fillId="3" borderId="8" xfId="0" applyFont="1" applyFill="1" applyBorder="1" applyAlignment="1">
      <alignment horizontal="center"/>
    </xf>
    <xf numFmtId="0" fontId="8" fillId="8" borderId="8" xfId="0" applyFont="1" applyFill="1" applyBorder="1" applyAlignment="1">
      <alignment horizontal="center"/>
    </xf>
    <xf numFmtId="0" fontId="11" fillId="5" borderId="8" xfId="0" applyFont="1" applyFill="1" applyBorder="1" applyAlignment="1">
      <alignment horizontal="center"/>
    </xf>
    <xf numFmtId="0" fontId="0" fillId="10" borderId="8" xfId="0" applyFill="1" applyBorder="1" applyAlignment="1">
      <alignment horizontal="center"/>
    </xf>
    <xf numFmtId="0" fontId="0" fillId="0" borderId="8" xfId="0" applyBorder="1"/>
    <xf numFmtId="0" fontId="12" fillId="13" borderId="8" xfId="0" applyFont="1" applyFill="1" applyBorder="1" applyAlignment="1">
      <alignment horizontal="center"/>
    </xf>
    <xf numFmtId="0" fontId="4" fillId="11" borderId="8" xfId="0" applyFont="1" applyFill="1" applyBorder="1" applyAlignment="1">
      <alignment horizontal="center"/>
    </xf>
    <xf numFmtId="0" fontId="4" fillId="12" borderId="8" xfId="0" applyFont="1" applyFill="1" applyBorder="1" applyAlignment="1">
      <alignment horizontal="center"/>
    </xf>
    <xf numFmtId="0" fontId="4" fillId="7" borderId="8" xfId="0" applyFont="1" applyFill="1" applyBorder="1" applyAlignment="1">
      <alignment horizontal="center"/>
    </xf>
    <xf numFmtId="10" fontId="0" fillId="0" borderId="0" xfId="0" applyNumberFormat="1"/>
    <xf numFmtId="0" fontId="10" fillId="0" borderId="0" xfId="0" applyFont="1"/>
    <xf numFmtId="21" fontId="10" fillId="0" borderId="0" xfId="0" applyNumberFormat="1" applyFont="1"/>
    <xf numFmtId="165" fontId="10" fillId="0" borderId="0" xfId="0" applyNumberFormat="1" applyFont="1"/>
    <xf numFmtId="0" fontId="10" fillId="0" borderId="0" xfId="0" applyFont="1" applyAlignment="1">
      <alignment vertical="center"/>
    </xf>
    <xf numFmtId="21" fontId="10" fillId="0" borderId="0" xfId="0" applyNumberFormat="1" applyFont="1" applyAlignment="1">
      <alignment vertical="center"/>
    </xf>
    <xf numFmtId="9" fontId="10" fillId="0" borderId="0" xfId="1" applyFont="1"/>
    <xf numFmtId="1" fontId="10" fillId="0" borderId="0" xfId="0" applyNumberFormat="1" applyFont="1"/>
    <xf numFmtId="0" fontId="7" fillId="0" borderId="0" xfId="0" applyFont="1"/>
    <xf numFmtId="10" fontId="7" fillId="0" borderId="0" xfId="0" applyNumberFormat="1" applyFont="1"/>
    <xf numFmtId="0" fontId="14" fillId="0" borderId="0" xfId="0" applyFont="1"/>
    <xf numFmtId="0" fontId="15" fillId="0" borderId="0" xfId="0" applyFont="1"/>
    <xf numFmtId="10" fontId="14" fillId="0" borderId="0" xfId="0" applyNumberFormat="1" applyFont="1"/>
    <xf numFmtId="0" fontId="16" fillId="0" borderId="0" xfId="0" applyFont="1"/>
    <xf numFmtId="0" fontId="17" fillId="0" borderId="0" xfId="0" applyFont="1"/>
    <xf numFmtId="0" fontId="5" fillId="0" borderId="0" xfId="0" applyFont="1"/>
    <xf numFmtId="0" fontId="18" fillId="0" borderId="0" xfId="0" applyFont="1"/>
    <xf numFmtId="0" fontId="19" fillId="0" borderId="0" xfId="0" applyFont="1"/>
    <xf numFmtId="0" fontId="11" fillId="0" borderId="0" xfId="0" applyFont="1"/>
    <xf numFmtId="0" fontId="1" fillId="0" borderId="0" xfId="0" applyFont="1"/>
    <xf numFmtId="0" fontId="4" fillId="4" borderId="8" xfId="0" applyFont="1" applyFill="1" applyBorder="1" applyAlignment="1">
      <alignment horizontal="center"/>
    </xf>
    <xf numFmtId="0" fontId="5" fillId="0" borderId="0" xfId="0" applyFont="1" applyAlignment="1">
      <alignment horizontal="center"/>
    </xf>
    <xf numFmtId="21" fontId="0" fillId="0" borderId="0" xfId="0" applyNumberFormat="1"/>
    <xf numFmtId="21" fontId="0" fillId="0" borderId="8" xfId="0" applyNumberFormat="1" applyBorder="1" applyAlignment="1">
      <alignment horizontal="center"/>
    </xf>
    <xf numFmtId="0" fontId="20" fillId="0" borderId="0" xfId="0" applyFont="1"/>
    <xf numFmtId="166" fontId="0" fillId="0" borderId="8" xfId="0" applyNumberFormat="1" applyBorder="1" applyAlignment="1">
      <alignment horizontal="center"/>
    </xf>
    <xf numFmtId="0" fontId="0" fillId="7" borderId="0" xfId="0" applyFill="1"/>
    <xf numFmtId="0" fontId="0" fillId="15" borderId="0" xfId="0" applyFill="1"/>
    <xf numFmtId="0" fontId="0" fillId="10" borderId="0" xfId="0" applyFill="1"/>
    <xf numFmtId="0" fontId="0" fillId="10" borderId="0" xfId="0" applyFill="1" applyAlignment="1">
      <alignment horizontal="center"/>
    </xf>
    <xf numFmtId="0" fontId="0" fillId="10" borderId="0" xfId="0" applyFill="1" applyAlignment="1">
      <alignment horizontal="right"/>
    </xf>
    <xf numFmtId="0" fontId="21" fillId="0" borderId="0" xfId="0" applyFont="1"/>
    <xf numFmtId="0" fontId="0" fillId="15" borderId="0" xfId="0" applyFill="1" applyAlignment="1">
      <alignment horizontal="center"/>
    </xf>
    <xf numFmtId="0" fontId="5" fillId="15" borderId="0" xfId="0" applyFont="1" applyFill="1" applyAlignment="1">
      <alignment horizontal="center"/>
    </xf>
    <xf numFmtId="0" fontId="0" fillId="14" borderId="8" xfId="0" applyFill="1" applyBorder="1"/>
    <xf numFmtId="46" fontId="0" fillId="0" borderId="8" xfId="0" applyNumberFormat="1" applyBorder="1"/>
    <xf numFmtId="46" fontId="11" fillId="0" borderId="0" xfId="0" applyNumberFormat="1" applyFont="1"/>
    <xf numFmtId="0" fontId="4" fillId="16" borderId="8" xfId="0" applyFont="1" applyFill="1" applyBorder="1" applyAlignment="1">
      <alignment horizontal="center"/>
    </xf>
    <xf numFmtId="0" fontId="4" fillId="8" borderId="8" xfId="0" applyFont="1" applyFill="1" applyBorder="1" applyAlignment="1">
      <alignment horizontal="center"/>
    </xf>
    <xf numFmtId="9" fontId="4" fillId="8" borderId="8" xfId="0" applyNumberFormat="1" applyFont="1" applyFill="1" applyBorder="1" applyAlignment="1">
      <alignment horizontal="center"/>
    </xf>
    <xf numFmtId="1" fontId="0" fillId="0" borderId="8" xfId="0" applyNumberFormat="1" applyBorder="1" applyAlignment="1">
      <alignment horizontal="center"/>
    </xf>
    <xf numFmtId="1" fontId="0" fillId="0" borderId="0" xfId="0" applyNumberFormat="1"/>
    <xf numFmtId="1" fontId="0" fillId="17" borderId="12" xfId="0" applyNumberFormat="1" applyFill="1" applyBorder="1" applyAlignment="1">
      <alignment horizontal="center"/>
    </xf>
    <xf numFmtId="0" fontId="22" fillId="10" borderId="17" xfId="0" applyFont="1" applyFill="1" applyBorder="1" applyAlignment="1">
      <alignment horizontal="center"/>
    </xf>
    <xf numFmtId="0" fontId="25" fillId="3" borderId="5" xfId="0" applyFont="1" applyFill="1" applyBorder="1"/>
    <xf numFmtId="0" fontId="25" fillId="3" borderId="6" xfId="0" applyFont="1" applyFill="1" applyBorder="1"/>
    <xf numFmtId="0" fontId="25" fillId="3" borderId="7" xfId="0" applyFont="1" applyFill="1" applyBorder="1"/>
    <xf numFmtId="0" fontId="0" fillId="0" borderId="18" xfId="0" applyBorder="1"/>
    <xf numFmtId="15" fontId="0" fillId="0" borderId="19" xfId="0" applyNumberFormat="1" applyBorder="1" applyAlignment="1">
      <alignment horizontal="center"/>
    </xf>
    <xf numFmtId="0" fontId="0" fillId="0" borderId="19" xfId="0" applyBorder="1"/>
    <xf numFmtId="0" fontId="0" fillId="0" borderId="19" xfId="0" applyBorder="1" applyAlignment="1">
      <alignment horizontal="center"/>
    </xf>
    <xf numFmtId="0" fontId="0" fillId="0" borderId="20" xfId="0" applyBorder="1" applyAlignment="1">
      <alignment horizontal="center"/>
    </xf>
    <xf numFmtId="0" fontId="0" fillId="18" borderId="18" xfId="0" applyFill="1" applyBorder="1"/>
    <xf numFmtId="15" fontId="0" fillId="18" borderId="19" xfId="0" applyNumberFormat="1" applyFill="1" applyBorder="1" applyAlignment="1">
      <alignment horizontal="center"/>
    </xf>
    <xf numFmtId="0" fontId="0" fillId="18" borderId="19" xfId="0" applyFill="1" applyBorder="1"/>
    <xf numFmtId="0" fontId="0" fillId="18" borderId="19" xfId="0" applyFill="1" applyBorder="1" applyAlignment="1">
      <alignment horizontal="center"/>
    </xf>
    <xf numFmtId="0" fontId="0" fillId="18" borderId="20" xfId="0" applyFill="1" applyBorder="1" applyAlignment="1">
      <alignment horizontal="center"/>
    </xf>
    <xf numFmtId="0" fontId="0" fillId="18" borderId="22" xfId="0" applyFill="1" applyBorder="1"/>
    <xf numFmtId="15" fontId="0" fillId="18" borderId="23" xfId="0" applyNumberFormat="1" applyFill="1" applyBorder="1" applyAlignment="1">
      <alignment horizontal="center"/>
    </xf>
    <xf numFmtId="0" fontId="0" fillId="18" borderId="23" xfId="0" applyFill="1" applyBorder="1"/>
    <xf numFmtId="0" fontId="0" fillId="18" borderId="23" xfId="0" applyFill="1" applyBorder="1" applyAlignment="1">
      <alignment horizontal="center"/>
    </xf>
    <xf numFmtId="0" fontId="0" fillId="18" borderId="24" xfId="0" applyFill="1" applyBorder="1" applyAlignment="1">
      <alignment horizontal="center"/>
    </xf>
    <xf numFmtId="0" fontId="26" fillId="8" borderId="21" xfId="0" applyFont="1" applyFill="1" applyBorder="1" applyAlignment="1">
      <alignment horizontal="center" vertical="center"/>
    </xf>
    <xf numFmtId="0" fontId="26" fillId="8" borderId="8" xfId="0" applyFont="1" applyFill="1" applyBorder="1" applyAlignment="1">
      <alignment horizontal="center" vertical="center"/>
    </xf>
    <xf numFmtId="0" fontId="25" fillId="0" borderId="0" xfId="0" applyFont="1"/>
    <xf numFmtId="0" fontId="13" fillId="0" borderId="0" xfId="0" applyFont="1"/>
    <xf numFmtId="10" fontId="0" fillId="0" borderId="25" xfId="1" applyNumberFormat="1" applyFont="1" applyBorder="1" applyAlignment="1">
      <alignment horizontal="center"/>
    </xf>
    <xf numFmtId="0" fontId="0" fillId="0" borderId="0" xfId="0" pivotButton="1" applyAlignment="1">
      <alignment horizontal="center"/>
    </xf>
    <xf numFmtId="10" fontId="0" fillId="0" borderId="0" xfId="0" applyNumberFormat="1" applyAlignment="1">
      <alignment horizontal="center"/>
    </xf>
    <xf numFmtId="9" fontId="0" fillId="0" borderId="0" xfId="0" applyNumberFormat="1" applyAlignment="1">
      <alignment horizontal="center"/>
    </xf>
    <xf numFmtId="10" fontId="0" fillId="0" borderId="8" xfId="1" applyNumberFormat="1" applyFont="1" applyBorder="1" applyAlignment="1">
      <alignment horizontal="center"/>
    </xf>
    <xf numFmtId="0" fontId="3"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5" fillId="4" borderId="8" xfId="0" applyFont="1" applyFill="1" applyBorder="1" applyAlignment="1">
      <alignment horizontal="center"/>
    </xf>
    <xf numFmtId="0" fontId="5" fillId="5" borderId="8" xfId="0" applyFont="1" applyFill="1" applyBorder="1" applyAlignment="1">
      <alignment horizontal="center" vertical="center"/>
    </xf>
    <xf numFmtId="164" fontId="11" fillId="0" borderId="8" xfId="1" applyNumberFormat="1" applyFont="1" applyBorder="1" applyAlignment="1">
      <alignment horizontal="center" vertical="center"/>
    </xf>
    <xf numFmtId="164" fontId="11" fillId="0" borderId="8" xfId="0" applyNumberFormat="1" applyFont="1" applyBorder="1" applyAlignment="1">
      <alignment horizontal="center" vertical="center"/>
    </xf>
    <xf numFmtId="0" fontId="7" fillId="9" borderId="13" xfId="0" applyFont="1" applyFill="1" applyBorder="1" applyAlignment="1">
      <alignment horizontal="center"/>
    </xf>
    <xf numFmtId="0" fontId="7" fillId="9" borderId="14" xfId="0" applyFont="1" applyFill="1" applyBorder="1" applyAlignment="1">
      <alignment horizontal="center"/>
    </xf>
    <xf numFmtId="0" fontId="7" fillId="9" borderId="12" xfId="0" applyFont="1" applyFill="1" applyBorder="1" applyAlignment="1">
      <alignment horizontal="center"/>
    </xf>
    <xf numFmtId="0" fontId="7" fillId="0" borderId="8" xfId="0" applyFont="1" applyBorder="1" applyAlignment="1">
      <alignment horizontal="center" vertical="center"/>
    </xf>
    <xf numFmtId="0" fontId="9" fillId="0" borderId="8" xfId="0" applyFont="1" applyBorder="1" applyAlignment="1">
      <alignment horizontal="center" vertical="center"/>
    </xf>
    <xf numFmtId="0" fontId="10" fillId="0" borderId="8"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9" fillId="0" borderId="9" xfId="0" applyFont="1" applyBorder="1" applyAlignment="1">
      <alignment horizontal="center" vertical="center"/>
    </xf>
    <xf numFmtId="0" fontId="9" fillId="0" borderId="10" xfId="0" applyFont="1" applyBorder="1" applyAlignment="1">
      <alignment horizontal="center" vertical="center"/>
    </xf>
    <xf numFmtId="0" fontId="9" fillId="0" borderId="11"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7" fillId="0" borderId="15" xfId="0" applyFont="1" applyBorder="1" applyAlignment="1">
      <alignment horizontal="center" vertical="center"/>
    </xf>
    <xf numFmtId="0" fontId="7" fillId="0" borderId="16" xfId="0" applyFont="1" applyBorder="1" applyAlignment="1">
      <alignment horizontal="center" vertical="center"/>
    </xf>
    <xf numFmtId="10" fontId="18" fillId="0" borderId="8" xfId="1" applyNumberFormat="1" applyFont="1" applyBorder="1" applyAlignment="1">
      <alignment horizontal="center" vertical="center"/>
    </xf>
    <xf numFmtId="0" fontId="12" fillId="14" borderId="0" xfId="0" applyFont="1" applyFill="1" applyAlignment="1">
      <alignment horizontal="center"/>
    </xf>
    <xf numFmtId="0" fontId="5" fillId="0" borderId="8" xfId="0" applyFont="1" applyBorder="1" applyAlignment="1">
      <alignment horizontal="center" vertical="center"/>
    </xf>
    <xf numFmtId="14" fontId="7" fillId="4" borderId="8" xfId="0" applyNumberFormat="1" applyFont="1" applyFill="1" applyBorder="1" applyAlignment="1">
      <alignment horizontal="center"/>
    </xf>
  </cellXfs>
  <cellStyles count="2">
    <cellStyle name="Normal" xfId="0" builtinId="0"/>
    <cellStyle name="Percent" xfId="1" builtinId="5"/>
  </cellStyles>
  <dxfs count="39">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20" formatCode="dd\-mmm\-yy"/>
      <alignment horizontal="center"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top style="thin">
          <color indexed="22"/>
        </top>
        <bottom style="thin">
          <color theme="4" tint="0.39997558519241921"/>
        </bottom>
      </border>
    </dxf>
    <dxf>
      <alignment horizontal="center" vertical="bottom" textRotation="0" wrapText="0" indent="0" justifyLastLine="0" shrinkToFit="0" readingOrder="0"/>
    </dxf>
    <dxf>
      <border outline="0">
        <bottom style="thin">
          <color indexed="22"/>
        </bottom>
      </border>
    </dxf>
    <dxf>
      <font>
        <b/>
        <i val="0"/>
        <strike val="0"/>
        <condense val="0"/>
        <extend val="0"/>
        <outline val="0"/>
        <shadow val="0"/>
        <u val="none"/>
        <vertAlign val="baseline"/>
        <sz val="11"/>
        <color auto="1"/>
        <name val="Calibri"/>
        <family val="2"/>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indexed="22"/>
        </left>
        <right style="thin">
          <color indexed="22"/>
        </right>
        <top/>
        <bottom/>
      </border>
    </dxf>
    <dxf>
      <alignment horizontal="center"/>
    </dxf>
    <dxf>
      <alignment horizontal="center"/>
    </dxf>
    <dxf>
      <alignment horizontal="center"/>
    </dxf>
    <dxf>
      <alignment horizontal="center"/>
    </dxf>
    <dxf>
      <alignment horizontal="center"/>
    </dxf>
    <dxf>
      <alignment horizontal="center"/>
    </dxf>
    <dxf>
      <numFmt numFmtId="14" formatCode="0.00%"/>
    </dxf>
    <dxf>
      <numFmt numFmtId="14" formatCode="0.00%"/>
    </dxf>
    <dxf>
      <numFmt numFmtId="13" formatCode="0%"/>
    </dxf>
    <dxf>
      <alignment horizontal="center"/>
    </dxf>
    <dxf>
      <alignment horizontal="center"/>
    </dxf>
    <dxf>
      <alignment horizontal="center"/>
    </dxf>
    <dxf>
      <alignment horizontal="center"/>
    </dxf>
    <dxf>
      <alignment horizontal="center"/>
    </dxf>
    <dxf>
      <alignment horizontal="center"/>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border diagonalUp="0" diagonalDown="0">
        <left/>
        <right style="hair">
          <color theme="0" tint="-0.34998626667073579"/>
        </right>
        <top style="hair">
          <color theme="0" tint="-0.34998626667073579"/>
        </top>
        <bottom style="hair">
          <color theme="0" tint="-0.34998626667073579"/>
        </bottom>
        <vertical/>
        <horizontal/>
      </border>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4" tint="-0.249977111117893"/>
        </patternFill>
      </fill>
      <alignment horizontal="center" vertical="bottom" textRotation="0" wrapText="0"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[WFM Training.xlsx]Schedule Adherence Calu!PivotTable4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'Schedule Adherence Calu'!$M$11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'Schedule Adherence Calu'!$L$12:$L$15</c:f>
              <c:strCache>
                <c:ptCount val="3"/>
                <c:pt idx="0">
                  <c:v>Betsy</c:v>
                </c:pt>
                <c:pt idx="1">
                  <c:v>Francisco Ynoa</c:v>
                </c:pt>
                <c:pt idx="2">
                  <c:v>Kelly Olson</c:v>
                </c:pt>
              </c:strCache>
            </c:strRef>
          </c:cat>
          <c:val>
            <c:numRef>
              <c:f>'Schedule Adherence Calu'!$M$12:$M$15</c:f>
              <c:numCache>
                <c:formatCode>0.00%</c:formatCode>
                <c:ptCount val="3"/>
                <c:pt idx="0">
                  <c:v>0.28499332046905151</c:v>
                </c:pt>
                <c:pt idx="1">
                  <c:v>0.57272264631043257</c:v>
                </c:pt>
                <c:pt idx="2">
                  <c:v>0.43303518187239115</c:v>
                </c:pt>
              </c:numCache>
            </c:numRef>
          </c:val>
          <c:extLst>
            <c:ext xmlns:c16="http://schemas.microsoft.com/office/drawing/2014/chart" uri="{C3380CC4-5D6E-409C-BE32-E72D297353CC}">
              <c16:uniqueId val="{00000000-687C-4C4B-97A8-66C84676B4D7}"/>
            </c:ext>
          </c:extLst>
        </c:ser>
        <c:dLbls>
          <c:dLblPos val="outEnd"/>
          <c:showLegendKey val="0"/>
          <c:showVal val="1"/>
          <c:showCatName val="0"/>
          <c:showSerName val="0"/>
          <c:showPercent val="0"/>
          <c:showBubbleSize val="0"/>
        </c:dLbls>
        <c:gapWidth val="269"/>
        <c:axId val="100604991"/>
        <c:axId val="105951823"/>
      </c:barChart>
      <c:catAx>
        <c:axId val="10060499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05951823"/>
        <c:crosses val="autoZero"/>
        <c:auto val="1"/>
        <c:lblAlgn val="ctr"/>
        <c:lblOffset val="100"/>
        <c:noMultiLvlLbl val="0"/>
      </c:catAx>
      <c:valAx>
        <c:axId val="105951823"/>
        <c:scaling>
          <c:orientation val="minMax"/>
        </c:scaling>
        <c:delete val="1"/>
        <c:axPos val="b"/>
        <c:numFmt formatCode="0.00%" sourceLinked="1"/>
        <c:majorTickMark val="none"/>
        <c:minorTickMark val="none"/>
        <c:tickLblPos val="nextTo"/>
        <c:crossAx val="10060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15</xdr:col>
      <xdr:colOff>205740</xdr:colOff>
      <xdr:row>3</xdr:row>
      <xdr:rowOff>30480</xdr:rowOff>
    </xdr:from>
    <xdr:to>
      <xdr:col>22</xdr:col>
      <xdr:colOff>160020</xdr:colOff>
      <xdr:row>19</xdr:row>
      <xdr:rowOff>68580</xdr:rowOff>
    </xdr:to>
    <xdr:graphicFrame macro="">
      <xdr:nvGraphicFramePr>
        <xdr:cNvPr id="2" name="Chart 1">
          <a:extLst>
            <a:ext uri="{FF2B5EF4-FFF2-40B4-BE49-F238E27FC236}">
              <a16:creationId xmlns:a16="http://schemas.microsoft.com/office/drawing/2014/main" id="{470D64B0-F9DC-9328-12F1-74B84C86CE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60960</xdr:colOff>
      <xdr:row>17</xdr:row>
      <xdr:rowOff>15240</xdr:rowOff>
    </xdr:from>
    <xdr:to>
      <xdr:col>14</xdr:col>
      <xdr:colOff>1021080</xdr:colOff>
      <xdr:row>25</xdr:row>
      <xdr:rowOff>30479</xdr:rowOff>
    </xdr:to>
    <mc:AlternateContent xmlns:mc="http://schemas.openxmlformats.org/markup-compatibility/2006" xmlns:a14="http://schemas.microsoft.com/office/drawing/2010/main">
      <mc:Choice Requires="a14">
        <xdr:graphicFrame macro="">
          <xdr:nvGraphicFramePr>
            <xdr:cNvPr id="3" name="Supervisor">
              <a:extLst>
                <a:ext uri="{FF2B5EF4-FFF2-40B4-BE49-F238E27FC236}">
                  <a16:creationId xmlns:a16="http://schemas.microsoft.com/office/drawing/2014/main" id="{B6D01FD1-1662-8B12-95DE-33FE2C805A59}"/>
                </a:ext>
              </a:extLst>
            </xdr:cNvPr>
            <xdr:cNvGraphicFramePr/>
          </xdr:nvGraphicFramePr>
          <xdr:xfrm>
            <a:off x="0" y="0"/>
            <a:ext cx="0" cy="0"/>
          </xdr:xfrm>
          <a:graphic>
            <a:graphicData uri="http://schemas.microsoft.com/office/drawing/2010/slicer">
              <sle:slicer xmlns:sle="http://schemas.microsoft.com/office/drawing/2010/slicer" name="Supervisor"/>
            </a:graphicData>
          </a:graphic>
        </xdr:graphicFrame>
      </mc:Choice>
      <mc:Fallback xmlns="">
        <xdr:sp macro="" textlink="">
          <xdr:nvSpPr>
            <xdr:cNvPr id="0" name=""/>
            <xdr:cNvSpPr>
              <a:spLocks noTextEdit="1"/>
            </xdr:cNvSpPr>
          </xdr:nvSpPr>
          <xdr:spPr>
            <a:xfrm>
              <a:off x="10126980" y="3124200"/>
              <a:ext cx="1973580" cy="1523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1461937</xdr:colOff>
      <xdr:row>3</xdr:row>
      <xdr:rowOff>26893</xdr:rowOff>
    </xdr:from>
    <xdr:to>
      <xdr:col>0</xdr:col>
      <xdr:colOff>1712259</xdr:colOff>
      <xdr:row>6</xdr:row>
      <xdr:rowOff>197222</xdr:rowOff>
    </xdr:to>
    <xdr:sp macro="" textlink="">
      <xdr:nvSpPr>
        <xdr:cNvPr id="2" name="Left Brace 1">
          <a:extLst>
            <a:ext uri="{FF2B5EF4-FFF2-40B4-BE49-F238E27FC236}">
              <a16:creationId xmlns:a16="http://schemas.microsoft.com/office/drawing/2014/main" id="{3C46D40B-2E88-F223-9ED7-5563414704E9}"/>
            </a:ext>
          </a:extLst>
        </xdr:cNvPr>
        <xdr:cNvSpPr/>
      </xdr:nvSpPr>
      <xdr:spPr>
        <a:xfrm>
          <a:off x="1461937" y="851646"/>
          <a:ext cx="250322" cy="7620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1455386</xdr:colOff>
      <xdr:row>7</xdr:row>
      <xdr:rowOff>141022</xdr:rowOff>
    </xdr:from>
    <xdr:to>
      <xdr:col>0</xdr:col>
      <xdr:colOff>1736740</xdr:colOff>
      <xdr:row>12</xdr:row>
      <xdr:rowOff>94131</xdr:rowOff>
    </xdr:to>
    <xdr:sp macro="" textlink="">
      <xdr:nvSpPr>
        <xdr:cNvPr id="3" name="Left Brace 2">
          <a:extLst>
            <a:ext uri="{FF2B5EF4-FFF2-40B4-BE49-F238E27FC236}">
              <a16:creationId xmlns:a16="http://schemas.microsoft.com/office/drawing/2014/main" id="{C2E74756-5BDD-4A93-8722-ED50B86FDBDB}"/>
            </a:ext>
          </a:extLst>
        </xdr:cNvPr>
        <xdr:cNvSpPr/>
      </xdr:nvSpPr>
      <xdr:spPr>
        <a:xfrm>
          <a:off x="1455386" y="1754669"/>
          <a:ext cx="281354" cy="939227"/>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1468143</xdr:colOff>
      <xdr:row>13</xdr:row>
      <xdr:rowOff>131712</xdr:rowOff>
    </xdr:from>
    <xdr:to>
      <xdr:col>0</xdr:col>
      <xdr:colOff>1749497</xdr:colOff>
      <xdr:row>18</xdr:row>
      <xdr:rowOff>84820</xdr:rowOff>
    </xdr:to>
    <xdr:sp macro="" textlink="">
      <xdr:nvSpPr>
        <xdr:cNvPr id="4" name="Left Brace 3">
          <a:extLst>
            <a:ext uri="{FF2B5EF4-FFF2-40B4-BE49-F238E27FC236}">
              <a16:creationId xmlns:a16="http://schemas.microsoft.com/office/drawing/2014/main" id="{FE1E8913-9AA6-45E5-A6AE-6B535AA44647}"/>
            </a:ext>
          </a:extLst>
        </xdr:cNvPr>
        <xdr:cNvSpPr/>
      </xdr:nvSpPr>
      <xdr:spPr>
        <a:xfrm>
          <a:off x="1468143" y="2928700"/>
          <a:ext cx="281354" cy="939226"/>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0</xdr:col>
      <xdr:colOff>1441249</xdr:colOff>
      <xdr:row>19</xdr:row>
      <xdr:rowOff>113783</xdr:rowOff>
    </xdr:from>
    <xdr:to>
      <xdr:col>0</xdr:col>
      <xdr:colOff>1712260</xdr:colOff>
      <xdr:row>24</xdr:row>
      <xdr:rowOff>152400</xdr:rowOff>
    </xdr:to>
    <xdr:sp macro="" textlink="">
      <xdr:nvSpPr>
        <xdr:cNvPr id="5" name="Left Brace 4">
          <a:extLst>
            <a:ext uri="{FF2B5EF4-FFF2-40B4-BE49-F238E27FC236}">
              <a16:creationId xmlns:a16="http://schemas.microsoft.com/office/drawing/2014/main" id="{6F1D57C3-8AB8-454B-A21F-9A22247862E3}"/>
            </a:ext>
          </a:extLst>
        </xdr:cNvPr>
        <xdr:cNvSpPr/>
      </xdr:nvSpPr>
      <xdr:spPr>
        <a:xfrm>
          <a:off x="1441249" y="4094112"/>
          <a:ext cx="271011" cy="1024735"/>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127000</xdr:colOff>
      <xdr:row>24</xdr:row>
      <xdr:rowOff>76200</xdr:rowOff>
    </xdr:from>
    <xdr:to>
      <xdr:col>14</xdr:col>
      <xdr:colOff>388736</xdr:colOff>
      <xdr:row>25</xdr:row>
      <xdr:rowOff>184095</xdr:rowOff>
    </xdr:to>
    <xdr:pic>
      <xdr:nvPicPr>
        <xdr:cNvPr id="2" name="Picture 1">
          <a:extLst>
            <a:ext uri="{FF2B5EF4-FFF2-40B4-BE49-F238E27FC236}">
              <a16:creationId xmlns:a16="http://schemas.microsoft.com/office/drawing/2014/main" id="{140E8288-CCF4-1F9E-911F-7B3609123BE3}"/>
            </a:ext>
          </a:extLst>
        </xdr:cNvPr>
        <xdr:cNvPicPr>
          <a:picLocks noChangeAspect="1"/>
        </xdr:cNvPicPr>
      </xdr:nvPicPr>
      <xdr:blipFill>
        <a:blip xmlns:r="http://schemas.openxmlformats.org/officeDocument/2006/relationships" r:embed="rId1"/>
        <a:stretch>
          <a:fillRect/>
        </a:stretch>
      </xdr:blipFill>
      <xdr:spPr>
        <a:xfrm>
          <a:off x="736600" y="7854950"/>
          <a:ext cx="8491336" cy="438095"/>
        </a:xfrm>
        <a:prstGeom prst="rect">
          <a:avLst/>
        </a:prstGeom>
      </xdr:spPr>
    </xdr:pic>
    <xdr:clientData/>
  </xdr:twoCellAnchor>
  <xdr:twoCellAnchor>
    <xdr:from>
      <xdr:col>6</xdr:col>
      <xdr:colOff>342900</xdr:colOff>
      <xdr:row>26</xdr:row>
      <xdr:rowOff>209550</xdr:rowOff>
    </xdr:from>
    <xdr:to>
      <xdr:col>8</xdr:col>
      <xdr:colOff>50800</xdr:colOff>
      <xdr:row>28</xdr:row>
      <xdr:rowOff>158750</xdr:rowOff>
    </xdr:to>
    <xdr:sp macro="" textlink="">
      <xdr:nvSpPr>
        <xdr:cNvPr id="3" name="Right Brace 2">
          <a:extLst>
            <a:ext uri="{FF2B5EF4-FFF2-40B4-BE49-F238E27FC236}">
              <a16:creationId xmlns:a16="http://schemas.microsoft.com/office/drawing/2014/main" id="{8B30DA15-6180-6AA6-D910-99FEE75256E5}"/>
            </a:ext>
          </a:extLst>
        </xdr:cNvPr>
        <xdr:cNvSpPr/>
      </xdr:nvSpPr>
      <xdr:spPr>
        <a:xfrm>
          <a:off x="4000500" y="8648700"/>
          <a:ext cx="927100" cy="6096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1363980</xdr:colOff>
      <xdr:row>13</xdr:row>
      <xdr:rowOff>129540</xdr:rowOff>
    </xdr:from>
    <xdr:to>
      <xdr:col>1</xdr:col>
      <xdr:colOff>1661160</xdr:colOff>
      <xdr:row>17</xdr:row>
      <xdr:rowOff>182880</xdr:rowOff>
    </xdr:to>
    <xdr:sp macro="" textlink="">
      <xdr:nvSpPr>
        <xdr:cNvPr id="6" name="Left Brace 5">
          <a:extLst>
            <a:ext uri="{FF2B5EF4-FFF2-40B4-BE49-F238E27FC236}">
              <a16:creationId xmlns:a16="http://schemas.microsoft.com/office/drawing/2014/main" id="{D7A53BD3-8F6D-4FEF-D1AC-756E854E7B47}"/>
            </a:ext>
          </a:extLst>
        </xdr:cNvPr>
        <xdr:cNvSpPr/>
      </xdr:nvSpPr>
      <xdr:spPr>
        <a:xfrm>
          <a:off x="2103120" y="2430780"/>
          <a:ext cx="297180" cy="87630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xdr:col>
      <xdr:colOff>1371600</xdr:colOff>
      <xdr:row>18</xdr:row>
      <xdr:rowOff>83820</xdr:rowOff>
    </xdr:from>
    <xdr:to>
      <xdr:col>1</xdr:col>
      <xdr:colOff>1668780</xdr:colOff>
      <xdr:row>24</xdr:row>
      <xdr:rowOff>152400</xdr:rowOff>
    </xdr:to>
    <xdr:sp macro="" textlink="">
      <xdr:nvSpPr>
        <xdr:cNvPr id="7" name="Left Brace 6">
          <a:extLst>
            <a:ext uri="{FF2B5EF4-FFF2-40B4-BE49-F238E27FC236}">
              <a16:creationId xmlns:a16="http://schemas.microsoft.com/office/drawing/2014/main" id="{01C94BC8-A8E1-4B2A-AEA0-710F5CA498C2}"/>
            </a:ext>
          </a:extLst>
        </xdr:cNvPr>
        <xdr:cNvSpPr/>
      </xdr:nvSpPr>
      <xdr:spPr>
        <a:xfrm>
          <a:off x="2110740" y="3406140"/>
          <a:ext cx="297180" cy="1287780"/>
        </a:xfrm>
        <a:prstGeom prst="lef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kumar Jangid" refreshedDate="45217.674669907406" createdVersion="8" refreshedVersion="8" minRefreshableVersion="3" recordCount="3" xr:uid="{FDFD2C30-855F-40C2-AFDC-098DA85A9835}">
  <cacheSource type="worksheet">
    <worksheetSource ref="L1:O4" sheet="Schedule Adherence Calu"/>
  </cacheSource>
  <cacheFields count="4">
    <cacheField name="Supervisor" numFmtId="0">
      <sharedItems count="3">
        <s v="Betsy"/>
        <s v="Francisco Ynoa"/>
        <s v="Kelly Olson"/>
      </sharedItems>
    </cacheField>
    <cacheField name="TTS" numFmtId="0">
      <sharedItems containsSemiMixedTypes="0" containsString="0" containsNumber="1" containsInteger="1" minValue="6737" maxValue="9825"/>
    </cacheField>
    <cacheField name="TSA" numFmtId="0">
      <sharedItems containsSemiMixedTypes="0" containsString="0" containsNumber="1" containsInteger="1" minValue="1920" maxValue="5627"/>
    </cacheField>
    <cacheField name="SA Percetage" numFmtId="10">
      <sharedItems containsSemiMixedTypes="0" containsString="0" containsNumber="1" minValue="0.28499332046905151" maxValue="0.5727226463104325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kumar Jangid" refreshedDate="45370.468261921298" createdVersion="8" refreshedVersion="8" minRefreshableVersion="3" recordCount="21" xr:uid="{6721F559-23ED-4069-9604-96883AF34856}">
  <cacheSource type="worksheet">
    <worksheetSource ref="A1:J1048576" sheet="Schedule Adherence Calu"/>
  </cacheSource>
  <cacheFields count="11">
    <cacheField name="Month" numFmtId="0">
      <sharedItems containsBlank="1"/>
    </cacheField>
    <cacheField name="Date" numFmtId="0">
      <sharedItems containsNonDate="0" containsDate="1" containsString="0" containsBlank="1" minDate="2020-09-23T00:00:00" maxDate="2020-09-24T00:00:00" count="2">
        <d v="2020-09-23T00:00:00"/>
        <m/>
      </sharedItems>
    </cacheField>
    <cacheField name="Year" numFmtId="0">
      <sharedItems containsString="0" containsBlank="1" containsNumber="1" containsInteger="1" minValue="2020" maxValue="2020" count="2">
        <n v="2020"/>
        <m/>
      </sharedItems>
    </cacheField>
    <cacheField name="Campaign" numFmtId="0">
      <sharedItems containsBlank="1"/>
    </cacheField>
    <cacheField name="Employee" numFmtId="0">
      <sharedItems containsBlank="1" count="21">
        <s v="Almanzar, Jeyson"/>
        <s v="Almonte, Kelvin"/>
        <s v="Ballstadt, DesiRae"/>
        <s v="Diaz, Jose"/>
        <s v="Disla, Alexa"/>
        <s v="Eiler, Courtney"/>
        <s v="Espinal, Deuny"/>
        <s v="Fernandez, Miguel"/>
        <s v="Flores, Cindy"/>
        <s v="Knickrehm, Vanessa"/>
        <s v="Lopez, Anny"/>
        <s v="Martinez, Iliana"/>
        <s v="Mateo, Erickson"/>
        <s v="Mateo, Jackson"/>
        <s v="Munoz, Keila"/>
        <s v="Ortega, Erick"/>
        <s v="Richter, Amy"/>
        <s v="Santos, Pedro"/>
        <s v="Smith, Tracee"/>
        <s v="Tavarez, Jose"/>
        <m/>
      </sharedItems>
    </cacheField>
    <cacheField name="Team Lead" numFmtId="0">
      <sharedItems containsBlank="1"/>
    </cacheField>
    <cacheField name="Supervisor" numFmtId="0">
      <sharedItems containsBlank="1" count="4">
        <s v="Francisco Ynoa"/>
        <s v="Kelly Olson"/>
        <s v="Betsy"/>
        <m/>
      </sharedItems>
    </cacheField>
    <cacheField name="TTS" numFmtId="0">
      <sharedItems containsString="0" containsBlank="1" containsNumber="1" containsInteger="1" minValue="420" maxValue="630"/>
    </cacheField>
    <cacheField name="TSA" numFmtId="0">
      <sharedItems containsString="0" containsBlank="1" containsNumber="1" containsInteger="1" minValue="167" maxValue="495"/>
    </cacheField>
    <cacheField name="SA Percetage" numFmtId="0">
      <sharedItems containsString="0" containsBlank="1" containsNumber="1" minValue="0.2929824561403509" maxValue="0.94285714285714284"/>
    </cacheField>
    <cacheField name="SA %" numFmtId="0" formula="TSA/TTS" databaseField="0"/>
  </cacheFields>
  <extLst>
    <ext xmlns:x14="http://schemas.microsoft.com/office/spreadsheetml/2009/9/main" uri="{725AE2AE-9491-48be-B2B4-4EB974FC3084}">
      <x14:pivotCacheDefinition pivotCacheId="1515755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6737"/>
    <n v="1920"/>
    <n v="0.28499332046905151"/>
  </r>
  <r>
    <x v="1"/>
    <n v="9825"/>
    <n v="5627"/>
    <n v="0.57272264631043257"/>
  </r>
  <r>
    <x v="2"/>
    <n v="8385"/>
    <n v="3631"/>
    <n v="0.4330351818723911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
  <r>
    <s v="Sep"/>
    <x v="0"/>
    <x v="0"/>
    <s v="Yearbook"/>
    <x v="0"/>
    <s v="Willy"/>
    <x v="0"/>
    <n v="480"/>
    <n v="352"/>
    <n v="0.73333333333333328"/>
  </r>
  <r>
    <s v="Sep"/>
    <x v="0"/>
    <x v="0"/>
    <s v="Yearbook"/>
    <x v="1"/>
    <s v="Willy"/>
    <x v="0"/>
    <n v="480"/>
    <n v="405"/>
    <n v="0.84375"/>
  </r>
  <r>
    <s v="Sep"/>
    <x v="0"/>
    <x v="0"/>
    <s v="Yearbook"/>
    <x v="2"/>
    <s v="Amanda"/>
    <x v="1"/>
    <n v="420"/>
    <n v="396"/>
    <n v="0.94285714285714284"/>
  </r>
  <r>
    <s v="Sep"/>
    <x v="0"/>
    <x v="0"/>
    <s v="Yearbook"/>
    <x v="3"/>
    <s v="Willy"/>
    <x v="2"/>
    <n v="480"/>
    <n v="193"/>
    <n v="0.40208333333333335"/>
  </r>
  <r>
    <s v="Sep"/>
    <x v="0"/>
    <x v="0"/>
    <s v="Yearbook"/>
    <x v="4"/>
    <s v="Willy"/>
    <x v="0"/>
    <n v="480"/>
    <n v="315"/>
    <n v="0.65625"/>
  </r>
  <r>
    <s v="Sep"/>
    <x v="0"/>
    <x v="0"/>
    <s v="Yearbook"/>
    <x v="5"/>
    <s v="Amanda"/>
    <x v="1"/>
    <n v="570"/>
    <n v="495"/>
    <n v="0.86842105263157898"/>
  </r>
  <r>
    <s v="Sep"/>
    <x v="0"/>
    <x v="0"/>
    <s v="Yearbook"/>
    <x v="6"/>
    <s v="Willy"/>
    <x v="2"/>
    <n v="480"/>
    <n v="318"/>
    <n v="0.66249999999999998"/>
  </r>
  <r>
    <s v="Sep"/>
    <x v="0"/>
    <x v="0"/>
    <s v="Yearbook"/>
    <x v="7"/>
    <s v="Willy"/>
    <x v="0"/>
    <n v="480"/>
    <n v="303"/>
    <n v="0.63124999999999998"/>
  </r>
  <r>
    <s v="Sep"/>
    <x v="0"/>
    <x v="0"/>
    <s v="Yearbook"/>
    <x v="8"/>
    <s v="Willy"/>
    <x v="0"/>
    <n v="480"/>
    <n v="385"/>
    <n v="0.80208333333333337"/>
  </r>
  <r>
    <s v="Sep"/>
    <x v="0"/>
    <x v="0"/>
    <s v="Yearbook"/>
    <x v="9"/>
    <s v="Amanda"/>
    <x v="1"/>
    <n v="630"/>
    <n v="263"/>
    <n v="0.41746031746031748"/>
  </r>
  <r>
    <s v="Sep"/>
    <x v="0"/>
    <x v="0"/>
    <s v="Yearbook"/>
    <x v="10"/>
    <s v="Willy"/>
    <x v="0"/>
    <n v="480"/>
    <n v="380"/>
    <n v="0.79166666666666663"/>
  </r>
  <r>
    <s v="Sep"/>
    <x v="0"/>
    <x v="0"/>
    <s v="Yearbook"/>
    <x v="11"/>
    <s v="Willy"/>
    <x v="2"/>
    <n v="480"/>
    <n v="262"/>
    <n v="0.54583333333333328"/>
  </r>
  <r>
    <s v="Sep"/>
    <x v="0"/>
    <x v="0"/>
    <s v="Yearbook"/>
    <x v="12"/>
    <s v="Willy"/>
    <x v="0"/>
    <n v="480"/>
    <n v="351"/>
    <n v="0.73124999999999996"/>
  </r>
  <r>
    <s v="Sep"/>
    <x v="0"/>
    <x v="0"/>
    <s v="Yearbook"/>
    <x v="13"/>
    <s v="Willy"/>
    <x v="2"/>
    <n v="480"/>
    <n v="366"/>
    <n v="0.76249999999999996"/>
  </r>
  <r>
    <s v="Sep"/>
    <x v="0"/>
    <x v="0"/>
    <s v="Yearbook"/>
    <x v="14"/>
    <s v="Willy"/>
    <x v="0"/>
    <n v="480"/>
    <n v="396"/>
    <n v="0.82499999999999996"/>
  </r>
  <r>
    <s v="Sep"/>
    <x v="0"/>
    <x v="0"/>
    <s v="Yearbook"/>
    <x v="15"/>
    <s v="Willy"/>
    <x v="0"/>
    <n v="480"/>
    <n v="292"/>
    <n v="0.60833333333333328"/>
  </r>
  <r>
    <s v="Sep"/>
    <x v="0"/>
    <x v="0"/>
    <s v="Yearbook"/>
    <x v="16"/>
    <s v="Amanda"/>
    <x v="1"/>
    <n v="435"/>
    <n v="410"/>
    <n v="0.94252873563218387"/>
  </r>
  <r>
    <s v="Sep"/>
    <x v="0"/>
    <x v="0"/>
    <s v="Yearbook"/>
    <x v="17"/>
    <s v="Willy"/>
    <x v="0"/>
    <n v="480"/>
    <n v="335"/>
    <n v="0.69791666666666663"/>
  </r>
  <r>
    <s v="Sep"/>
    <x v="0"/>
    <x v="0"/>
    <s v="Yearbook"/>
    <x v="18"/>
    <s v="Amanda"/>
    <x v="1"/>
    <n v="570"/>
    <n v="167"/>
    <n v="0.2929824561403509"/>
  </r>
  <r>
    <s v="Sep"/>
    <x v="0"/>
    <x v="0"/>
    <s v="Yearbook"/>
    <x v="19"/>
    <s v="Willy"/>
    <x v="0"/>
    <n v="480"/>
    <n v="353"/>
    <n v="0.73541666666666672"/>
  </r>
  <r>
    <m/>
    <x v="1"/>
    <x v="1"/>
    <m/>
    <x v="20"/>
    <m/>
    <x v="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660509-A4FD-438D-AEEA-6008E22FC00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8:M39" firstHeaderRow="1" firstDataRow="1" firstDataCol="1"/>
  <pivotFields count="11">
    <pivotField showAll="0"/>
    <pivotField showAll="0">
      <items count="3">
        <item x="0"/>
        <item x="1"/>
        <item t="default"/>
      </items>
    </pivotField>
    <pivotField showAll="0"/>
    <pivotField showAll="0"/>
    <pivotField axis="axisRow" showAll="0">
      <items count="22">
        <item x="0"/>
        <item x="1"/>
        <item x="2"/>
        <item x="3"/>
        <item x="4"/>
        <item x="5"/>
        <item x="6"/>
        <item x="7"/>
        <item x="8"/>
        <item x="9"/>
        <item x="10"/>
        <item x="11"/>
        <item x="12"/>
        <item x="13"/>
        <item x="14"/>
        <item x="15"/>
        <item x="16"/>
        <item x="17"/>
        <item x="18"/>
        <item x="19"/>
        <item h="1" x="20"/>
        <item t="default"/>
      </items>
    </pivotField>
    <pivotField showAll="0"/>
    <pivotField showAll="0">
      <items count="5">
        <item x="2"/>
        <item x="0"/>
        <item x="1"/>
        <item x="3"/>
        <item t="default"/>
      </items>
    </pivotField>
    <pivotField showAll="0"/>
    <pivotField showAll="0"/>
    <pivotField showAll="0"/>
    <pivotField dataField="1" dragToRow="0" dragToCol="0" dragToPage="0" showAll="0" defaultSubtotal="0"/>
  </pivotFields>
  <rowFields count="1">
    <field x="4"/>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Average of SA %" fld="10" subtotal="average" baseField="4" baseItem="0" numFmtId="10"/>
  </dataFields>
  <formats count="9">
    <format dxfId="25">
      <pivotArea dataOnly="0" labelOnly="1" outline="0" axis="axisValues" fieldPosition="0"/>
    </format>
    <format dxfId="24">
      <pivotArea dataOnly="0" labelOnly="1" outline="0" fieldPosition="0">
        <references count="1">
          <reference field="4294967294" count="1">
            <x v="0"/>
          </reference>
        </references>
      </pivotArea>
    </format>
    <format dxfId="23">
      <pivotArea outline="0" fieldPosition="0">
        <references count="1">
          <reference field="4294967294" count="1">
            <x v="0"/>
          </reference>
        </references>
      </pivotArea>
    </format>
    <format dxfId="22">
      <pivotArea type="all" dataOnly="0" outline="0" fieldPosition="0"/>
    </format>
    <format dxfId="21">
      <pivotArea outline="0" collapsedLevelsAreSubtotals="1" fieldPosition="0"/>
    </format>
    <format dxfId="20">
      <pivotArea field="4" type="button" dataOnly="0" labelOnly="1" outline="0" axis="axisRow" fieldPosition="0"/>
    </format>
    <format dxfId="19">
      <pivotArea dataOnly="0" labelOnly="1" fieldPosition="0">
        <references count="1">
          <reference field="4" count="0"/>
        </references>
      </pivotArea>
    </format>
    <format dxfId="18">
      <pivotArea dataOnly="0" labelOnly="1" grandRow="1" outline="0" fieldPosition="0"/>
    </format>
    <format dxfId="17">
      <pivotArea dataOnly="0" labelOnly="1" outline="0" axis="axisValues" fieldPosition="0"/>
    </format>
  </formats>
  <pivotTableStyleInfo name="PivotStyleLight16" showRowHeaders="1" showColHeaders="1" showRowStripes="0" showColStripes="0" showLastColumn="1"/>
  <filters count="1">
    <filter fld="1" type="today" evalOrder="-1" id="1">
      <autoFilter ref="A1">
        <filterColumn colId="0">
          <dynamicFilter type="today" val="45370" maxVal="4537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110C975-143F-43CC-8733-7EC30779E45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11:M15" firstHeaderRow="1" firstDataRow="1" firstDataCol="1"/>
  <pivotFields count="4">
    <pivotField axis="axisRow" showAll="0">
      <items count="4">
        <item x="0"/>
        <item x="1"/>
        <item x="2"/>
        <item t="default"/>
      </items>
    </pivotField>
    <pivotField showAll="0"/>
    <pivotField showAll="0"/>
    <pivotField dataField="1" numFmtId="10" showAll="0"/>
  </pivotFields>
  <rowFields count="1">
    <field x="0"/>
  </rowFields>
  <rowItems count="4">
    <i>
      <x/>
    </i>
    <i>
      <x v="1"/>
    </i>
    <i>
      <x v="2"/>
    </i>
    <i t="grand">
      <x/>
    </i>
  </rowItems>
  <colItems count="1">
    <i/>
  </colItems>
  <dataFields count="1">
    <dataField name="Average of SA Percetage" fld="3" subtotal="average" baseField="0" baseItem="0" numFmtId="10"/>
  </dataFields>
  <formats count="6">
    <format dxfId="31">
      <pivotArea type="all" dataOnly="0" outline="0" fieldPosition="0"/>
    </format>
    <format dxfId="30">
      <pivotArea outline="0" collapsedLevelsAreSubtotals="1" fieldPosition="0"/>
    </format>
    <format dxfId="29">
      <pivotArea field="0" type="button" dataOnly="0" labelOnly="1" outline="0" axis="axisRow" fieldPosition="0"/>
    </format>
    <format dxfId="28">
      <pivotArea dataOnly="0" labelOnly="1" fieldPosition="0">
        <references count="1">
          <reference field="0" count="0"/>
        </references>
      </pivotArea>
    </format>
    <format dxfId="27">
      <pivotArea dataOnly="0" labelOnly="1" grandRow="1" outline="0" fieldPosition="0"/>
    </format>
    <format dxfId="26">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ervisor" xr10:uid="{C2B3DA8E-3B11-49FA-9435-ECA1B11E4C96}" sourceName="Supervisor">
  <pivotTables>
    <pivotTable tabId="10" name="PivotTable2"/>
  </pivotTables>
  <data>
    <tabular pivotCacheId="151575583">
      <items count="4">
        <i x="2" s="1"/>
        <i x="0" s="1"/>
        <i x="1"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pervisor" xr10:uid="{C79B6907-CBCB-4675-968A-B6464A1B2A0E}" cache="Slicer_Supervisor" caption="Superviso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C5FFB2-9055-475C-996A-E7A3D4DABDF0}" name="Table1" displayName="Table1" ref="A2:E34" totalsRowShown="0" headerRowDxfId="38" headerRowBorderDxfId="37">
  <tableColumns count="5">
    <tableColumn id="1" xr3:uid="{809D315D-A6F0-4FDB-8DA4-3CF004EDD252}" name="Student Name" dataDxfId="36"/>
    <tableColumn id="2" xr3:uid="{A7A48121-DE14-4A52-9084-0A71E74C0C5C}" name="Marks" dataDxfId="35"/>
    <tableColumn id="3" xr3:uid="{BFD8054C-D8C2-4CEC-8198-5CD0876D0B03}" name="Grads by if" dataDxfId="34">
      <calculatedColumnFormula>IF(B3&lt;30,"D",IF(B3&lt;50,"C",IF(B3&lt;70,"B",IF(B3&lt;90,"B",IF(B3&lt;=100,"A")))))</calculatedColumnFormula>
    </tableColumn>
    <tableColumn id="4" xr3:uid="{DAA3A730-8AED-4E3F-9C87-F275AF08DA73}" name="Grades by ifs" dataDxfId="33">
      <calculatedColumnFormula array="1">_xlfn.IFS(Table1[[#This Row],[Marks]]&lt;30,"D",Table1[[#This Row],[Marks]]&lt;50,"C",Table1[[#This Row],[Marks]]&lt;70,"B",Table1[[#This Row],[Marks]]&lt;=100,"A")</calculatedColumnFormula>
    </tableColumn>
    <tableColumn id="5" xr3:uid="{BDFA76A3-F0A8-4273-9B84-DB8EE715D772}" name="Validation" dataDxfId="32">
      <calculatedColumnFormula>Table1[[#This Row],[Grads by if]]=Table1[[#This Row],[Grades by ifs]]</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FFAC18-C5CD-4416-872B-55A407AF6280}" name="Table2" displayName="Table2" ref="A1:J21" totalsRowShown="0" headerRowDxfId="16" dataDxfId="14" headerRowBorderDxfId="15" tableBorderDxfId="13" totalsRowBorderDxfId="12">
  <autoFilter ref="A1:J21" xr:uid="{99FFAC18-C5CD-4416-872B-55A407AF6280}"/>
  <tableColumns count="10">
    <tableColumn id="1" xr3:uid="{E75929E2-E5A7-4D7C-B16E-FCE203791EF3}" name="Month" dataDxfId="11"/>
    <tableColumn id="2" xr3:uid="{9FB12193-F312-41EB-9431-6E1F4CEEEF77}" name="Date" dataDxfId="10"/>
    <tableColumn id="3" xr3:uid="{34F378EA-C5A3-467B-9ACB-8FCF15C5B547}" name="Year" dataDxfId="9"/>
    <tableColumn id="4" xr3:uid="{2A87D3E6-8A5B-4D6C-AED7-3251A30A07A2}" name="Campaign" dataDxfId="8"/>
    <tableColumn id="5" xr3:uid="{014DA73E-EC00-4619-AE75-D47CF035E9A0}" name="Employee" dataDxfId="7"/>
    <tableColumn id="6" xr3:uid="{51FBAC73-4864-45AB-B979-6DCED02693ED}" name="Team Lead" dataDxfId="6"/>
    <tableColumn id="7" xr3:uid="{DF6EE7CD-4DDC-4AA3-A33C-5D827E5FED96}" name="Supervisor" dataDxfId="5"/>
    <tableColumn id="8" xr3:uid="{EDDB8976-C612-45BF-AC4C-86D2A3424F6B}" name="TTS" dataDxfId="4"/>
    <tableColumn id="9" xr3:uid="{B8AA84DD-54D9-4CE7-955A-7908F63F6794}" name="TSA" dataDxfId="3"/>
    <tableColumn id="10" xr3:uid="{BDC1335D-FA88-4F19-937A-A41CFD3D2155}" name="SA Percetage" dataDxfId="2">
      <calculatedColumnFormula>Table2[[#This Row],[TSA]]/Table2[[#This Row],[TTS]]</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61ADF-7198-4058-92F2-A3FE9D977F49}">
  <sheetPr codeName="Sheet1"/>
  <dimension ref="A1:O34"/>
  <sheetViews>
    <sheetView workbookViewId="0">
      <selection activeCell="D4" sqref="D4"/>
    </sheetView>
  </sheetViews>
  <sheetFormatPr defaultRowHeight="14.4" x14ac:dyDescent="0.3"/>
  <cols>
    <col min="1" max="1" width="21.21875" bestFit="1" customWidth="1"/>
    <col min="2" max="2" width="8.109375" customWidth="1"/>
    <col min="3" max="3" width="11.21875" customWidth="1"/>
    <col min="4" max="4" width="13.88671875" customWidth="1"/>
    <col min="5" max="5" width="11" customWidth="1"/>
  </cols>
  <sheetData>
    <row r="1" spans="1:15" ht="15" thickBot="1" x14ac:dyDescent="0.35">
      <c r="A1" s="93" t="s">
        <v>37</v>
      </c>
      <c r="B1" s="94"/>
      <c r="C1" s="94"/>
      <c r="D1" s="94"/>
      <c r="E1" s="95"/>
    </row>
    <row r="2" spans="1:15" ht="15" thickBot="1" x14ac:dyDescent="0.35">
      <c r="A2" s="4" t="s">
        <v>33</v>
      </c>
      <c r="B2" s="5" t="s">
        <v>32</v>
      </c>
      <c r="C2" s="5" t="s">
        <v>34</v>
      </c>
      <c r="D2" s="7" t="s">
        <v>35</v>
      </c>
      <c r="E2" s="7" t="s">
        <v>36</v>
      </c>
    </row>
    <row r="3" spans="1:15" x14ac:dyDescent="0.3">
      <c r="A3" s="1" t="s">
        <v>31</v>
      </c>
      <c r="B3" s="2">
        <v>43</v>
      </c>
      <c r="C3" s="2" t="str">
        <f>IF(B3&lt;30,"D",IF(B3&lt;50,"C",IF(B3&lt;70,"B",IF(B3&lt;90,"B",IF(B3&lt;=100,"A")))))</f>
        <v>C</v>
      </c>
      <c r="D3" t="str" cm="1">
        <f t="array" ref="D3">_xlfn.IFS(Table1[[#This Row],[Marks]]&lt;30,"D",Table1[[#This Row],[Marks]]&lt;50,"C",Table1[[#This Row],[Marks]]&lt;70,"B",Table1[[#This Row],[Marks]]&lt;=100,"A")</f>
        <v>C</v>
      </c>
      <c r="E3" t="b">
        <f>Table1[[#This Row],[Grads by if]]=Table1[[#This Row],[Grades by ifs]]</f>
        <v>1</v>
      </c>
    </row>
    <row r="4" spans="1:15" x14ac:dyDescent="0.3">
      <c r="A4" s="1" t="s">
        <v>30</v>
      </c>
      <c r="B4" s="2">
        <v>43</v>
      </c>
      <c r="C4" s="2" t="str">
        <f t="shared" ref="C4:C34" si="0">IF(B4&lt;30,"D",IF(B4&lt;50,"C",IF(B4&lt;70,"B",IF(B4&lt;90,"B",IF(B4&lt;=100,"A")))))</f>
        <v>C</v>
      </c>
      <c r="D4" t="str" cm="1">
        <f t="array" ref="D4">_xlfn.IFS(Table1[[#This Row],[Marks]]&lt;30,"D",Table1[[#This Row],[Marks]]&lt;50,"C",Table1[[#This Row],[Marks]]&lt;70,"B",Table1[[#This Row],[Marks]]&lt;=100,"A")</f>
        <v>C</v>
      </c>
      <c r="E4" t="b">
        <f>Table1[[#This Row],[Grads by if]]=Table1[[#This Row],[Grades by ifs]]</f>
        <v>1</v>
      </c>
    </row>
    <row r="5" spans="1:15" x14ac:dyDescent="0.3">
      <c r="A5" s="1" t="s">
        <v>29</v>
      </c>
      <c r="B5" s="2">
        <v>65</v>
      </c>
      <c r="C5" s="2" t="str">
        <f t="shared" si="0"/>
        <v>B</v>
      </c>
      <c r="D5" t="str" cm="1">
        <f t="array" ref="D5">_xlfn.IFS(Table1[[#This Row],[Marks]]&lt;30,"D",Table1[[#This Row],[Marks]]&lt;50,"C",Table1[[#This Row],[Marks]]&lt;70,"B",Table1[[#This Row],[Marks]]&lt;=100,"A")</f>
        <v>B</v>
      </c>
      <c r="E5" t="b">
        <f>Table1[[#This Row],[Grads by if]]=Table1[[#This Row],[Grades by ifs]]</f>
        <v>1</v>
      </c>
    </row>
    <row r="6" spans="1:15" x14ac:dyDescent="0.3">
      <c r="A6" s="1" t="s">
        <v>28</v>
      </c>
      <c r="B6" s="2">
        <v>100</v>
      </c>
      <c r="C6" s="2" t="str">
        <f t="shared" si="0"/>
        <v>A</v>
      </c>
      <c r="D6" t="str" cm="1">
        <f t="array" ref="D6">_xlfn.IFS(Table1[[#This Row],[Marks]]&lt;30,"D",Table1[[#This Row],[Marks]]&lt;50,"C",Table1[[#This Row],[Marks]]&lt;70,"B",Table1[[#This Row],[Marks]]&lt;=100,"A")</f>
        <v>A</v>
      </c>
      <c r="E6" t="b">
        <f>Table1[[#This Row],[Grads by if]]=Table1[[#This Row],[Grades by ifs]]</f>
        <v>1</v>
      </c>
      <c r="O6" s="6"/>
    </row>
    <row r="7" spans="1:15" x14ac:dyDescent="0.3">
      <c r="A7" s="1" t="s">
        <v>27</v>
      </c>
      <c r="B7" s="2">
        <v>100</v>
      </c>
      <c r="C7" s="2" t="str">
        <f t="shared" si="0"/>
        <v>A</v>
      </c>
      <c r="D7" t="str" cm="1">
        <f t="array" ref="D7">_xlfn.IFS(Table1[[#This Row],[Marks]]&lt;30,"D",Table1[[#This Row],[Marks]]&lt;50,"C",Table1[[#This Row],[Marks]]&lt;70,"B",Table1[[#This Row],[Marks]]&lt;=100,"A")</f>
        <v>A</v>
      </c>
      <c r="E7" t="b">
        <f>Table1[[#This Row],[Grads by if]]=Table1[[#This Row],[Grades by ifs]]</f>
        <v>1</v>
      </c>
    </row>
    <row r="8" spans="1:15" x14ac:dyDescent="0.3">
      <c r="A8" s="1" t="s">
        <v>26</v>
      </c>
      <c r="B8" s="2">
        <v>34</v>
      </c>
      <c r="C8" s="2" t="str">
        <f t="shared" si="0"/>
        <v>C</v>
      </c>
      <c r="D8" t="str" cm="1">
        <f t="array" ref="D8">_xlfn.IFS(Table1[[#This Row],[Marks]]&lt;30,"D",Table1[[#This Row],[Marks]]&lt;50,"C",Table1[[#This Row],[Marks]]&lt;70,"B",Table1[[#This Row],[Marks]]&lt;=100,"A")</f>
        <v>C</v>
      </c>
      <c r="E8" t="b">
        <f>Table1[[#This Row],[Grads by if]]=Table1[[#This Row],[Grades by ifs]]</f>
        <v>1</v>
      </c>
    </row>
    <row r="9" spans="1:15" x14ac:dyDescent="0.3">
      <c r="A9" s="1" t="s">
        <v>25</v>
      </c>
      <c r="B9" s="2">
        <v>34</v>
      </c>
      <c r="C9" s="2" t="str">
        <f t="shared" si="0"/>
        <v>C</v>
      </c>
      <c r="D9" t="str" cm="1">
        <f t="array" ref="D9">_xlfn.IFS(Table1[[#This Row],[Marks]]&lt;30,"D",Table1[[#This Row],[Marks]]&lt;50,"C",Table1[[#This Row],[Marks]]&lt;70,"B",Table1[[#This Row],[Marks]]&lt;=100,"A")</f>
        <v>C</v>
      </c>
      <c r="E9" t="b">
        <f>Table1[[#This Row],[Grads by if]]=Table1[[#This Row],[Grades by ifs]]</f>
        <v>1</v>
      </c>
    </row>
    <row r="10" spans="1:15" x14ac:dyDescent="0.3">
      <c r="A10" s="1" t="s">
        <v>24</v>
      </c>
      <c r="B10" s="2">
        <v>56</v>
      </c>
      <c r="C10" s="2" t="str">
        <f t="shared" si="0"/>
        <v>B</v>
      </c>
      <c r="D10" t="str" cm="1">
        <f t="array" ref="D10">_xlfn.IFS(Table1[[#This Row],[Marks]]&lt;30,"D",Table1[[#This Row],[Marks]]&lt;50,"C",Table1[[#This Row],[Marks]]&lt;70,"B",Table1[[#This Row],[Marks]]&lt;=100,"A")</f>
        <v>B</v>
      </c>
      <c r="E10" t="b">
        <f>Table1[[#This Row],[Grads by if]]=Table1[[#This Row],[Grades by ifs]]</f>
        <v>1</v>
      </c>
    </row>
    <row r="11" spans="1:15" x14ac:dyDescent="0.3">
      <c r="A11" s="1" t="s">
        <v>23</v>
      </c>
      <c r="B11" s="2">
        <v>34</v>
      </c>
      <c r="C11" s="2" t="str">
        <f t="shared" si="0"/>
        <v>C</v>
      </c>
      <c r="D11" t="str" cm="1">
        <f t="array" ref="D11">_xlfn.IFS(Table1[[#This Row],[Marks]]&lt;30,"D",Table1[[#This Row],[Marks]]&lt;50,"C",Table1[[#This Row],[Marks]]&lt;70,"B",Table1[[#This Row],[Marks]]&lt;=100,"A")</f>
        <v>C</v>
      </c>
      <c r="E11" t="b">
        <f>Table1[[#This Row],[Grads by if]]=Table1[[#This Row],[Grades by ifs]]</f>
        <v>1</v>
      </c>
    </row>
    <row r="12" spans="1:15" x14ac:dyDescent="0.3">
      <c r="A12" s="1" t="s">
        <v>22</v>
      </c>
      <c r="B12" s="3">
        <v>43</v>
      </c>
      <c r="C12" s="2" t="str">
        <f t="shared" si="0"/>
        <v>C</v>
      </c>
      <c r="D12" t="str" cm="1">
        <f t="array" ref="D12">_xlfn.IFS(Table1[[#This Row],[Marks]]&lt;30,"D",Table1[[#This Row],[Marks]]&lt;50,"C",Table1[[#This Row],[Marks]]&lt;70,"B",Table1[[#This Row],[Marks]]&lt;=100,"A")</f>
        <v>C</v>
      </c>
      <c r="E12" t="b">
        <f>Table1[[#This Row],[Grads by if]]=Table1[[#This Row],[Grades by ifs]]</f>
        <v>1</v>
      </c>
    </row>
    <row r="13" spans="1:15" x14ac:dyDescent="0.3">
      <c r="A13" s="1" t="s">
        <v>21</v>
      </c>
      <c r="B13" s="2">
        <v>95</v>
      </c>
      <c r="C13" s="2" t="str">
        <f t="shared" si="0"/>
        <v>A</v>
      </c>
      <c r="D13" t="str" cm="1">
        <f t="array" ref="D13">_xlfn.IFS(Table1[[#This Row],[Marks]]&lt;30,"D",Table1[[#This Row],[Marks]]&lt;50,"C",Table1[[#This Row],[Marks]]&lt;70,"B",Table1[[#This Row],[Marks]]&lt;=100,"A")</f>
        <v>A</v>
      </c>
      <c r="E13" t="b">
        <f>Table1[[#This Row],[Grads by if]]=Table1[[#This Row],[Grades by ifs]]</f>
        <v>1</v>
      </c>
    </row>
    <row r="14" spans="1:15" x14ac:dyDescent="0.3">
      <c r="A14" s="1" t="s">
        <v>20</v>
      </c>
      <c r="B14" s="2">
        <v>92</v>
      </c>
      <c r="C14" s="2" t="str">
        <f t="shared" si="0"/>
        <v>A</v>
      </c>
      <c r="D14" t="str" cm="1">
        <f t="array" ref="D14">_xlfn.IFS(Table1[[#This Row],[Marks]]&lt;30,"D",Table1[[#This Row],[Marks]]&lt;50,"C",Table1[[#This Row],[Marks]]&lt;70,"B",Table1[[#This Row],[Marks]]&lt;=100,"A")</f>
        <v>A</v>
      </c>
      <c r="E14" t="b">
        <f>Table1[[#This Row],[Grads by if]]=Table1[[#This Row],[Grades by ifs]]</f>
        <v>1</v>
      </c>
    </row>
    <row r="15" spans="1:15" x14ac:dyDescent="0.3">
      <c r="A15" s="1" t="s">
        <v>19</v>
      </c>
      <c r="B15" s="2">
        <v>23</v>
      </c>
      <c r="C15" s="2" t="str">
        <f t="shared" si="0"/>
        <v>D</v>
      </c>
      <c r="D15" t="str" cm="1">
        <f t="array" ref="D15">_xlfn.IFS(Table1[[#This Row],[Marks]]&lt;30,"D",Table1[[#This Row],[Marks]]&lt;50,"C",Table1[[#This Row],[Marks]]&lt;70,"B",Table1[[#This Row],[Marks]]&lt;=100,"A")</f>
        <v>D</v>
      </c>
      <c r="E15" t="b">
        <f>Table1[[#This Row],[Grads by if]]=Table1[[#This Row],[Grades by ifs]]</f>
        <v>1</v>
      </c>
    </row>
    <row r="16" spans="1:15" x14ac:dyDescent="0.3">
      <c r="A16" s="1" t="s">
        <v>18</v>
      </c>
      <c r="B16" s="2">
        <v>67</v>
      </c>
      <c r="C16" s="2" t="str">
        <f t="shared" si="0"/>
        <v>B</v>
      </c>
      <c r="D16" t="str" cm="1">
        <f t="array" ref="D16">_xlfn.IFS(Table1[[#This Row],[Marks]]&lt;30,"D",Table1[[#This Row],[Marks]]&lt;50,"C",Table1[[#This Row],[Marks]]&lt;70,"B",Table1[[#This Row],[Marks]]&lt;=100,"A")</f>
        <v>B</v>
      </c>
      <c r="E16" t="b">
        <f>Table1[[#This Row],[Grads by if]]=Table1[[#This Row],[Grades by ifs]]</f>
        <v>1</v>
      </c>
    </row>
    <row r="17" spans="1:5" x14ac:dyDescent="0.3">
      <c r="A17" s="1" t="s">
        <v>17</v>
      </c>
      <c r="B17" s="2">
        <v>12</v>
      </c>
      <c r="C17" s="2" t="str">
        <f t="shared" si="0"/>
        <v>D</v>
      </c>
      <c r="D17" t="str" cm="1">
        <f t="array" ref="D17">_xlfn.IFS(Table1[[#This Row],[Marks]]&lt;30,"D",Table1[[#This Row],[Marks]]&lt;50,"C",Table1[[#This Row],[Marks]]&lt;70,"B",Table1[[#This Row],[Marks]]&lt;=100,"A")</f>
        <v>D</v>
      </c>
      <c r="E17" t="b">
        <f>Table1[[#This Row],[Grads by if]]=Table1[[#This Row],[Grades by ifs]]</f>
        <v>1</v>
      </c>
    </row>
    <row r="18" spans="1:5" x14ac:dyDescent="0.3">
      <c r="A18" s="1" t="s">
        <v>16</v>
      </c>
      <c r="B18" s="2">
        <v>21</v>
      </c>
      <c r="C18" s="2" t="str">
        <f t="shared" si="0"/>
        <v>D</v>
      </c>
      <c r="D18" t="str" cm="1">
        <f t="array" ref="D18">_xlfn.IFS(Table1[[#This Row],[Marks]]&lt;30,"D",Table1[[#This Row],[Marks]]&lt;50,"C",Table1[[#This Row],[Marks]]&lt;70,"B",Table1[[#This Row],[Marks]]&lt;=100,"A")</f>
        <v>D</v>
      </c>
      <c r="E18" t="b">
        <f>Table1[[#This Row],[Grads by if]]=Table1[[#This Row],[Grades by ifs]]</f>
        <v>1</v>
      </c>
    </row>
    <row r="19" spans="1:5" x14ac:dyDescent="0.3">
      <c r="A19" s="1" t="s">
        <v>15</v>
      </c>
      <c r="B19" s="2">
        <v>45</v>
      </c>
      <c r="C19" s="2" t="str">
        <f t="shared" si="0"/>
        <v>C</v>
      </c>
      <c r="D19" t="str" cm="1">
        <f t="array" ref="D19">_xlfn.IFS(Table1[[#This Row],[Marks]]&lt;30,"D",Table1[[#This Row],[Marks]]&lt;50,"C",Table1[[#This Row],[Marks]]&lt;70,"B",Table1[[#This Row],[Marks]]&lt;=100,"A")</f>
        <v>C</v>
      </c>
      <c r="E19" t="b">
        <f>Table1[[#This Row],[Grads by if]]=Table1[[#This Row],[Grades by ifs]]</f>
        <v>1</v>
      </c>
    </row>
    <row r="20" spans="1:5" x14ac:dyDescent="0.3">
      <c r="A20" s="1" t="s">
        <v>14</v>
      </c>
      <c r="B20" s="2">
        <v>67</v>
      </c>
      <c r="C20" s="2" t="str">
        <f t="shared" si="0"/>
        <v>B</v>
      </c>
      <c r="D20" t="str" cm="1">
        <f t="array" ref="D20">_xlfn.IFS(Table1[[#This Row],[Marks]]&lt;30,"D",Table1[[#This Row],[Marks]]&lt;50,"C",Table1[[#This Row],[Marks]]&lt;70,"B",Table1[[#This Row],[Marks]]&lt;=100,"A")</f>
        <v>B</v>
      </c>
      <c r="E20" t="b">
        <f>Table1[[#This Row],[Grads by if]]=Table1[[#This Row],[Grades by ifs]]</f>
        <v>1</v>
      </c>
    </row>
    <row r="21" spans="1:5" x14ac:dyDescent="0.3">
      <c r="A21" s="1" t="s">
        <v>13</v>
      </c>
      <c r="B21" s="2">
        <v>87</v>
      </c>
      <c r="C21" s="2" t="str">
        <f t="shared" si="0"/>
        <v>B</v>
      </c>
      <c r="D21" t="str" cm="1">
        <f t="array" ref="D21">_xlfn.IFS(Table1[[#This Row],[Marks]]&lt;30,"D",Table1[[#This Row],[Marks]]&lt;50,"C",Table1[[#This Row],[Marks]]&lt;70,"B",Table1[[#This Row],[Marks]]&lt;=100,"A")</f>
        <v>A</v>
      </c>
      <c r="E21" t="b">
        <f>Table1[[#This Row],[Grads by if]]=Table1[[#This Row],[Grades by ifs]]</f>
        <v>0</v>
      </c>
    </row>
    <row r="22" spans="1:5" x14ac:dyDescent="0.3">
      <c r="A22" s="1" t="s">
        <v>12</v>
      </c>
      <c r="B22" s="2">
        <v>88</v>
      </c>
      <c r="C22" s="2" t="str">
        <f t="shared" si="0"/>
        <v>B</v>
      </c>
      <c r="D22" t="str" cm="1">
        <f t="array" ref="D22">_xlfn.IFS(Table1[[#This Row],[Marks]]&lt;30,"D",Table1[[#This Row],[Marks]]&lt;50,"C",Table1[[#This Row],[Marks]]&lt;70,"B",Table1[[#This Row],[Marks]]&lt;=100,"A")</f>
        <v>A</v>
      </c>
      <c r="E22" t="b">
        <f>Table1[[#This Row],[Grads by if]]=Table1[[#This Row],[Grades by ifs]]</f>
        <v>0</v>
      </c>
    </row>
    <row r="23" spans="1:5" x14ac:dyDescent="0.3">
      <c r="A23" s="1" t="s">
        <v>11</v>
      </c>
      <c r="B23" s="2">
        <v>4</v>
      </c>
      <c r="C23" s="2" t="str">
        <f t="shared" si="0"/>
        <v>D</v>
      </c>
      <c r="D23" t="str" cm="1">
        <f t="array" ref="D23">_xlfn.IFS(Table1[[#This Row],[Marks]]&lt;30,"D",Table1[[#This Row],[Marks]]&lt;50,"C",Table1[[#This Row],[Marks]]&lt;70,"B",Table1[[#This Row],[Marks]]&lt;=100,"A")</f>
        <v>D</v>
      </c>
      <c r="E23" t="b">
        <f>Table1[[#This Row],[Grads by if]]=Table1[[#This Row],[Grades by ifs]]</f>
        <v>1</v>
      </c>
    </row>
    <row r="24" spans="1:5" x14ac:dyDescent="0.3">
      <c r="A24" s="1" t="s">
        <v>10</v>
      </c>
      <c r="B24" s="2">
        <v>6</v>
      </c>
      <c r="C24" s="2" t="str">
        <f t="shared" si="0"/>
        <v>D</v>
      </c>
      <c r="D24" t="str" cm="1">
        <f t="array" ref="D24">_xlfn.IFS(Table1[[#This Row],[Marks]]&lt;30,"D",Table1[[#This Row],[Marks]]&lt;50,"C",Table1[[#This Row],[Marks]]&lt;70,"B",Table1[[#This Row],[Marks]]&lt;=100,"A")</f>
        <v>D</v>
      </c>
      <c r="E24" t="b">
        <f>Table1[[#This Row],[Grads by if]]=Table1[[#This Row],[Grades by ifs]]</f>
        <v>1</v>
      </c>
    </row>
    <row r="25" spans="1:5" x14ac:dyDescent="0.3">
      <c r="A25" s="1" t="s">
        <v>9</v>
      </c>
      <c r="B25" s="2">
        <v>44</v>
      </c>
      <c r="C25" s="2" t="str">
        <f t="shared" si="0"/>
        <v>C</v>
      </c>
      <c r="D25" t="str" cm="1">
        <f t="array" ref="D25">_xlfn.IFS(Table1[[#This Row],[Marks]]&lt;30,"D",Table1[[#This Row],[Marks]]&lt;50,"C",Table1[[#This Row],[Marks]]&lt;70,"B",Table1[[#This Row],[Marks]]&lt;=100,"A")</f>
        <v>C</v>
      </c>
      <c r="E25" t="b">
        <f>Table1[[#This Row],[Grads by if]]=Table1[[#This Row],[Grades by ifs]]</f>
        <v>1</v>
      </c>
    </row>
    <row r="26" spans="1:5" x14ac:dyDescent="0.3">
      <c r="A26" s="1" t="s">
        <v>8</v>
      </c>
      <c r="B26" s="2">
        <v>34</v>
      </c>
      <c r="C26" s="2" t="str">
        <f t="shared" si="0"/>
        <v>C</v>
      </c>
      <c r="D26" t="str" cm="1">
        <f t="array" ref="D26">_xlfn.IFS(Table1[[#This Row],[Marks]]&lt;30,"D",Table1[[#This Row],[Marks]]&lt;50,"C",Table1[[#This Row],[Marks]]&lt;70,"B",Table1[[#This Row],[Marks]]&lt;=100,"A")</f>
        <v>C</v>
      </c>
      <c r="E26" t="b">
        <f>Table1[[#This Row],[Grads by if]]=Table1[[#This Row],[Grades by ifs]]</f>
        <v>1</v>
      </c>
    </row>
    <row r="27" spans="1:5" x14ac:dyDescent="0.3">
      <c r="A27" s="1" t="s">
        <v>7</v>
      </c>
      <c r="B27" s="2">
        <v>3</v>
      </c>
      <c r="C27" s="2" t="str">
        <f t="shared" si="0"/>
        <v>D</v>
      </c>
      <c r="D27" t="str" cm="1">
        <f t="array" ref="D27">_xlfn.IFS(Table1[[#This Row],[Marks]]&lt;30,"D",Table1[[#This Row],[Marks]]&lt;50,"C",Table1[[#This Row],[Marks]]&lt;70,"B",Table1[[#This Row],[Marks]]&lt;=100,"A")</f>
        <v>D</v>
      </c>
      <c r="E27" t="b">
        <f>Table1[[#This Row],[Grads by if]]=Table1[[#This Row],[Grades by ifs]]</f>
        <v>1</v>
      </c>
    </row>
    <row r="28" spans="1:5" x14ac:dyDescent="0.3">
      <c r="A28" s="1" t="s">
        <v>6</v>
      </c>
      <c r="B28" s="2">
        <v>23</v>
      </c>
      <c r="C28" s="2" t="str">
        <f t="shared" si="0"/>
        <v>D</v>
      </c>
      <c r="D28" t="str" cm="1">
        <f t="array" ref="D28">_xlfn.IFS(Table1[[#This Row],[Marks]]&lt;30,"D",Table1[[#This Row],[Marks]]&lt;50,"C",Table1[[#This Row],[Marks]]&lt;70,"B",Table1[[#This Row],[Marks]]&lt;=100,"A")</f>
        <v>D</v>
      </c>
      <c r="E28" t="b">
        <f>Table1[[#This Row],[Grads by if]]=Table1[[#This Row],[Grades by ifs]]</f>
        <v>1</v>
      </c>
    </row>
    <row r="29" spans="1:5" x14ac:dyDescent="0.3">
      <c r="A29" s="1" t="s">
        <v>5</v>
      </c>
      <c r="B29" s="2">
        <v>23</v>
      </c>
      <c r="C29" s="2" t="str">
        <f t="shared" si="0"/>
        <v>D</v>
      </c>
      <c r="D29" t="str" cm="1">
        <f t="array" ref="D29">_xlfn.IFS(Table1[[#This Row],[Marks]]&lt;30,"D",Table1[[#This Row],[Marks]]&lt;50,"C",Table1[[#This Row],[Marks]]&lt;70,"B",Table1[[#This Row],[Marks]]&lt;=100,"A")</f>
        <v>D</v>
      </c>
      <c r="E29" t="b">
        <f>Table1[[#This Row],[Grads by if]]=Table1[[#This Row],[Grades by ifs]]</f>
        <v>1</v>
      </c>
    </row>
    <row r="30" spans="1:5" x14ac:dyDescent="0.3">
      <c r="A30" s="1" t="s">
        <v>4</v>
      </c>
      <c r="B30" s="2">
        <v>56</v>
      </c>
      <c r="C30" s="2" t="str">
        <f t="shared" si="0"/>
        <v>B</v>
      </c>
      <c r="D30" t="str" cm="1">
        <f t="array" ref="D30">_xlfn.IFS(Table1[[#This Row],[Marks]]&lt;30,"D",Table1[[#This Row],[Marks]]&lt;50,"C",Table1[[#This Row],[Marks]]&lt;70,"B",Table1[[#This Row],[Marks]]&lt;=100,"A")</f>
        <v>B</v>
      </c>
      <c r="E30" t="b">
        <f>Table1[[#This Row],[Grads by if]]=Table1[[#This Row],[Grades by ifs]]</f>
        <v>1</v>
      </c>
    </row>
    <row r="31" spans="1:5" x14ac:dyDescent="0.3">
      <c r="A31" s="1" t="s">
        <v>3</v>
      </c>
      <c r="B31" s="2">
        <v>45</v>
      </c>
      <c r="C31" s="2" t="str">
        <f t="shared" si="0"/>
        <v>C</v>
      </c>
      <c r="D31" t="str" cm="1">
        <f t="array" ref="D31">_xlfn.IFS(Table1[[#This Row],[Marks]]&lt;30,"D",Table1[[#This Row],[Marks]]&lt;50,"C",Table1[[#This Row],[Marks]]&lt;70,"B",Table1[[#This Row],[Marks]]&lt;=100,"A")</f>
        <v>C</v>
      </c>
      <c r="E31" t="b">
        <f>Table1[[#This Row],[Grads by if]]=Table1[[#This Row],[Grades by ifs]]</f>
        <v>1</v>
      </c>
    </row>
    <row r="32" spans="1:5" x14ac:dyDescent="0.3">
      <c r="A32" s="1" t="s">
        <v>2</v>
      </c>
      <c r="B32" s="2">
        <v>65</v>
      </c>
      <c r="C32" s="2" t="str">
        <f t="shared" si="0"/>
        <v>B</v>
      </c>
      <c r="D32" t="str" cm="1">
        <f t="array" ref="D32">_xlfn.IFS(Table1[[#This Row],[Marks]]&lt;30,"D",Table1[[#This Row],[Marks]]&lt;50,"C",Table1[[#This Row],[Marks]]&lt;70,"B",Table1[[#This Row],[Marks]]&lt;=100,"A")</f>
        <v>B</v>
      </c>
      <c r="E32" t="b">
        <f>Table1[[#This Row],[Grads by if]]=Table1[[#This Row],[Grades by ifs]]</f>
        <v>1</v>
      </c>
    </row>
    <row r="33" spans="1:5" x14ac:dyDescent="0.3">
      <c r="A33" s="1" t="s">
        <v>1</v>
      </c>
      <c r="B33" s="2">
        <v>55</v>
      </c>
      <c r="C33" s="2" t="str">
        <f t="shared" si="0"/>
        <v>B</v>
      </c>
      <c r="D33" t="str" cm="1">
        <f t="array" ref="D33">_xlfn.IFS(Table1[[#This Row],[Marks]]&lt;30,"D",Table1[[#This Row],[Marks]]&lt;50,"C",Table1[[#This Row],[Marks]]&lt;70,"B",Table1[[#This Row],[Marks]]&lt;=100,"A")</f>
        <v>B</v>
      </c>
      <c r="E33" t="b">
        <f>Table1[[#This Row],[Grads by if]]=Table1[[#This Row],[Grades by ifs]]</f>
        <v>1</v>
      </c>
    </row>
    <row r="34" spans="1:5" x14ac:dyDescent="0.3">
      <c r="A34" s="1" t="s">
        <v>0</v>
      </c>
      <c r="B34" s="2">
        <v>54</v>
      </c>
      <c r="C34" s="2" t="str">
        <f t="shared" si="0"/>
        <v>B</v>
      </c>
      <c r="D34" t="str" cm="1">
        <f t="array" ref="D34">_xlfn.IFS(Table1[[#This Row],[Marks]]&lt;30,"D",Table1[[#This Row],[Marks]]&lt;50,"C",Table1[[#This Row],[Marks]]&lt;70,"B",Table1[[#This Row],[Marks]]&lt;=100,"A")</f>
        <v>B</v>
      </c>
      <c r="E34" t="b">
        <f>Table1[[#This Row],[Grads by if]]=Table1[[#This Row],[Grades by ifs]]</f>
        <v>1</v>
      </c>
    </row>
  </sheetData>
  <mergeCells count="1">
    <mergeCell ref="A1:E1"/>
  </mergeCells>
  <conditionalFormatting sqref="A3:A34">
    <cfRule type="duplicateValues" dxfId="1" priority="1"/>
    <cfRule type="duplicateValues" dxfId="0" priority="2"/>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9B3715-E74C-48B3-B813-059CB1E692D6}">
  <sheetPr codeName="Sheet2"/>
  <dimension ref="A1:I24"/>
  <sheetViews>
    <sheetView workbookViewId="0">
      <selection activeCell="F3" sqref="F3"/>
    </sheetView>
  </sheetViews>
  <sheetFormatPr defaultRowHeight="14.4" x14ac:dyDescent="0.3"/>
  <cols>
    <col min="1" max="1" width="22.109375" customWidth="1"/>
    <col min="2" max="2" width="16.44140625" customWidth="1"/>
    <col min="3" max="3" width="17.5546875" customWidth="1"/>
    <col min="4" max="4" width="16.21875" customWidth="1"/>
    <col min="5" max="5" width="17.88671875" customWidth="1"/>
    <col min="6" max="6" width="25" customWidth="1"/>
  </cols>
  <sheetData>
    <row r="1" spans="1:9" ht="18" x14ac:dyDescent="0.35">
      <c r="A1" s="96" t="s">
        <v>38</v>
      </c>
      <c r="B1" s="96"/>
      <c r="C1" s="96"/>
      <c r="D1" s="96"/>
      <c r="E1" s="8"/>
      <c r="F1" s="97" t="s">
        <v>43</v>
      </c>
      <c r="I1">
        <v>10</v>
      </c>
    </row>
    <row r="2" spans="1:9" ht="18" x14ac:dyDescent="0.35">
      <c r="A2" s="9" t="s">
        <v>39</v>
      </c>
      <c r="B2" s="9" t="s">
        <v>40</v>
      </c>
      <c r="C2" s="9" t="s">
        <v>41</v>
      </c>
      <c r="D2" s="9" t="s">
        <v>42</v>
      </c>
      <c r="E2" s="9" t="s">
        <v>44</v>
      </c>
      <c r="F2" s="97"/>
      <c r="I2">
        <v>30</v>
      </c>
    </row>
    <row r="3" spans="1:9" x14ac:dyDescent="0.3">
      <c r="A3" s="10" t="s">
        <v>31</v>
      </c>
      <c r="B3" s="10">
        <f ca="1">RANDBETWEEN($I$1,$I$2)</f>
        <v>23</v>
      </c>
      <c r="C3" s="10">
        <f ca="1">RANDBETWEEN($I$1,$I$2)</f>
        <v>12</v>
      </c>
      <c r="D3" s="10">
        <f t="shared" ref="D3:D24" ca="1" si="0">RANDBETWEEN($I$1,$I$2)</f>
        <v>30</v>
      </c>
      <c r="E3" s="10">
        <f ca="1">SUM(B3:D3)</f>
        <v>65</v>
      </c>
      <c r="F3" s="10" t="str">
        <f ca="1">IF(SUM(B3:D3)&lt;75,"Good",IF(SUM(B3:D3)&lt;85,"Best",IF(SUM(B3:D3)&lt;95,"Excellent")))</f>
        <v>Good</v>
      </c>
    </row>
    <row r="4" spans="1:9" x14ac:dyDescent="0.3">
      <c r="A4" s="10" t="s">
        <v>30</v>
      </c>
      <c r="B4" s="10">
        <f t="shared" ref="B4:C24" ca="1" si="1">RANDBETWEEN($I$1,$I$2)</f>
        <v>18</v>
      </c>
      <c r="C4" s="10">
        <f t="shared" ca="1" si="1"/>
        <v>11</v>
      </c>
      <c r="D4" s="10">
        <f t="shared" ca="1" si="0"/>
        <v>14</v>
      </c>
      <c r="E4" s="10">
        <f t="shared" ref="E4:E24" ca="1" si="2">SUM(B4:D4)</f>
        <v>43</v>
      </c>
      <c r="F4" s="10" t="str">
        <f t="shared" ref="F4:F24" ca="1" si="3">IF(SUM(B4:D4)&lt;75,"Good",IF(SUM(B4:D4)&lt;85,"Best",IF(SUM(B4:D4)&lt;95,"Excellent")))</f>
        <v>Good</v>
      </c>
    </row>
    <row r="5" spans="1:9" x14ac:dyDescent="0.3">
      <c r="A5" s="10" t="s">
        <v>29</v>
      </c>
      <c r="B5" s="10">
        <f t="shared" ca="1" si="1"/>
        <v>19</v>
      </c>
      <c r="C5" s="10">
        <f t="shared" ca="1" si="1"/>
        <v>15</v>
      </c>
      <c r="D5" s="10">
        <f t="shared" ca="1" si="0"/>
        <v>22</v>
      </c>
      <c r="E5" s="10">
        <f t="shared" ca="1" si="2"/>
        <v>56</v>
      </c>
      <c r="F5" s="10" t="str">
        <f t="shared" ca="1" si="3"/>
        <v>Good</v>
      </c>
    </row>
    <row r="6" spans="1:9" x14ac:dyDescent="0.3">
      <c r="A6" s="10" t="s">
        <v>28</v>
      </c>
      <c r="B6" s="10">
        <f t="shared" ca="1" si="1"/>
        <v>20</v>
      </c>
      <c r="C6" s="10">
        <f t="shared" ca="1" si="1"/>
        <v>13</v>
      </c>
      <c r="D6" s="10">
        <f t="shared" ca="1" si="0"/>
        <v>16</v>
      </c>
      <c r="E6" s="10">
        <f t="shared" ca="1" si="2"/>
        <v>49</v>
      </c>
      <c r="F6" s="10" t="str">
        <f t="shared" ca="1" si="3"/>
        <v>Good</v>
      </c>
    </row>
    <row r="7" spans="1:9" x14ac:dyDescent="0.3">
      <c r="A7" s="10" t="s">
        <v>27</v>
      </c>
      <c r="B7" s="10">
        <f t="shared" ca="1" si="1"/>
        <v>24</v>
      </c>
      <c r="C7" s="10">
        <f t="shared" ca="1" si="1"/>
        <v>22</v>
      </c>
      <c r="D7" s="10">
        <f ca="1">RANDBETWEEN($I$1,$I$2)</f>
        <v>15</v>
      </c>
      <c r="E7" s="10">
        <f t="shared" ca="1" si="2"/>
        <v>61</v>
      </c>
      <c r="F7" s="10" t="str">
        <f t="shared" ca="1" si="3"/>
        <v>Good</v>
      </c>
    </row>
    <row r="8" spans="1:9" x14ac:dyDescent="0.3">
      <c r="A8" s="10" t="s">
        <v>26</v>
      </c>
      <c r="B8" s="10">
        <f t="shared" ca="1" si="1"/>
        <v>30</v>
      </c>
      <c r="C8" s="10">
        <f t="shared" ca="1" si="1"/>
        <v>14</v>
      </c>
      <c r="D8" s="10">
        <f t="shared" ca="1" si="0"/>
        <v>28</v>
      </c>
      <c r="E8" s="10">
        <f t="shared" ca="1" si="2"/>
        <v>72</v>
      </c>
      <c r="F8" s="10" t="str">
        <f t="shared" ca="1" si="3"/>
        <v>Good</v>
      </c>
    </row>
    <row r="9" spans="1:9" x14ac:dyDescent="0.3">
      <c r="A9" s="10" t="s">
        <v>25</v>
      </c>
      <c r="B9" s="10">
        <f ca="1">RANDBETWEEN($I$1,$I$2)</f>
        <v>28</v>
      </c>
      <c r="C9" s="10">
        <f t="shared" ca="1" si="1"/>
        <v>23</v>
      </c>
      <c r="D9" s="10">
        <f t="shared" ca="1" si="0"/>
        <v>16</v>
      </c>
      <c r="E9" s="10">
        <f t="shared" ca="1" si="2"/>
        <v>67</v>
      </c>
      <c r="F9" s="10" t="str">
        <f t="shared" ca="1" si="3"/>
        <v>Good</v>
      </c>
    </row>
    <row r="10" spans="1:9" x14ac:dyDescent="0.3">
      <c r="A10" s="10" t="s">
        <v>24</v>
      </c>
      <c r="B10" s="10">
        <f t="shared" ca="1" si="1"/>
        <v>19</v>
      </c>
      <c r="C10" s="10">
        <f t="shared" ca="1" si="1"/>
        <v>24</v>
      </c>
      <c r="D10" s="10">
        <f t="shared" ca="1" si="0"/>
        <v>16</v>
      </c>
      <c r="E10" s="10">
        <f t="shared" ca="1" si="2"/>
        <v>59</v>
      </c>
      <c r="F10" s="10" t="str">
        <f t="shared" ca="1" si="3"/>
        <v>Good</v>
      </c>
    </row>
    <row r="11" spans="1:9" x14ac:dyDescent="0.3">
      <c r="A11" s="10" t="s">
        <v>23</v>
      </c>
      <c r="B11" s="10">
        <f t="shared" ca="1" si="1"/>
        <v>18</v>
      </c>
      <c r="C11" s="10">
        <f t="shared" ca="1" si="1"/>
        <v>26</v>
      </c>
      <c r="D11" s="10">
        <f t="shared" ca="1" si="0"/>
        <v>26</v>
      </c>
      <c r="E11" s="10">
        <f t="shared" ca="1" si="2"/>
        <v>70</v>
      </c>
      <c r="F11" s="10" t="str">
        <f t="shared" ca="1" si="3"/>
        <v>Good</v>
      </c>
    </row>
    <row r="12" spans="1:9" x14ac:dyDescent="0.3">
      <c r="A12" s="10" t="s">
        <v>22</v>
      </c>
      <c r="B12" s="10">
        <f t="shared" ca="1" si="1"/>
        <v>17</v>
      </c>
      <c r="C12" s="10">
        <f t="shared" ca="1" si="1"/>
        <v>15</v>
      </c>
      <c r="D12" s="10">
        <f t="shared" ca="1" si="0"/>
        <v>10</v>
      </c>
      <c r="E12" s="10">
        <f t="shared" ca="1" si="2"/>
        <v>42</v>
      </c>
      <c r="F12" s="10" t="str">
        <f t="shared" ca="1" si="3"/>
        <v>Good</v>
      </c>
    </row>
    <row r="13" spans="1:9" x14ac:dyDescent="0.3">
      <c r="A13" s="10" t="s">
        <v>21</v>
      </c>
      <c r="B13" s="10">
        <f t="shared" ca="1" si="1"/>
        <v>13</v>
      </c>
      <c r="C13" s="10">
        <f t="shared" ca="1" si="1"/>
        <v>14</v>
      </c>
      <c r="D13" s="10">
        <f t="shared" ca="1" si="0"/>
        <v>15</v>
      </c>
      <c r="E13" s="10">
        <f t="shared" ca="1" si="2"/>
        <v>42</v>
      </c>
      <c r="F13" s="10" t="str">
        <f t="shared" ca="1" si="3"/>
        <v>Good</v>
      </c>
    </row>
    <row r="14" spans="1:9" x14ac:dyDescent="0.3">
      <c r="A14" s="10" t="s">
        <v>20</v>
      </c>
      <c r="B14" s="10">
        <f t="shared" ca="1" si="1"/>
        <v>24</v>
      </c>
      <c r="C14" s="10">
        <f t="shared" ca="1" si="1"/>
        <v>15</v>
      </c>
      <c r="D14" s="10">
        <f t="shared" ca="1" si="0"/>
        <v>17</v>
      </c>
      <c r="E14" s="10">
        <f t="shared" ca="1" si="2"/>
        <v>56</v>
      </c>
      <c r="F14" s="10" t="str">
        <f t="shared" ca="1" si="3"/>
        <v>Good</v>
      </c>
    </row>
    <row r="15" spans="1:9" x14ac:dyDescent="0.3">
      <c r="A15" s="10" t="s">
        <v>19</v>
      </c>
      <c r="B15" s="10">
        <f t="shared" ca="1" si="1"/>
        <v>30</v>
      </c>
      <c r="C15" s="10">
        <f t="shared" ca="1" si="1"/>
        <v>22</v>
      </c>
      <c r="D15" s="10">
        <f t="shared" ca="1" si="0"/>
        <v>13</v>
      </c>
      <c r="E15" s="10">
        <f t="shared" ca="1" si="2"/>
        <v>65</v>
      </c>
      <c r="F15" s="10" t="str">
        <f t="shared" ca="1" si="3"/>
        <v>Good</v>
      </c>
    </row>
    <row r="16" spans="1:9" x14ac:dyDescent="0.3">
      <c r="A16" s="10" t="s">
        <v>18</v>
      </c>
      <c r="B16" s="10">
        <f t="shared" ca="1" si="1"/>
        <v>19</v>
      </c>
      <c r="C16" s="10">
        <f t="shared" ca="1" si="1"/>
        <v>18</v>
      </c>
      <c r="D16" s="10">
        <f t="shared" ca="1" si="0"/>
        <v>16</v>
      </c>
      <c r="E16" s="10">
        <f t="shared" ca="1" si="2"/>
        <v>53</v>
      </c>
      <c r="F16" s="10" t="str">
        <f t="shared" ca="1" si="3"/>
        <v>Good</v>
      </c>
    </row>
    <row r="17" spans="1:6" x14ac:dyDescent="0.3">
      <c r="A17" s="10" t="s">
        <v>17</v>
      </c>
      <c r="B17" s="10">
        <f t="shared" ca="1" si="1"/>
        <v>27</v>
      </c>
      <c r="C17" s="10">
        <f t="shared" ca="1" si="1"/>
        <v>10</v>
      </c>
      <c r="D17" s="10">
        <f t="shared" ca="1" si="0"/>
        <v>29</v>
      </c>
      <c r="E17" s="10">
        <f t="shared" ca="1" si="2"/>
        <v>66</v>
      </c>
      <c r="F17" s="10" t="str">
        <f t="shared" ca="1" si="3"/>
        <v>Good</v>
      </c>
    </row>
    <row r="18" spans="1:6" x14ac:dyDescent="0.3">
      <c r="A18" s="10" t="s">
        <v>16</v>
      </c>
      <c r="B18" s="10">
        <f t="shared" ca="1" si="1"/>
        <v>18</v>
      </c>
      <c r="C18" s="10">
        <f t="shared" ca="1" si="1"/>
        <v>11</v>
      </c>
      <c r="D18" s="10">
        <f t="shared" ca="1" si="0"/>
        <v>25</v>
      </c>
      <c r="E18" s="10">
        <f t="shared" ca="1" si="2"/>
        <v>54</v>
      </c>
      <c r="F18" s="10" t="str">
        <f t="shared" ca="1" si="3"/>
        <v>Good</v>
      </c>
    </row>
    <row r="19" spans="1:6" x14ac:dyDescent="0.3">
      <c r="A19" s="10" t="s">
        <v>15</v>
      </c>
      <c r="B19" s="10">
        <f t="shared" ca="1" si="1"/>
        <v>15</v>
      </c>
      <c r="C19" s="10">
        <f t="shared" ca="1" si="1"/>
        <v>11</v>
      </c>
      <c r="D19" s="10">
        <f t="shared" ca="1" si="0"/>
        <v>17</v>
      </c>
      <c r="E19" s="10">
        <f t="shared" ca="1" si="2"/>
        <v>43</v>
      </c>
      <c r="F19" s="10" t="str">
        <f t="shared" ca="1" si="3"/>
        <v>Good</v>
      </c>
    </row>
    <row r="20" spans="1:6" x14ac:dyDescent="0.3">
      <c r="A20" s="10" t="s">
        <v>14</v>
      </c>
      <c r="B20" s="10">
        <f t="shared" ca="1" si="1"/>
        <v>16</v>
      </c>
      <c r="C20" s="10">
        <f t="shared" ca="1" si="1"/>
        <v>20</v>
      </c>
      <c r="D20" s="10">
        <f t="shared" ca="1" si="0"/>
        <v>19</v>
      </c>
      <c r="E20" s="10">
        <f t="shared" ca="1" si="2"/>
        <v>55</v>
      </c>
      <c r="F20" s="10" t="str">
        <f t="shared" ca="1" si="3"/>
        <v>Good</v>
      </c>
    </row>
    <row r="21" spans="1:6" x14ac:dyDescent="0.3">
      <c r="A21" s="10" t="s">
        <v>13</v>
      </c>
      <c r="B21" s="10">
        <f t="shared" ca="1" si="1"/>
        <v>12</v>
      </c>
      <c r="C21" s="10">
        <f t="shared" ca="1" si="1"/>
        <v>11</v>
      </c>
      <c r="D21" s="10">
        <f t="shared" ca="1" si="0"/>
        <v>16</v>
      </c>
      <c r="E21" s="10">
        <f t="shared" ca="1" si="2"/>
        <v>39</v>
      </c>
      <c r="F21" s="10" t="str">
        <f t="shared" ca="1" si="3"/>
        <v>Good</v>
      </c>
    </row>
    <row r="22" spans="1:6" x14ac:dyDescent="0.3">
      <c r="A22" s="10" t="s">
        <v>12</v>
      </c>
      <c r="B22" s="10">
        <f t="shared" ca="1" si="1"/>
        <v>11</v>
      </c>
      <c r="C22" s="10">
        <f t="shared" ca="1" si="1"/>
        <v>19</v>
      </c>
      <c r="D22" s="10">
        <f t="shared" ca="1" si="0"/>
        <v>23</v>
      </c>
      <c r="E22" s="10">
        <f t="shared" ca="1" si="2"/>
        <v>53</v>
      </c>
      <c r="F22" s="10" t="str">
        <f t="shared" ca="1" si="3"/>
        <v>Good</v>
      </c>
    </row>
    <row r="23" spans="1:6" x14ac:dyDescent="0.3">
      <c r="A23" s="10" t="s">
        <v>11</v>
      </c>
      <c r="B23" s="10">
        <f t="shared" ca="1" si="1"/>
        <v>15</v>
      </c>
      <c r="C23" s="10">
        <f t="shared" ca="1" si="1"/>
        <v>28</v>
      </c>
      <c r="D23" s="10">
        <f t="shared" ca="1" si="0"/>
        <v>24</v>
      </c>
      <c r="E23" s="10">
        <f t="shared" ca="1" si="2"/>
        <v>67</v>
      </c>
      <c r="F23" s="10" t="str">
        <f t="shared" ca="1" si="3"/>
        <v>Good</v>
      </c>
    </row>
    <row r="24" spans="1:6" x14ac:dyDescent="0.3">
      <c r="A24" s="10" t="s">
        <v>10</v>
      </c>
      <c r="B24" s="10">
        <f t="shared" ca="1" si="1"/>
        <v>13</v>
      </c>
      <c r="C24" s="10">
        <f t="shared" ca="1" si="1"/>
        <v>27</v>
      </c>
      <c r="D24" s="10">
        <f t="shared" ca="1" si="0"/>
        <v>21</v>
      </c>
      <c r="E24" s="10">
        <f t="shared" ca="1" si="2"/>
        <v>61</v>
      </c>
      <c r="F24" s="10" t="str">
        <f t="shared" ca="1" si="3"/>
        <v>Good</v>
      </c>
    </row>
  </sheetData>
  <mergeCells count="2">
    <mergeCell ref="A1:D1"/>
    <mergeCell ref="F1: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CE3BC-67CA-4C10-8F31-08AC68A3ABCE}">
  <sheetPr codeName="Sheet3"/>
  <dimension ref="A1:J29"/>
  <sheetViews>
    <sheetView topLeftCell="A2" workbookViewId="0">
      <selection activeCell="A27" sqref="A27"/>
    </sheetView>
  </sheetViews>
  <sheetFormatPr defaultRowHeight="14.4" x14ac:dyDescent="0.3"/>
  <cols>
    <col min="1" max="1" width="28.5546875" customWidth="1"/>
    <col min="2" max="2" width="24.5546875" customWidth="1"/>
    <col min="3" max="3" width="28" customWidth="1"/>
    <col min="4" max="4" width="13.6640625" customWidth="1"/>
    <col min="5" max="5" width="18" bestFit="1" customWidth="1"/>
    <col min="6" max="6" width="26.77734375" bestFit="1" customWidth="1"/>
    <col min="7" max="7" width="16.5546875" bestFit="1" customWidth="1"/>
    <col min="8" max="8" width="12.21875" customWidth="1"/>
    <col min="9" max="9" width="11" customWidth="1"/>
    <col min="10" max="10" width="10.109375" bestFit="1" customWidth="1"/>
  </cols>
  <sheetData>
    <row r="1" spans="1:10" ht="21" x14ac:dyDescent="0.4">
      <c r="A1" s="100" t="s">
        <v>47</v>
      </c>
      <c r="B1" s="101"/>
      <c r="C1" s="101"/>
      <c r="D1" s="101"/>
      <c r="E1" s="101"/>
      <c r="F1" s="101"/>
      <c r="G1" s="102"/>
      <c r="I1" s="16" t="s">
        <v>48</v>
      </c>
      <c r="J1" s="16" t="s">
        <v>54</v>
      </c>
    </row>
    <row r="2" spans="1:10" ht="18" x14ac:dyDescent="0.35">
      <c r="A2" s="15" t="s">
        <v>39</v>
      </c>
      <c r="B2" s="15" t="s">
        <v>48</v>
      </c>
      <c r="C2" s="15" t="s">
        <v>53</v>
      </c>
      <c r="D2" s="15" t="s">
        <v>45</v>
      </c>
      <c r="E2" s="15" t="s">
        <v>46</v>
      </c>
      <c r="F2" s="15" t="s">
        <v>77</v>
      </c>
      <c r="G2" s="15" t="s">
        <v>78</v>
      </c>
      <c r="I2" s="10" t="s">
        <v>49</v>
      </c>
      <c r="J2" s="10">
        <v>4</v>
      </c>
    </row>
    <row r="3" spans="1:10" ht="15.6" customHeight="1" x14ac:dyDescent="0.3">
      <c r="A3" s="11" t="s">
        <v>31</v>
      </c>
      <c r="B3" s="104" t="s">
        <v>49</v>
      </c>
      <c r="C3" s="103">
        <v>1000</v>
      </c>
      <c r="D3" s="103">
        <v>750</v>
      </c>
      <c r="E3" s="106">
        <f>C3-D3</f>
        <v>250</v>
      </c>
      <c r="F3" s="98">
        <f>(E3/C3)*100</f>
        <v>25</v>
      </c>
      <c r="G3" s="98">
        <f>(100-F3)</f>
        <v>75</v>
      </c>
      <c r="I3" s="10" t="s">
        <v>50</v>
      </c>
      <c r="J3" s="10">
        <v>6</v>
      </c>
    </row>
    <row r="4" spans="1:10" ht="15.6" customHeight="1" x14ac:dyDescent="0.3">
      <c r="A4" s="11" t="s">
        <v>30</v>
      </c>
      <c r="B4" s="104"/>
      <c r="C4" s="103"/>
      <c r="D4" s="103"/>
      <c r="E4" s="107"/>
      <c r="F4" s="98"/>
      <c r="G4" s="98"/>
      <c r="I4" s="10" t="s">
        <v>51</v>
      </c>
      <c r="J4" s="10">
        <v>6</v>
      </c>
    </row>
    <row r="5" spans="1:10" ht="15.6" customHeight="1" x14ac:dyDescent="0.3">
      <c r="A5" s="11" t="s">
        <v>29</v>
      </c>
      <c r="B5" s="104"/>
      <c r="C5" s="103"/>
      <c r="D5" s="103"/>
      <c r="E5" s="107"/>
      <c r="F5" s="98"/>
      <c r="G5" s="98"/>
      <c r="I5" s="10" t="s">
        <v>52</v>
      </c>
      <c r="J5" s="10">
        <v>6</v>
      </c>
    </row>
    <row r="6" spans="1:10" ht="15.6" customHeight="1" x14ac:dyDescent="0.3">
      <c r="A6" s="11" t="s">
        <v>28</v>
      </c>
      <c r="B6" s="104"/>
      <c r="C6" s="103"/>
      <c r="D6" s="103"/>
      <c r="E6" s="108"/>
      <c r="F6" s="98"/>
      <c r="G6" s="98"/>
      <c r="I6" s="17"/>
      <c r="J6" s="17"/>
    </row>
    <row r="7" spans="1:10" ht="15.45" customHeight="1" x14ac:dyDescent="0.3">
      <c r="A7" s="12" t="s">
        <v>27</v>
      </c>
      <c r="B7" s="104" t="s">
        <v>50</v>
      </c>
      <c r="C7" s="103">
        <v>700</v>
      </c>
      <c r="D7" s="103">
        <v>500</v>
      </c>
      <c r="E7" s="103">
        <f>C7-D7</f>
        <v>200</v>
      </c>
      <c r="F7" s="98">
        <f>(E7/C7)*100</f>
        <v>28.571428571428569</v>
      </c>
      <c r="G7" s="99">
        <f>(100-F7)</f>
        <v>71.428571428571431</v>
      </c>
      <c r="I7" s="17"/>
      <c r="J7" s="17"/>
    </row>
    <row r="8" spans="1:10" ht="15.45" customHeight="1" x14ac:dyDescent="0.3">
      <c r="A8" s="12" t="s">
        <v>26</v>
      </c>
      <c r="B8" s="104"/>
      <c r="C8" s="103"/>
      <c r="D8" s="103"/>
      <c r="E8" s="103"/>
      <c r="F8" s="98"/>
      <c r="G8" s="99"/>
      <c r="I8" s="16" t="s">
        <v>55</v>
      </c>
      <c r="J8" s="16" t="s">
        <v>56</v>
      </c>
    </row>
    <row r="9" spans="1:10" ht="15.45" customHeight="1" x14ac:dyDescent="0.3">
      <c r="A9" s="12" t="s">
        <v>25</v>
      </c>
      <c r="B9" s="104"/>
      <c r="C9" s="103"/>
      <c r="D9" s="103"/>
      <c r="E9" s="103"/>
      <c r="F9" s="98"/>
      <c r="G9" s="99"/>
      <c r="I9" s="10" t="s">
        <v>57</v>
      </c>
      <c r="J9" s="17" t="s">
        <v>62</v>
      </c>
    </row>
    <row r="10" spans="1:10" ht="15.45" customHeight="1" x14ac:dyDescent="0.3">
      <c r="A10" s="12" t="s">
        <v>24</v>
      </c>
      <c r="B10" s="104"/>
      <c r="C10" s="103"/>
      <c r="D10" s="103"/>
      <c r="E10" s="103"/>
      <c r="F10" s="98"/>
      <c r="G10" s="99"/>
      <c r="I10" s="10" t="s">
        <v>58</v>
      </c>
      <c r="J10" s="17" t="s">
        <v>63</v>
      </c>
    </row>
    <row r="11" spans="1:10" ht="15.45" customHeight="1" x14ac:dyDescent="0.3">
      <c r="A11" s="12" t="s">
        <v>23</v>
      </c>
      <c r="B11" s="104"/>
      <c r="C11" s="103"/>
      <c r="D11" s="103"/>
      <c r="E11" s="103"/>
      <c r="F11" s="98"/>
      <c r="G11" s="99"/>
      <c r="I11" s="10" t="s">
        <v>59</v>
      </c>
      <c r="J11" s="17" t="s">
        <v>64</v>
      </c>
    </row>
    <row r="12" spans="1:10" ht="15.45" customHeight="1" x14ac:dyDescent="0.3">
      <c r="A12" s="12" t="s">
        <v>22</v>
      </c>
      <c r="B12" s="104"/>
      <c r="C12" s="103"/>
      <c r="D12" s="103"/>
      <c r="E12" s="103"/>
      <c r="F12" s="98"/>
      <c r="G12" s="99"/>
      <c r="I12" s="10" t="s">
        <v>60</v>
      </c>
      <c r="J12" s="17" t="s">
        <v>65</v>
      </c>
    </row>
    <row r="13" spans="1:10" ht="15.45" customHeight="1" x14ac:dyDescent="0.3">
      <c r="A13" s="13" t="s">
        <v>21</v>
      </c>
      <c r="B13" s="105" t="s">
        <v>51</v>
      </c>
      <c r="C13" s="103">
        <v>500</v>
      </c>
      <c r="D13" s="103">
        <v>400</v>
      </c>
      <c r="E13" s="103">
        <f>C13-D13</f>
        <v>100</v>
      </c>
      <c r="F13" s="99">
        <f>(E13/C13)*100</f>
        <v>20</v>
      </c>
      <c r="G13" s="99">
        <f>(100-F13)</f>
        <v>80</v>
      </c>
      <c r="I13" s="10" t="s">
        <v>61</v>
      </c>
      <c r="J13" s="17" t="s">
        <v>66</v>
      </c>
    </row>
    <row r="14" spans="1:10" ht="15.45" customHeight="1" x14ac:dyDescent="0.3">
      <c r="A14" s="13" t="s">
        <v>20</v>
      </c>
      <c r="B14" s="105"/>
      <c r="C14" s="103"/>
      <c r="D14" s="103"/>
      <c r="E14" s="103"/>
      <c r="F14" s="99"/>
      <c r="G14" s="99"/>
    </row>
    <row r="15" spans="1:10" ht="15.45" customHeight="1" x14ac:dyDescent="0.3">
      <c r="A15" s="13" t="s">
        <v>19</v>
      </c>
      <c r="B15" s="105"/>
      <c r="C15" s="103"/>
      <c r="D15" s="103"/>
      <c r="E15" s="103"/>
      <c r="F15" s="99"/>
      <c r="G15" s="99"/>
    </row>
    <row r="16" spans="1:10" ht="15.45" customHeight="1" x14ac:dyDescent="0.3">
      <c r="A16" s="13" t="s">
        <v>18</v>
      </c>
      <c r="B16" s="105"/>
      <c r="C16" s="103"/>
      <c r="D16" s="103"/>
      <c r="E16" s="103"/>
      <c r="F16" s="99"/>
      <c r="G16" s="99"/>
    </row>
    <row r="17" spans="1:7" ht="15.45" customHeight="1" x14ac:dyDescent="0.3">
      <c r="A17" s="13" t="s">
        <v>17</v>
      </c>
      <c r="B17" s="105"/>
      <c r="C17" s="103"/>
      <c r="D17" s="103"/>
      <c r="E17" s="103"/>
      <c r="F17" s="99"/>
      <c r="G17" s="99"/>
    </row>
    <row r="18" spans="1:7" ht="15.45" customHeight="1" x14ac:dyDescent="0.3">
      <c r="A18" s="13" t="s">
        <v>16</v>
      </c>
      <c r="B18" s="105"/>
      <c r="C18" s="103"/>
      <c r="D18" s="103"/>
      <c r="E18" s="103"/>
      <c r="F18" s="99"/>
      <c r="G18" s="99"/>
    </row>
    <row r="19" spans="1:7" ht="15.45" customHeight="1" x14ac:dyDescent="0.3">
      <c r="A19" s="14" t="s">
        <v>15</v>
      </c>
      <c r="B19" s="105" t="s">
        <v>52</v>
      </c>
      <c r="C19" s="103">
        <v>900</v>
      </c>
      <c r="D19" s="103">
        <v>800</v>
      </c>
      <c r="E19" s="103">
        <f>C19-D19</f>
        <v>100</v>
      </c>
      <c r="F19" s="99">
        <f>(E19/C19)*100</f>
        <v>11.111111111111111</v>
      </c>
      <c r="G19" s="99">
        <f>(100-F19)</f>
        <v>88.888888888888886</v>
      </c>
    </row>
    <row r="20" spans="1:7" ht="15.45" customHeight="1" x14ac:dyDescent="0.3">
      <c r="A20" s="14" t="s">
        <v>14</v>
      </c>
      <c r="B20" s="105"/>
      <c r="C20" s="103"/>
      <c r="D20" s="103"/>
      <c r="E20" s="103"/>
      <c r="F20" s="99"/>
      <c r="G20" s="99"/>
    </row>
    <row r="21" spans="1:7" ht="15.45" customHeight="1" x14ac:dyDescent="0.3">
      <c r="A21" s="14" t="s">
        <v>13</v>
      </c>
      <c r="B21" s="105"/>
      <c r="C21" s="103"/>
      <c r="D21" s="103"/>
      <c r="E21" s="103"/>
      <c r="F21" s="99"/>
      <c r="G21" s="99"/>
    </row>
    <row r="22" spans="1:7" ht="15.45" customHeight="1" x14ac:dyDescent="0.3">
      <c r="A22" s="14" t="s">
        <v>12</v>
      </c>
      <c r="B22" s="105"/>
      <c r="C22" s="103"/>
      <c r="D22" s="103"/>
      <c r="E22" s="103"/>
      <c r="F22" s="99"/>
      <c r="G22" s="99"/>
    </row>
    <row r="23" spans="1:7" ht="15.45" customHeight="1" x14ac:dyDescent="0.3">
      <c r="A23" s="14" t="s">
        <v>11</v>
      </c>
      <c r="B23" s="105"/>
      <c r="C23" s="103"/>
      <c r="D23" s="103"/>
      <c r="E23" s="103"/>
      <c r="F23" s="99"/>
      <c r="G23" s="99"/>
    </row>
    <row r="24" spans="1:7" ht="15.45" customHeight="1" x14ac:dyDescent="0.3">
      <c r="A24" s="14" t="s">
        <v>10</v>
      </c>
      <c r="B24" s="105"/>
      <c r="C24" s="103"/>
      <c r="D24" s="103"/>
      <c r="E24" s="103"/>
      <c r="F24" s="99"/>
      <c r="G24" s="99"/>
    </row>
    <row r="26" spans="1:7" ht="21" x14ac:dyDescent="0.4">
      <c r="A26" s="32" t="s">
        <v>97</v>
      </c>
      <c r="B26" s="32"/>
      <c r="C26" s="32"/>
      <c r="D26" s="32"/>
      <c r="E26" s="32"/>
      <c r="F26" s="33"/>
      <c r="G26" s="33"/>
    </row>
    <row r="27" spans="1:7" ht="21" x14ac:dyDescent="0.4">
      <c r="A27" s="32" t="s">
        <v>98</v>
      </c>
      <c r="B27" s="32"/>
      <c r="C27" s="32"/>
      <c r="D27" s="34"/>
      <c r="E27" s="32"/>
      <c r="F27" s="33"/>
      <c r="G27" s="33"/>
    </row>
    <row r="28" spans="1:7" ht="21" x14ac:dyDescent="0.4">
      <c r="A28" s="30"/>
      <c r="B28" s="30"/>
      <c r="C28" s="30"/>
      <c r="D28" s="31"/>
      <c r="E28" s="30"/>
    </row>
    <row r="29" spans="1:7" x14ac:dyDescent="0.3">
      <c r="D29" s="22"/>
    </row>
  </sheetData>
  <mergeCells count="25">
    <mergeCell ref="E13:E18"/>
    <mergeCell ref="E19:E24"/>
    <mergeCell ref="C13:C18"/>
    <mergeCell ref="C19:C24"/>
    <mergeCell ref="D3:D6"/>
    <mergeCell ref="D7:D12"/>
    <mergeCell ref="D13:D18"/>
    <mergeCell ref="D19:D24"/>
    <mergeCell ref="C3:C6"/>
    <mergeCell ref="G3:G6"/>
    <mergeCell ref="G7:G12"/>
    <mergeCell ref="G13:G18"/>
    <mergeCell ref="G19:G24"/>
    <mergeCell ref="A1:G1"/>
    <mergeCell ref="C7:C12"/>
    <mergeCell ref="F3:F6"/>
    <mergeCell ref="F7:F12"/>
    <mergeCell ref="F13:F18"/>
    <mergeCell ref="F19:F24"/>
    <mergeCell ref="B3:B6"/>
    <mergeCell ref="B7:B12"/>
    <mergeCell ref="B13:B18"/>
    <mergeCell ref="B19:B24"/>
    <mergeCell ref="E3:E6"/>
    <mergeCell ref="E7:E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57A88-54F4-4EE4-B10C-982C45971BB3}">
  <sheetPr codeName="Sheet4"/>
  <dimension ref="A2:N28"/>
  <sheetViews>
    <sheetView showGridLines="0" zoomScale="85" zoomScaleNormal="85" workbookViewId="0">
      <selection activeCell="G7" sqref="G7:G10"/>
    </sheetView>
  </sheetViews>
  <sheetFormatPr defaultRowHeight="14.4" x14ac:dyDescent="0.3"/>
  <cols>
    <col min="1" max="1" width="26.109375" bestFit="1" customWidth="1"/>
    <col min="2" max="2" width="15.77734375" bestFit="1" customWidth="1"/>
    <col min="3" max="3" width="21.109375" bestFit="1" customWidth="1"/>
    <col min="4" max="4" width="18.109375" bestFit="1" customWidth="1"/>
    <col min="5" max="5" width="38" bestFit="1" customWidth="1"/>
    <col min="6" max="6" width="40" bestFit="1" customWidth="1"/>
    <col min="7" max="7" width="15.6640625" bestFit="1" customWidth="1"/>
  </cols>
  <sheetData>
    <row r="2" spans="1:14" ht="15.6" x14ac:dyDescent="0.3">
      <c r="A2" s="36" t="s">
        <v>99</v>
      </c>
      <c r="C2" s="35" t="s">
        <v>101</v>
      </c>
      <c r="D2" s="35" t="s">
        <v>102</v>
      </c>
    </row>
    <row r="3" spans="1:14" ht="21" x14ac:dyDescent="0.4">
      <c r="A3" s="36" t="s">
        <v>100</v>
      </c>
      <c r="D3" s="35" t="s">
        <v>103</v>
      </c>
      <c r="H3" s="37"/>
      <c r="I3" s="30"/>
      <c r="J3" s="30"/>
      <c r="K3" s="30"/>
      <c r="L3" s="30"/>
      <c r="M3" s="30"/>
      <c r="N3" s="30"/>
    </row>
    <row r="4" spans="1:14" ht="21" x14ac:dyDescent="0.4">
      <c r="F4" t="s">
        <v>108</v>
      </c>
      <c r="H4" s="37"/>
      <c r="I4" s="38"/>
      <c r="J4" s="38"/>
      <c r="K4" s="38" t="s">
        <v>110</v>
      </c>
      <c r="L4" s="38"/>
      <c r="M4" s="38"/>
      <c r="N4" s="38"/>
    </row>
    <row r="5" spans="1:14" ht="21" x14ac:dyDescent="0.4">
      <c r="H5" s="37"/>
      <c r="I5" s="38"/>
      <c r="J5" s="38"/>
      <c r="K5" s="38"/>
      <c r="L5" s="38"/>
      <c r="M5" s="38"/>
      <c r="N5" s="38"/>
    </row>
    <row r="6" spans="1:14" ht="21" x14ac:dyDescent="0.4">
      <c r="A6" s="15" t="s">
        <v>39</v>
      </c>
      <c r="B6" s="15" t="s">
        <v>48</v>
      </c>
      <c r="C6" s="15" t="s">
        <v>104</v>
      </c>
      <c r="D6" s="15" t="s">
        <v>105</v>
      </c>
      <c r="E6" s="15" t="s">
        <v>106</v>
      </c>
      <c r="F6" s="15" t="s">
        <v>107</v>
      </c>
      <c r="G6" s="15" t="s">
        <v>109</v>
      </c>
      <c r="H6" s="37"/>
      <c r="I6" s="38"/>
      <c r="J6" s="38"/>
      <c r="K6" s="38"/>
      <c r="L6" s="38"/>
      <c r="M6" s="38"/>
      <c r="N6" s="38"/>
    </row>
    <row r="7" spans="1:14" ht="15.6" customHeight="1" x14ac:dyDescent="0.4">
      <c r="A7" s="11" t="s">
        <v>31</v>
      </c>
      <c r="B7" s="109" t="s">
        <v>49</v>
      </c>
      <c r="C7" s="115">
        <v>700</v>
      </c>
      <c r="D7" s="103">
        <v>650</v>
      </c>
      <c r="E7" s="103">
        <v>500</v>
      </c>
      <c r="F7" s="103">
        <v>10</v>
      </c>
      <c r="G7" s="117">
        <f>E7/(700-10)</f>
        <v>0.72463768115942029</v>
      </c>
      <c r="H7" s="37"/>
      <c r="I7" s="39" t="s">
        <v>106</v>
      </c>
      <c r="J7" s="39"/>
      <c r="K7" s="39"/>
      <c r="L7" s="39"/>
      <c r="M7" s="38"/>
      <c r="N7" s="38"/>
    </row>
    <row r="8" spans="1:14" ht="15.6" customHeight="1" x14ac:dyDescent="0.4">
      <c r="A8" s="11" t="s">
        <v>30</v>
      </c>
      <c r="B8" s="110"/>
      <c r="C8" s="116"/>
      <c r="D8" s="103"/>
      <c r="E8" s="103"/>
      <c r="F8" s="103"/>
      <c r="G8" s="117"/>
      <c r="H8" s="37"/>
      <c r="I8" s="38" t="s">
        <v>111</v>
      </c>
      <c r="J8" s="38"/>
      <c r="K8" s="38"/>
      <c r="L8" s="38"/>
      <c r="M8" s="38"/>
      <c r="N8" s="38"/>
    </row>
    <row r="9" spans="1:14" ht="15.6" customHeight="1" x14ac:dyDescent="0.35">
      <c r="A9" s="11" t="s">
        <v>29</v>
      </c>
      <c r="B9" s="110"/>
      <c r="C9" s="116"/>
      <c r="D9" s="103"/>
      <c r="E9" s="103"/>
      <c r="F9" s="103"/>
      <c r="G9" s="117"/>
      <c r="H9" s="37"/>
      <c r="I9" s="40"/>
      <c r="J9" s="40"/>
      <c r="K9" s="40"/>
      <c r="L9" s="40"/>
      <c r="M9" s="40"/>
      <c r="N9" s="41"/>
    </row>
    <row r="10" spans="1:14" ht="15.6" customHeight="1" x14ac:dyDescent="0.3">
      <c r="A10" s="11" t="s">
        <v>28</v>
      </c>
      <c r="B10" s="111"/>
      <c r="C10" s="116"/>
      <c r="D10" s="103"/>
      <c r="E10" s="103"/>
      <c r="F10" s="103"/>
      <c r="G10" s="117"/>
    </row>
    <row r="11" spans="1:14" ht="15.6" customHeight="1" x14ac:dyDescent="0.3">
      <c r="A11" s="12" t="s">
        <v>27</v>
      </c>
      <c r="B11" s="109" t="s">
        <v>50</v>
      </c>
      <c r="C11" s="106">
        <v>900</v>
      </c>
      <c r="D11" s="103">
        <v>880</v>
      </c>
      <c r="E11" s="103">
        <v>800</v>
      </c>
      <c r="F11" s="103">
        <v>30</v>
      </c>
      <c r="G11" s="117">
        <f>E11/(C11-F11)</f>
        <v>0.91954022988505746</v>
      </c>
    </row>
    <row r="12" spans="1:14" ht="15.6" customHeight="1" x14ac:dyDescent="0.3">
      <c r="A12" s="12" t="s">
        <v>26</v>
      </c>
      <c r="B12" s="110"/>
      <c r="C12" s="107"/>
      <c r="D12" s="103"/>
      <c r="E12" s="103"/>
      <c r="F12" s="103"/>
      <c r="G12" s="117"/>
    </row>
    <row r="13" spans="1:14" ht="15.6" customHeight="1" x14ac:dyDescent="0.3">
      <c r="A13" s="12" t="s">
        <v>25</v>
      </c>
      <c r="B13" s="110"/>
      <c r="C13" s="107"/>
      <c r="D13" s="103"/>
      <c r="E13" s="103"/>
      <c r="F13" s="103"/>
      <c r="G13" s="117"/>
    </row>
    <row r="14" spans="1:14" ht="15.6" customHeight="1" x14ac:dyDescent="0.3">
      <c r="A14" s="12" t="s">
        <v>24</v>
      </c>
      <c r="B14" s="110"/>
      <c r="C14" s="107"/>
      <c r="D14" s="103"/>
      <c r="E14" s="103"/>
      <c r="F14" s="103"/>
      <c r="G14" s="117"/>
    </row>
    <row r="15" spans="1:14" ht="15.6" customHeight="1" x14ac:dyDescent="0.3">
      <c r="A15" s="12" t="s">
        <v>23</v>
      </c>
      <c r="B15" s="110"/>
      <c r="C15" s="107"/>
      <c r="D15" s="103"/>
      <c r="E15" s="103"/>
      <c r="F15" s="103"/>
      <c r="G15" s="117"/>
    </row>
    <row r="16" spans="1:14" ht="15.6" customHeight="1" x14ac:dyDescent="0.3">
      <c r="A16" s="12" t="s">
        <v>22</v>
      </c>
      <c r="B16" s="111"/>
      <c r="C16" s="108"/>
      <c r="D16" s="103"/>
      <c r="E16" s="103"/>
      <c r="F16" s="103"/>
      <c r="G16" s="117"/>
    </row>
    <row r="17" spans="1:7" ht="15.6" customHeight="1" x14ac:dyDescent="0.3">
      <c r="A17" s="13" t="s">
        <v>21</v>
      </c>
      <c r="B17" s="112" t="s">
        <v>51</v>
      </c>
      <c r="C17" s="106">
        <v>880</v>
      </c>
      <c r="D17" s="103">
        <v>800</v>
      </c>
      <c r="E17" s="103">
        <v>790</v>
      </c>
      <c r="F17" s="103">
        <v>25</v>
      </c>
      <c r="G17" s="117">
        <f>E17/(C17-F17)</f>
        <v>0.92397660818713445</v>
      </c>
    </row>
    <row r="18" spans="1:7" ht="15.6" customHeight="1" x14ac:dyDescent="0.3">
      <c r="A18" s="13" t="s">
        <v>20</v>
      </c>
      <c r="B18" s="113"/>
      <c r="C18" s="107"/>
      <c r="D18" s="103"/>
      <c r="E18" s="103"/>
      <c r="F18" s="103"/>
      <c r="G18" s="117"/>
    </row>
    <row r="19" spans="1:7" ht="15.6" customHeight="1" x14ac:dyDescent="0.3">
      <c r="A19" s="13" t="s">
        <v>19</v>
      </c>
      <c r="B19" s="113"/>
      <c r="C19" s="107"/>
      <c r="D19" s="103"/>
      <c r="E19" s="103"/>
      <c r="F19" s="103"/>
      <c r="G19" s="117"/>
    </row>
    <row r="20" spans="1:7" ht="15.6" customHeight="1" x14ac:dyDescent="0.3">
      <c r="A20" s="13" t="s">
        <v>18</v>
      </c>
      <c r="B20" s="113"/>
      <c r="C20" s="107"/>
      <c r="D20" s="103"/>
      <c r="E20" s="103"/>
      <c r="F20" s="103"/>
      <c r="G20" s="117"/>
    </row>
    <row r="21" spans="1:7" ht="15.6" customHeight="1" x14ac:dyDescent="0.3">
      <c r="A21" s="13" t="s">
        <v>17</v>
      </c>
      <c r="B21" s="113"/>
      <c r="C21" s="107"/>
      <c r="D21" s="103"/>
      <c r="E21" s="103"/>
      <c r="F21" s="103"/>
      <c r="G21" s="117"/>
    </row>
    <row r="22" spans="1:7" ht="15.6" customHeight="1" x14ac:dyDescent="0.3">
      <c r="A22" s="13" t="s">
        <v>16</v>
      </c>
      <c r="B22" s="114"/>
      <c r="C22" s="108"/>
      <c r="D22" s="103"/>
      <c r="E22" s="103"/>
      <c r="F22" s="103"/>
      <c r="G22" s="117"/>
    </row>
    <row r="23" spans="1:7" ht="15.6" customHeight="1" x14ac:dyDescent="0.3">
      <c r="A23" s="14" t="s">
        <v>15</v>
      </c>
      <c r="B23" s="112" t="s">
        <v>52</v>
      </c>
      <c r="C23" s="106">
        <v>550</v>
      </c>
      <c r="D23" s="103">
        <v>530</v>
      </c>
      <c r="E23" s="103">
        <v>500</v>
      </c>
      <c r="F23" s="103">
        <v>45</v>
      </c>
      <c r="G23" s="117">
        <f>E23/(C23-F23)</f>
        <v>0.99009900990099009</v>
      </c>
    </row>
    <row r="24" spans="1:7" ht="15.6" customHeight="1" x14ac:dyDescent="0.3">
      <c r="A24" s="14" t="s">
        <v>14</v>
      </c>
      <c r="B24" s="113"/>
      <c r="C24" s="107"/>
      <c r="D24" s="103"/>
      <c r="E24" s="103"/>
      <c r="F24" s="103"/>
      <c r="G24" s="117"/>
    </row>
    <row r="25" spans="1:7" ht="15.6" customHeight="1" x14ac:dyDescent="0.3">
      <c r="A25" s="14" t="s">
        <v>13</v>
      </c>
      <c r="B25" s="113"/>
      <c r="C25" s="107"/>
      <c r="D25" s="103"/>
      <c r="E25" s="103"/>
      <c r="F25" s="103"/>
      <c r="G25" s="117"/>
    </row>
    <row r="26" spans="1:7" ht="15.6" customHeight="1" x14ac:dyDescent="0.3">
      <c r="A26" s="14" t="s">
        <v>12</v>
      </c>
      <c r="B26" s="113"/>
      <c r="C26" s="107"/>
      <c r="D26" s="103"/>
      <c r="E26" s="103"/>
      <c r="F26" s="103"/>
      <c r="G26" s="117"/>
    </row>
    <row r="27" spans="1:7" ht="15.6" customHeight="1" x14ac:dyDescent="0.3">
      <c r="A27" s="14" t="s">
        <v>11</v>
      </c>
      <c r="B27" s="113"/>
      <c r="C27" s="107"/>
      <c r="D27" s="103"/>
      <c r="E27" s="103"/>
      <c r="F27" s="103"/>
      <c r="G27" s="117"/>
    </row>
    <row r="28" spans="1:7" ht="15.6" customHeight="1" x14ac:dyDescent="0.3">
      <c r="A28" s="14" t="s">
        <v>10</v>
      </c>
      <c r="B28" s="114"/>
      <c r="C28" s="108"/>
      <c r="D28" s="103"/>
      <c r="E28" s="103"/>
      <c r="F28" s="103"/>
      <c r="G28" s="117"/>
    </row>
  </sheetData>
  <mergeCells count="24">
    <mergeCell ref="G7:G10"/>
    <mergeCell ref="G11:G16"/>
    <mergeCell ref="G17:G22"/>
    <mergeCell ref="G23:G28"/>
    <mergeCell ref="D17:D22"/>
    <mergeCell ref="E17:E22"/>
    <mergeCell ref="F17:F22"/>
    <mergeCell ref="D23:D28"/>
    <mergeCell ref="E23:E28"/>
    <mergeCell ref="F23:F28"/>
    <mergeCell ref="D7:D10"/>
    <mergeCell ref="E7:E10"/>
    <mergeCell ref="F7:F10"/>
    <mergeCell ref="D11:D16"/>
    <mergeCell ref="E11:E16"/>
    <mergeCell ref="F11:F16"/>
    <mergeCell ref="B7:B10"/>
    <mergeCell ref="B11:B16"/>
    <mergeCell ref="B17:B22"/>
    <mergeCell ref="B23:B28"/>
    <mergeCell ref="C7:C10"/>
    <mergeCell ref="C11:C16"/>
    <mergeCell ref="C17:C22"/>
    <mergeCell ref="C23:C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48623-1AEF-47E9-87D5-4AA219C32871}">
  <sheetPr codeName="Sheet5"/>
  <dimension ref="A1:L14"/>
  <sheetViews>
    <sheetView zoomScale="130" zoomScaleNormal="130" workbookViewId="0">
      <selection activeCell="F8" sqref="F8"/>
    </sheetView>
  </sheetViews>
  <sheetFormatPr defaultRowHeight="14.4" x14ac:dyDescent="0.3"/>
  <cols>
    <col min="1" max="1" width="19.44140625" bestFit="1" customWidth="1"/>
    <col min="2" max="2" width="19.44140625" customWidth="1"/>
    <col min="3" max="3" width="10.6640625" bestFit="1" customWidth="1"/>
    <col min="4" max="4" width="23.21875" bestFit="1" customWidth="1"/>
    <col min="8" max="8" width="15.21875" customWidth="1"/>
    <col min="9" max="9" width="12.109375" customWidth="1"/>
    <col min="11" max="12" width="8.77734375" customWidth="1"/>
  </cols>
  <sheetData>
    <row r="1" spans="1:12" x14ac:dyDescent="0.3">
      <c r="A1" s="42" t="s">
        <v>113</v>
      </c>
      <c r="B1" s="42" t="s">
        <v>131</v>
      </c>
      <c r="C1" s="42" t="s">
        <v>114</v>
      </c>
      <c r="D1" s="42" t="s">
        <v>122</v>
      </c>
    </row>
    <row r="2" spans="1:12" ht="15" thickBot="1" x14ac:dyDescent="0.35">
      <c r="A2" s="10" t="s">
        <v>115</v>
      </c>
      <c r="B2" s="10">
        <v>138</v>
      </c>
      <c r="C2" s="62">
        <f t="shared" ref="C2:C9" si="0">((($I$4*3600)*$I$3)/B2)/$I$4</f>
        <v>23.478260869565219</v>
      </c>
      <c r="D2" s="62">
        <f>C2</f>
        <v>23.478260869565219</v>
      </c>
      <c r="H2" s="59" t="s">
        <v>148</v>
      </c>
      <c r="I2" s="60">
        <v>230</v>
      </c>
      <c r="J2" s="2"/>
      <c r="K2" s="2"/>
      <c r="L2" s="2"/>
    </row>
    <row r="3" spans="1:12" ht="15" thickBot="1" x14ac:dyDescent="0.35">
      <c r="A3" s="10" t="s">
        <v>116</v>
      </c>
      <c r="B3" s="10">
        <v>145</v>
      </c>
      <c r="C3" s="62">
        <f t="shared" si="0"/>
        <v>22.344827586206897</v>
      </c>
      <c r="D3" s="62">
        <f t="shared" ref="D3:D9" si="1">D2+C3</f>
        <v>45.823088455772115</v>
      </c>
      <c r="H3" s="59" t="s">
        <v>147</v>
      </c>
      <c r="I3" s="61">
        <v>0.9</v>
      </c>
      <c r="J3" s="2"/>
      <c r="K3" s="65" t="s">
        <v>146</v>
      </c>
      <c r="L3" s="64">
        <f>(((I4*3600)*I3)/I2)/I4</f>
        <v>14.086956521739131</v>
      </c>
    </row>
    <row r="4" spans="1:12" x14ac:dyDescent="0.3">
      <c r="A4" s="10" t="s">
        <v>117</v>
      </c>
      <c r="B4" s="10">
        <v>143</v>
      </c>
      <c r="C4" s="62">
        <f t="shared" si="0"/>
        <v>22.657342657342657</v>
      </c>
      <c r="D4" s="62">
        <f t="shared" si="1"/>
        <v>68.480431113114776</v>
      </c>
      <c r="H4" s="59" t="s">
        <v>145</v>
      </c>
      <c r="I4" s="60">
        <v>8</v>
      </c>
      <c r="J4" s="2"/>
      <c r="K4" s="2"/>
      <c r="L4" s="2"/>
    </row>
    <row r="5" spans="1:12" x14ac:dyDescent="0.3">
      <c r="A5" s="10" t="s">
        <v>118</v>
      </c>
      <c r="B5" s="10">
        <v>143</v>
      </c>
      <c r="C5" s="62">
        <f t="shared" si="0"/>
        <v>22.657342657342657</v>
      </c>
      <c r="D5" s="62">
        <f t="shared" si="1"/>
        <v>91.137773770457429</v>
      </c>
      <c r="F5">
        <f>I4*3600</f>
        <v>28800</v>
      </c>
    </row>
    <row r="6" spans="1:12" ht="15" thickBot="1" x14ac:dyDescent="0.35">
      <c r="A6" s="10" t="s">
        <v>123</v>
      </c>
      <c r="B6" s="10">
        <v>151</v>
      </c>
      <c r="C6" s="62">
        <f t="shared" si="0"/>
        <v>21.456953642384107</v>
      </c>
      <c r="D6" s="62">
        <f t="shared" si="1"/>
        <v>112.59472741284154</v>
      </c>
      <c r="F6">
        <f>F5*I3</f>
        <v>25920</v>
      </c>
    </row>
    <row r="7" spans="1:12" ht="15" thickBot="1" x14ac:dyDescent="0.35">
      <c r="A7" s="10" t="s">
        <v>119</v>
      </c>
      <c r="B7" s="10">
        <v>142</v>
      </c>
      <c r="C7" s="62">
        <f t="shared" si="0"/>
        <v>22.816901408450704</v>
      </c>
      <c r="D7" s="62">
        <f t="shared" si="1"/>
        <v>135.41162882129225</v>
      </c>
      <c r="F7">
        <f>F6/B7</f>
        <v>182.53521126760563</v>
      </c>
      <c r="H7" s="66" t="s">
        <v>155</v>
      </c>
      <c r="I7" s="67"/>
      <c r="J7" s="68"/>
    </row>
    <row r="8" spans="1:12" x14ac:dyDescent="0.3">
      <c r="A8" s="10" t="s">
        <v>120</v>
      </c>
      <c r="B8" s="10">
        <v>143</v>
      </c>
      <c r="C8" s="62">
        <f t="shared" si="0"/>
        <v>22.657342657342657</v>
      </c>
      <c r="D8" s="62">
        <f t="shared" si="1"/>
        <v>158.06897147863492</v>
      </c>
      <c r="F8">
        <f>F7/I4</f>
        <v>22.816901408450704</v>
      </c>
    </row>
    <row r="9" spans="1:12" x14ac:dyDescent="0.3">
      <c r="A9" s="10" t="s">
        <v>121</v>
      </c>
      <c r="B9" s="10">
        <v>145</v>
      </c>
      <c r="C9" s="62">
        <f t="shared" si="0"/>
        <v>22.344827586206897</v>
      </c>
      <c r="D9" s="62">
        <f t="shared" si="1"/>
        <v>180.41379906484181</v>
      </c>
      <c r="E9" t="s">
        <v>89</v>
      </c>
      <c r="H9" t="s">
        <v>151</v>
      </c>
    </row>
    <row r="10" spans="1:12" x14ac:dyDescent="0.3">
      <c r="A10" s="2"/>
      <c r="B10" s="2"/>
      <c r="C10" s="3"/>
      <c r="D10" s="63"/>
      <c r="H10" t="s">
        <v>152</v>
      </c>
    </row>
    <row r="11" spans="1:12" x14ac:dyDescent="0.3">
      <c r="A11" s="2"/>
      <c r="B11" s="2"/>
      <c r="C11" s="3"/>
      <c r="D11" s="63"/>
      <c r="G11" t="s">
        <v>89</v>
      </c>
      <c r="H11" t="s">
        <v>153</v>
      </c>
    </row>
    <row r="12" spans="1:12" x14ac:dyDescent="0.3">
      <c r="H12" t="s">
        <v>149</v>
      </c>
    </row>
    <row r="13" spans="1:12" x14ac:dyDescent="0.3">
      <c r="H13" t="s">
        <v>154</v>
      </c>
    </row>
    <row r="14" spans="1:12" x14ac:dyDescent="0.3">
      <c r="H14" t="s">
        <v>150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C6A-BC30-47DA-AB95-FCCCD6A458D3}">
  <sheetPr codeName="Sheet10"/>
  <dimension ref="A1:O39"/>
  <sheetViews>
    <sheetView showGridLines="0" tabSelected="1" workbookViewId="0">
      <selection activeCell="A23" sqref="A23"/>
    </sheetView>
  </sheetViews>
  <sheetFormatPr defaultRowHeight="14.4" x14ac:dyDescent="0.3"/>
  <cols>
    <col min="1" max="1" width="8.6640625" customWidth="1"/>
    <col min="2" max="2" width="9.21875" bestFit="1" customWidth="1"/>
    <col min="3" max="3" width="6.5546875" customWidth="1"/>
    <col min="4" max="4" width="11.33203125" customWidth="1"/>
    <col min="5" max="5" width="17.21875" bestFit="1" customWidth="1"/>
    <col min="6" max="6" width="12" customWidth="1"/>
    <col min="7" max="7" width="13.33203125" bestFit="1" customWidth="1"/>
    <col min="8" max="8" width="5.88671875" customWidth="1"/>
    <col min="9" max="9" width="6.109375" customWidth="1"/>
    <col min="10" max="10" width="14.21875" customWidth="1"/>
    <col min="12" max="12" width="17.21875" bestFit="1" customWidth="1"/>
    <col min="13" max="13" width="16.109375" customWidth="1"/>
    <col min="14" max="14" width="14.77734375" bestFit="1" customWidth="1"/>
    <col min="15" max="15" width="18.6640625" bestFit="1" customWidth="1"/>
  </cols>
  <sheetData>
    <row r="1" spans="1:15" x14ac:dyDescent="0.3">
      <c r="A1" s="84" t="s">
        <v>156</v>
      </c>
      <c r="B1" s="84" t="s">
        <v>157</v>
      </c>
      <c r="C1" s="84" t="s">
        <v>158</v>
      </c>
      <c r="D1" s="84" t="s">
        <v>48</v>
      </c>
      <c r="E1" s="84" t="s">
        <v>159</v>
      </c>
      <c r="F1" s="84" t="s">
        <v>160</v>
      </c>
      <c r="G1" s="84" t="s">
        <v>161</v>
      </c>
      <c r="H1" s="84" t="s">
        <v>162</v>
      </c>
      <c r="I1" s="84" t="s">
        <v>163</v>
      </c>
      <c r="J1" s="84" t="s">
        <v>188</v>
      </c>
      <c r="L1" s="85" t="s">
        <v>161</v>
      </c>
      <c r="M1" s="85" t="s">
        <v>162</v>
      </c>
      <c r="N1" s="85" t="s">
        <v>163</v>
      </c>
      <c r="O1" s="85" t="s">
        <v>188</v>
      </c>
    </row>
    <row r="2" spans="1:15" x14ac:dyDescent="0.3">
      <c r="A2" s="69" t="s">
        <v>164</v>
      </c>
      <c r="B2" s="70">
        <v>44097</v>
      </c>
      <c r="C2" s="71">
        <v>2020</v>
      </c>
      <c r="D2" s="72" t="s">
        <v>50</v>
      </c>
      <c r="E2" s="72" t="s">
        <v>165</v>
      </c>
      <c r="F2" s="72" t="s">
        <v>166</v>
      </c>
      <c r="G2" s="72" t="s">
        <v>167</v>
      </c>
      <c r="H2" s="72">
        <v>480</v>
      </c>
      <c r="I2" s="73">
        <v>352</v>
      </c>
      <c r="J2" s="88">
        <f>Table2[[#This Row],[TSA]]/Table2[[#This Row],[TTS]]</f>
        <v>0.73333333333333328</v>
      </c>
      <c r="L2" s="10" t="s">
        <v>187</v>
      </c>
      <c r="M2" s="10">
        <f>SUM(Table2[TSA])</f>
        <v>6737</v>
      </c>
      <c r="N2" s="10">
        <f>480*4</f>
        <v>1920</v>
      </c>
      <c r="O2" s="92">
        <f>N2/M2</f>
        <v>0.28499332046905151</v>
      </c>
    </row>
    <row r="3" spans="1:15" x14ac:dyDescent="0.3">
      <c r="A3" s="74" t="s">
        <v>164</v>
      </c>
      <c r="B3" s="75">
        <v>44097</v>
      </c>
      <c r="C3" s="76">
        <v>2020</v>
      </c>
      <c r="D3" s="77" t="s">
        <v>50</v>
      </c>
      <c r="E3" s="77" t="s">
        <v>168</v>
      </c>
      <c r="F3" s="77" t="s">
        <v>166</v>
      </c>
      <c r="G3" s="77" t="s">
        <v>167</v>
      </c>
      <c r="H3" s="77">
        <v>480</v>
      </c>
      <c r="I3" s="78">
        <v>405</v>
      </c>
      <c r="J3" s="88">
        <f>Table2[[#This Row],[TSA]]/Table2[[#This Row],[TTS]]</f>
        <v>0.84375</v>
      </c>
      <c r="L3" s="10" t="s">
        <v>167</v>
      </c>
      <c r="M3" s="10">
        <f>SUM(Table2[TTS])</f>
        <v>9825</v>
      </c>
      <c r="N3" s="10">
        <f>SUM(I4:I20)</f>
        <v>5627</v>
      </c>
      <c r="O3" s="92">
        <f t="shared" ref="O3:O4" si="0">N3/M3</f>
        <v>0.57272264631043257</v>
      </c>
    </row>
    <row r="4" spans="1:15" x14ac:dyDescent="0.3">
      <c r="A4" s="74" t="s">
        <v>164</v>
      </c>
      <c r="B4" s="75">
        <v>44097</v>
      </c>
      <c r="C4" s="76">
        <v>2020</v>
      </c>
      <c r="D4" s="77" t="s">
        <v>50</v>
      </c>
      <c r="E4" s="77" t="s">
        <v>3</v>
      </c>
      <c r="F4" s="77" t="s">
        <v>169</v>
      </c>
      <c r="G4" s="77" t="s">
        <v>170</v>
      </c>
      <c r="H4" s="77">
        <v>420</v>
      </c>
      <c r="I4" s="78">
        <v>396</v>
      </c>
      <c r="J4" s="88">
        <f>Table2[[#This Row],[TSA]]/Table2[[#This Row],[TTS]]</f>
        <v>0.94285714285714284</v>
      </c>
      <c r="L4" s="10" t="s">
        <v>170</v>
      </c>
      <c r="M4" s="10">
        <f>SUM(H4:H20)</f>
        <v>8385</v>
      </c>
      <c r="N4" s="10">
        <f>SUM(I5:I15)</f>
        <v>3631</v>
      </c>
      <c r="O4" s="92">
        <f t="shared" si="0"/>
        <v>0.43303518187239115</v>
      </c>
    </row>
    <row r="5" spans="1:15" x14ac:dyDescent="0.3">
      <c r="A5" s="69" t="s">
        <v>164</v>
      </c>
      <c r="B5" s="70">
        <v>44097</v>
      </c>
      <c r="C5" s="71">
        <v>2020</v>
      </c>
      <c r="D5" s="72" t="s">
        <v>50</v>
      </c>
      <c r="E5" s="72" t="s">
        <v>171</v>
      </c>
      <c r="F5" s="72" t="s">
        <v>166</v>
      </c>
      <c r="G5" s="72" t="s">
        <v>187</v>
      </c>
      <c r="H5" s="72">
        <v>480</v>
      </c>
      <c r="I5" s="73">
        <v>193</v>
      </c>
      <c r="J5" s="88">
        <f>Table2[[#This Row],[TSA]]/Table2[[#This Row],[TTS]]</f>
        <v>0.40208333333333335</v>
      </c>
      <c r="L5" s="2"/>
      <c r="M5" s="2"/>
      <c r="N5" s="2"/>
      <c r="O5" s="2"/>
    </row>
    <row r="6" spans="1:15" x14ac:dyDescent="0.3">
      <c r="A6" s="74" t="s">
        <v>164</v>
      </c>
      <c r="B6" s="75">
        <v>44097</v>
      </c>
      <c r="C6" s="76">
        <v>2020</v>
      </c>
      <c r="D6" s="77" t="s">
        <v>50</v>
      </c>
      <c r="E6" s="77" t="s">
        <v>172</v>
      </c>
      <c r="F6" s="77" t="s">
        <v>166</v>
      </c>
      <c r="G6" s="77" t="s">
        <v>167</v>
      </c>
      <c r="H6" s="77">
        <v>480</v>
      </c>
      <c r="I6" s="78">
        <v>315</v>
      </c>
      <c r="J6" s="88">
        <f>Table2[[#This Row],[TSA]]/Table2[[#This Row],[TTS]]</f>
        <v>0.65625</v>
      </c>
      <c r="L6" s="10" t="s">
        <v>189</v>
      </c>
      <c r="M6" s="10">
        <f>SUM(M2:M4)</f>
        <v>24947</v>
      </c>
      <c r="N6" s="10">
        <f>SUM(N2:N4)</f>
        <v>11178</v>
      </c>
      <c r="O6" s="92">
        <f>N6/M6</f>
        <v>0.44806990820539544</v>
      </c>
    </row>
    <row r="7" spans="1:15" x14ac:dyDescent="0.3">
      <c r="A7" s="74" t="s">
        <v>164</v>
      </c>
      <c r="B7" s="75">
        <v>44097</v>
      </c>
      <c r="C7" s="76">
        <v>2020</v>
      </c>
      <c r="D7" s="77" t="s">
        <v>50</v>
      </c>
      <c r="E7" s="77" t="s">
        <v>173</v>
      </c>
      <c r="F7" s="77" t="s">
        <v>169</v>
      </c>
      <c r="G7" s="77" t="s">
        <v>170</v>
      </c>
      <c r="H7" s="77">
        <v>570</v>
      </c>
      <c r="I7" s="78">
        <v>495</v>
      </c>
      <c r="J7" s="88">
        <f>Table2[[#This Row],[TSA]]/Table2[[#This Row],[TTS]]</f>
        <v>0.86842105263157898</v>
      </c>
    </row>
    <row r="8" spans="1:15" x14ac:dyDescent="0.3">
      <c r="A8" s="69" t="s">
        <v>164</v>
      </c>
      <c r="B8" s="70">
        <v>44097</v>
      </c>
      <c r="C8" s="71">
        <v>2020</v>
      </c>
      <c r="D8" s="72" t="s">
        <v>50</v>
      </c>
      <c r="E8" s="72" t="s">
        <v>174</v>
      </c>
      <c r="F8" s="72" t="s">
        <v>166</v>
      </c>
      <c r="G8" s="72" t="s">
        <v>187</v>
      </c>
      <c r="H8" s="72">
        <v>480</v>
      </c>
      <c r="I8" s="73">
        <v>318</v>
      </c>
      <c r="J8" s="88">
        <f>Table2[[#This Row],[TSA]]/Table2[[#This Row],[TTS]]</f>
        <v>0.66249999999999998</v>
      </c>
    </row>
    <row r="9" spans="1:15" x14ac:dyDescent="0.3">
      <c r="A9" s="69" t="s">
        <v>164</v>
      </c>
      <c r="B9" s="70">
        <v>44097</v>
      </c>
      <c r="C9" s="71">
        <v>2020</v>
      </c>
      <c r="D9" s="72" t="s">
        <v>50</v>
      </c>
      <c r="E9" s="72" t="s">
        <v>175</v>
      </c>
      <c r="F9" s="72" t="s">
        <v>166</v>
      </c>
      <c r="G9" s="72" t="s">
        <v>167</v>
      </c>
      <c r="H9" s="72">
        <v>480</v>
      </c>
      <c r="I9" s="73">
        <v>303</v>
      </c>
      <c r="J9" s="88">
        <f>Table2[[#This Row],[TSA]]/Table2[[#This Row],[TTS]]</f>
        <v>0.63124999999999998</v>
      </c>
    </row>
    <row r="10" spans="1:15" x14ac:dyDescent="0.3">
      <c r="A10" s="74" t="s">
        <v>164</v>
      </c>
      <c r="B10" s="75">
        <v>44097</v>
      </c>
      <c r="C10" s="76">
        <v>2020</v>
      </c>
      <c r="D10" s="77" t="s">
        <v>50</v>
      </c>
      <c r="E10" s="77" t="s">
        <v>176</v>
      </c>
      <c r="F10" s="77" t="s">
        <v>166</v>
      </c>
      <c r="G10" s="77" t="s">
        <v>167</v>
      </c>
      <c r="H10" s="77">
        <v>480</v>
      </c>
      <c r="I10" s="78">
        <v>385</v>
      </c>
      <c r="J10" s="88">
        <f>Table2[[#This Row],[TSA]]/Table2[[#This Row],[TTS]]</f>
        <v>0.80208333333333337</v>
      </c>
    </row>
    <row r="11" spans="1:15" x14ac:dyDescent="0.3">
      <c r="A11" s="74" t="s">
        <v>164</v>
      </c>
      <c r="B11" s="75">
        <v>44097</v>
      </c>
      <c r="C11" s="76">
        <v>2020</v>
      </c>
      <c r="D11" s="77" t="s">
        <v>50</v>
      </c>
      <c r="E11" s="77" t="s">
        <v>177</v>
      </c>
      <c r="F11" s="77" t="s">
        <v>169</v>
      </c>
      <c r="G11" s="77" t="s">
        <v>170</v>
      </c>
      <c r="H11" s="77">
        <v>630</v>
      </c>
      <c r="I11" s="78">
        <v>263</v>
      </c>
      <c r="J11" s="88">
        <f>Table2[[#This Row],[TSA]]/Table2[[#This Row],[TTS]]</f>
        <v>0.41746031746031748</v>
      </c>
      <c r="L11" s="89" t="s">
        <v>190</v>
      </c>
      <c r="M11" s="2" t="s">
        <v>192</v>
      </c>
    </row>
    <row r="12" spans="1:15" x14ac:dyDescent="0.3">
      <c r="A12" s="74" t="s">
        <v>164</v>
      </c>
      <c r="B12" s="75">
        <v>44097</v>
      </c>
      <c r="C12" s="76">
        <v>2020</v>
      </c>
      <c r="D12" s="77" t="s">
        <v>50</v>
      </c>
      <c r="E12" s="77" t="s">
        <v>178</v>
      </c>
      <c r="F12" s="77" t="s">
        <v>166</v>
      </c>
      <c r="G12" s="77" t="s">
        <v>167</v>
      </c>
      <c r="H12" s="77">
        <v>480</v>
      </c>
      <c r="I12" s="78">
        <v>380</v>
      </c>
      <c r="J12" s="88">
        <f>Table2[[#This Row],[TSA]]/Table2[[#This Row],[TTS]]</f>
        <v>0.79166666666666663</v>
      </c>
      <c r="L12" s="2" t="s">
        <v>187</v>
      </c>
      <c r="M12" s="90">
        <v>0.28499332046905151</v>
      </c>
    </row>
    <row r="13" spans="1:15" x14ac:dyDescent="0.3">
      <c r="A13" s="74" t="s">
        <v>164</v>
      </c>
      <c r="B13" s="75">
        <v>44097</v>
      </c>
      <c r="C13" s="76">
        <v>2020</v>
      </c>
      <c r="D13" s="77" t="s">
        <v>50</v>
      </c>
      <c r="E13" s="77" t="s">
        <v>179</v>
      </c>
      <c r="F13" s="77" t="s">
        <v>166</v>
      </c>
      <c r="G13" s="77" t="s">
        <v>187</v>
      </c>
      <c r="H13" s="77">
        <v>480</v>
      </c>
      <c r="I13" s="78">
        <v>262</v>
      </c>
      <c r="J13" s="88">
        <f>Table2[[#This Row],[TSA]]/Table2[[#This Row],[TTS]]</f>
        <v>0.54583333333333328</v>
      </c>
      <c r="L13" s="2" t="s">
        <v>167</v>
      </c>
      <c r="M13" s="90">
        <v>0.57272264631043257</v>
      </c>
    </row>
    <row r="14" spans="1:15" x14ac:dyDescent="0.3">
      <c r="A14" s="69" t="s">
        <v>164</v>
      </c>
      <c r="B14" s="70">
        <v>44097</v>
      </c>
      <c r="C14" s="71">
        <v>2020</v>
      </c>
      <c r="D14" s="72" t="s">
        <v>50</v>
      </c>
      <c r="E14" s="72" t="s">
        <v>180</v>
      </c>
      <c r="F14" s="72" t="s">
        <v>166</v>
      </c>
      <c r="G14" s="72" t="s">
        <v>167</v>
      </c>
      <c r="H14" s="72">
        <v>480</v>
      </c>
      <c r="I14" s="73">
        <v>351</v>
      </c>
      <c r="J14" s="88">
        <f>Table2[[#This Row],[TSA]]/Table2[[#This Row],[TTS]]</f>
        <v>0.73124999999999996</v>
      </c>
      <c r="L14" s="2" t="s">
        <v>170</v>
      </c>
      <c r="M14" s="90">
        <v>0.43303518187239115</v>
      </c>
    </row>
    <row r="15" spans="1:15" x14ac:dyDescent="0.3">
      <c r="A15" s="74" t="s">
        <v>164</v>
      </c>
      <c r="B15" s="75">
        <v>44097</v>
      </c>
      <c r="C15" s="76">
        <v>2020</v>
      </c>
      <c r="D15" s="77" t="s">
        <v>50</v>
      </c>
      <c r="E15" s="77" t="s">
        <v>181</v>
      </c>
      <c r="F15" s="77" t="s">
        <v>166</v>
      </c>
      <c r="G15" s="77" t="s">
        <v>187</v>
      </c>
      <c r="H15" s="77">
        <v>480</v>
      </c>
      <c r="I15" s="78">
        <v>366</v>
      </c>
      <c r="J15" s="88">
        <f>Table2[[#This Row],[TSA]]/Table2[[#This Row],[TTS]]</f>
        <v>0.76249999999999996</v>
      </c>
      <c r="L15" s="2" t="s">
        <v>191</v>
      </c>
      <c r="M15" s="90">
        <v>0.43025038288395839</v>
      </c>
    </row>
    <row r="16" spans="1:15" x14ac:dyDescent="0.3">
      <c r="A16" s="74" t="s">
        <v>164</v>
      </c>
      <c r="B16" s="75">
        <v>44097</v>
      </c>
      <c r="C16" s="76">
        <v>2020</v>
      </c>
      <c r="D16" s="77" t="s">
        <v>50</v>
      </c>
      <c r="E16" s="77" t="s">
        <v>182</v>
      </c>
      <c r="F16" s="77" t="s">
        <v>166</v>
      </c>
      <c r="G16" s="77" t="s">
        <v>167</v>
      </c>
      <c r="H16" s="77">
        <v>480</v>
      </c>
      <c r="I16" s="78">
        <v>396</v>
      </c>
      <c r="J16" s="88">
        <f>Table2[[#This Row],[TSA]]/Table2[[#This Row],[TTS]]</f>
        <v>0.82499999999999996</v>
      </c>
      <c r="L16" s="2"/>
      <c r="M16" s="2"/>
    </row>
    <row r="17" spans="1:13" x14ac:dyDescent="0.3">
      <c r="A17" s="69" t="s">
        <v>164</v>
      </c>
      <c r="B17" s="70">
        <v>44097</v>
      </c>
      <c r="C17" s="71">
        <v>2020</v>
      </c>
      <c r="D17" s="72" t="s">
        <v>50</v>
      </c>
      <c r="E17" s="72" t="s">
        <v>183</v>
      </c>
      <c r="F17" s="72" t="s">
        <v>166</v>
      </c>
      <c r="G17" s="72" t="s">
        <v>167</v>
      </c>
      <c r="H17" s="72">
        <v>480</v>
      </c>
      <c r="I17" s="73">
        <v>292</v>
      </c>
      <c r="J17" s="88">
        <f>Table2[[#This Row],[TSA]]/Table2[[#This Row],[TTS]]</f>
        <v>0.60833333333333328</v>
      </c>
      <c r="L17" s="2"/>
      <c r="M17" s="2"/>
    </row>
    <row r="18" spans="1:13" x14ac:dyDescent="0.3">
      <c r="A18" s="69" t="s">
        <v>164</v>
      </c>
      <c r="B18" s="70">
        <v>44097</v>
      </c>
      <c r="C18" s="71">
        <v>2020</v>
      </c>
      <c r="D18" s="72" t="s">
        <v>50</v>
      </c>
      <c r="E18" s="72" t="s">
        <v>0</v>
      </c>
      <c r="F18" s="72" t="s">
        <v>169</v>
      </c>
      <c r="G18" s="72" t="s">
        <v>170</v>
      </c>
      <c r="H18" s="72">
        <v>435</v>
      </c>
      <c r="I18" s="73">
        <v>410</v>
      </c>
      <c r="J18" s="88">
        <f>Table2[[#This Row],[TSA]]/Table2[[#This Row],[TTS]]</f>
        <v>0.94252873563218387</v>
      </c>
      <c r="L18" s="89" t="s">
        <v>190</v>
      </c>
      <c r="M18" s="91" t="s">
        <v>203</v>
      </c>
    </row>
    <row r="19" spans="1:13" x14ac:dyDescent="0.3">
      <c r="A19" s="69" t="s">
        <v>164</v>
      </c>
      <c r="B19" s="70">
        <v>44097</v>
      </c>
      <c r="C19" s="71">
        <v>2020</v>
      </c>
      <c r="D19" s="72" t="s">
        <v>50</v>
      </c>
      <c r="E19" s="72" t="s">
        <v>184</v>
      </c>
      <c r="F19" s="72" t="s">
        <v>166</v>
      </c>
      <c r="G19" s="72" t="s">
        <v>167</v>
      </c>
      <c r="H19" s="72">
        <v>480</v>
      </c>
      <c r="I19" s="73">
        <v>335</v>
      </c>
      <c r="J19" s="88">
        <f>Table2[[#This Row],[TSA]]/Table2[[#This Row],[TTS]]</f>
        <v>0.69791666666666663</v>
      </c>
      <c r="L19" s="2" t="s">
        <v>165</v>
      </c>
      <c r="M19" s="90">
        <v>0.73333333333333328</v>
      </c>
    </row>
    <row r="20" spans="1:13" x14ac:dyDescent="0.3">
      <c r="A20" s="74" t="s">
        <v>164</v>
      </c>
      <c r="B20" s="75">
        <v>44097</v>
      </c>
      <c r="C20" s="76">
        <v>2020</v>
      </c>
      <c r="D20" s="77" t="s">
        <v>50</v>
      </c>
      <c r="E20" s="77" t="s">
        <v>185</v>
      </c>
      <c r="F20" s="77" t="s">
        <v>169</v>
      </c>
      <c r="G20" s="77" t="s">
        <v>170</v>
      </c>
      <c r="H20" s="77">
        <v>570</v>
      </c>
      <c r="I20" s="78">
        <v>167</v>
      </c>
      <c r="J20" s="88">
        <f>Table2[[#This Row],[TSA]]/Table2[[#This Row],[TTS]]</f>
        <v>0.2929824561403509</v>
      </c>
      <c r="L20" s="2" t="s">
        <v>168</v>
      </c>
      <c r="M20" s="90">
        <v>0.84375</v>
      </c>
    </row>
    <row r="21" spans="1:13" x14ac:dyDescent="0.3">
      <c r="A21" s="79" t="s">
        <v>164</v>
      </c>
      <c r="B21" s="80">
        <v>44097</v>
      </c>
      <c r="C21" s="81">
        <v>2020</v>
      </c>
      <c r="D21" s="82" t="s">
        <v>50</v>
      </c>
      <c r="E21" s="82" t="s">
        <v>186</v>
      </c>
      <c r="F21" s="82" t="s">
        <v>166</v>
      </c>
      <c r="G21" s="82" t="s">
        <v>167</v>
      </c>
      <c r="H21" s="82">
        <v>480</v>
      </c>
      <c r="I21" s="83">
        <v>353</v>
      </c>
      <c r="J21" s="88">
        <f>Table2[[#This Row],[TSA]]/Table2[[#This Row],[TTS]]</f>
        <v>0.73541666666666672</v>
      </c>
      <c r="L21" s="2" t="s">
        <v>3</v>
      </c>
      <c r="M21" s="90">
        <v>0.94285714285714284</v>
      </c>
    </row>
    <row r="22" spans="1:13" x14ac:dyDescent="0.3">
      <c r="L22" s="2" t="s">
        <v>171</v>
      </c>
      <c r="M22" s="90">
        <v>0.40208333333333335</v>
      </c>
    </row>
    <row r="23" spans="1:13" ht="18" x14ac:dyDescent="0.35">
      <c r="A23" s="37" t="s">
        <v>204</v>
      </c>
      <c r="L23" s="2" t="s">
        <v>172</v>
      </c>
      <c r="M23" s="90">
        <v>0.65625</v>
      </c>
    </row>
    <row r="24" spans="1:13" x14ac:dyDescent="0.3">
      <c r="L24" s="2" t="s">
        <v>173</v>
      </c>
      <c r="M24" s="90">
        <v>0.86842105263157898</v>
      </c>
    </row>
    <row r="25" spans="1:13" x14ac:dyDescent="0.3">
      <c r="L25" s="2" t="s">
        <v>174</v>
      </c>
      <c r="M25" s="90">
        <v>0.66249999999999998</v>
      </c>
    </row>
    <row r="26" spans="1:13" x14ac:dyDescent="0.3">
      <c r="L26" s="2" t="s">
        <v>175</v>
      </c>
      <c r="M26" s="90">
        <v>0.63124999999999998</v>
      </c>
    </row>
    <row r="27" spans="1:13" x14ac:dyDescent="0.3">
      <c r="L27" s="2" t="s">
        <v>176</v>
      </c>
      <c r="M27" s="90">
        <v>0.80208333333333337</v>
      </c>
    </row>
    <row r="28" spans="1:13" x14ac:dyDescent="0.3">
      <c r="L28" s="2" t="s">
        <v>177</v>
      </c>
      <c r="M28" s="90">
        <v>0.41746031746031748</v>
      </c>
    </row>
    <row r="29" spans="1:13" x14ac:dyDescent="0.3">
      <c r="L29" s="2" t="s">
        <v>178</v>
      </c>
      <c r="M29" s="90">
        <v>0.79166666666666663</v>
      </c>
    </row>
    <row r="30" spans="1:13" x14ac:dyDescent="0.3">
      <c r="L30" s="2" t="s">
        <v>179</v>
      </c>
      <c r="M30" s="90">
        <v>0.54583333333333328</v>
      </c>
    </row>
    <row r="31" spans="1:13" x14ac:dyDescent="0.3">
      <c r="L31" s="2" t="s">
        <v>180</v>
      </c>
      <c r="M31" s="90">
        <v>0.73124999999999996</v>
      </c>
    </row>
    <row r="32" spans="1:13" x14ac:dyDescent="0.3">
      <c r="L32" s="2" t="s">
        <v>181</v>
      </c>
      <c r="M32" s="90">
        <v>0.76249999999999996</v>
      </c>
    </row>
    <row r="33" spans="12:13" x14ac:dyDescent="0.3">
      <c r="L33" s="2" t="s">
        <v>182</v>
      </c>
      <c r="M33" s="90">
        <v>0.82499999999999996</v>
      </c>
    </row>
    <row r="34" spans="12:13" x14ac:dyDescent="0.3">
      <c r="L34" s="2" t="s">
        <v>183</v>
      </c>
      <c r="M34" s="90">
        <v>0.60833333333333328</v>
      </c>
    </row>
    <row r="35" spans="12:13" x14ac:dyDescent="0.3">
      <c r="L35" s="2" t="s">
        <v>0</v>
      </c>
      <c r="M35" s="90">
        <v>0.94252873563218387</v>
      </c>
    </row>
    <row r="36" spans="12:13" x14ac:dyDescent="0.3">
      <c r="L36" s="2" t="s">
        <v>184</v>
      </c>
      <c r="M36" s="90">
        <v>0.69791666666666663</v>
      </c>
    </row>
    <row r="37" spans="12:13" x14ac:dyDescent="0.3">
      <c r="L37" s="2" t="s">
        <v>185</v>
      </c>
      <c r="M37" s="90">
        <v>0.2929824561403509</v>
      </c>
    </row>
    <row r="38" spans="12:13" x14ac:dyDescent="0.3">
      <c r="L38" s="2" t="s">
        <v>186</v>
      </c>
      <c r="M38" s="90">
        <v>0.73541666666666672</v>
      </c>
    </row>
    <row r="39" spans="12:13" x14ac:dyDescent="0.3">
      <c r="L39" s="2" t="s">
        <v>191</v>
      </c>
      <c r="M39" s="90">
        <v>0.6856997455470738</v>
      </c>
    </row>
  </sheetData>
  <pageMargins left="0.7" right="0.7" top="0.75" bottom="0.75" header="0.3" footer="0.3"/>
  <drawing r:id="rId3"/>
  <tableParts count="1">
    <tablePart r:id="rId4"/>
  </tableParts>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A071C-172B-4E0A-B50A-F12128BEC8FC}">
  <sheetPr codeName="Sheet8"/>
  <dimension ref="A1:N27"/>
  <sheetViews>
    <sheetView showGridLines="0" zoomScaleNormal="100" workbookViewId="0">
      <selection activeCell="H4" sqref="H4"/>
    </sheetView>
  </sheetViews>
  <sheetFormatPr defaultRowHeight="14.4" x14ac:dyDescent="0.3"/>
  <cols>
    <col min="1" max="2" width="26.109375" bestFit="1" customWidth="1"/>
    <col min="3" max="3" width="6.21875" bestFit="1" customWidth="1"/>
    <col min="4" max="4" width="11.77734375" bestFit="1" customWidth="1"/>
    <col min="5" max="5" width="12.44140625" bestFit="1" customWidth="1"/>
    <col min="6" max="6" width="12.5546875" bestFit="1" customWidth="1"/>
    <col min="8" max="8" width="14" bestFit="1" customWidth="1"/>
  </cols>
  <sheetData>
    <row r="1" spans="1:14" ht="18" x14ac:dyDescent="0.35">
      <c r="D1" s="118" t="s">
        <v>124</v>
      </c>
      <c r="E1" s="118"/>
      <c r="F1" s="118"/>
      <c r="G1" s="118"/>
      <c r="H1" s="118"/>
    </row>
    <row r="2" spans="1:14" ht="18" x14ac:dyDescent="0.35">
      <c r="J2" s="37" t="s">
        <v>129</v>
      </c>
      <c r="K2" s="37"/>
      <c r="L2" s="37"/>
      <c r="M2" s="37"/>
    </row>
    <row r="3" spans="1:14" ht="18" x14ac:dyDescent="0.35">
      <c r="B3" s="15" t="s">
        <v>39</v>
      </c>
      <c r="C3" s="15" t="s">
        <v>125</v>
      </c>
      <c r="D3" s="15" t="s">
        <v>126</v>
      </c>
      <c r="E3" s="15" t="s">
        <v>127</v>
      </c>
      <c r="F3" s="15" t="s">
        <v>128</v>
      </c>
      <c r="G3" s="15" t="s">
        <v>131</v>
      </c>
      <c r="H3" s="15" t="s">
        <v>132</v>
      </c>
      <c r="J3" s="37"/>
      <c r="K3" s="37"/>
      <c r="L3" s="37"/>
      <c r="M3" s="37"/>
    </row>
    <row r="4" spans="1:14" ht="18" x14ac:dyDescent="0.35">
      <c r="B4" s="11" t="s">
        <v>31</v>
      </c>
      <c r="C4" s="10" cm="1">
        <f t="array" aca="1" ref="C4:C25" ca="1">_xlfn.RANDARRAY(22,1,10,90,1)</f>
        <v>10</v>
      </c>
      <c r="D4" s="45">
        <v>8.3472222222222225E-2</v>
      </c>
      <c r="E4" s="45">
        <v>1.5972222222222224E-2</v>
      </c>
      <c r="F4" s="45">
        <v>2.7777777777777779E-3</v>
      </c>
      <c r="G4" s="45">
        <f ca="1">SUM(D4:F4)/C4</f>
        <v>1.0222222222222223E-2</v>
      </c>
      <c r="H4" s="47">
        <f ca="1">SUM(D4:F4)/C4</f>
        <v>1.0222222222222223E-2</v>
      </c>
      <c r="J4" s="46" t="s">
        <v>130</v>
      </c>
      <c r="K4" s="46"/>
      <c r="L4" s="46"/>
      <c r="M4" s="46"/>
    </row>
    <row r="5" spans="1:14" ht="18" x14ac:dyDescent="0.35">
      <c r="A5" s="43" t="s">
        <v>49</v>
      </c>
      <c r="B5" s="11" t="s">
        <v>30</v>
      </c>
      <c r="C5" s="10">
        <f ca="1"/>
        <v>48</v>
      </c>
      <c r="D5" s="45">
        <v>0.21680555555555556</v>
      </c>
      <c r="E5" s="45">
        <v>1.1273148148148148E-2</v>
      </c>
      <c r="F5" s="45">
        <v>1.5277777777777779E-3</v>
      </c>
      <c r="G5" s="45">
        <f t="shared" ref="G5:G25" ca="1" si="0">SUM(D5:F5)/C5</f>
        <v>4.7834683641975306E-3</v>
      </c>
      <c r="H5" s="47">
        <f t="shared" ref="H5:H25" ca="1" si="1">SUM(D5:F5)/C5</f>
        <v>4.7834683641975306E-3</v>
      </c>
      <c r="J5" s="37"/>
      <c r="K5" s="43" t="s">
        <v>125</v>
      </c>
      <c r="L5" s="37"/>
      <c r="M5" s="37"/>
    </row>
    <row r="6" spans="1:14" ht="15.6" x14ac:dyDescent="0.3">
      <c r="B6" s="11" t="s">
        <v>29</v>
      </c>
      <c r="C6" s="10">
        <f ca="1"/>
        <v>10</v>
      </c>
      <c r="D6" s="45">
        <v>0.29181712962962963</v>
      </c>
      <c r="E6" s="45">
        <v>3.1469907407407412E-2</v>
      </c>
      <c r="F6" s="45">
        <v>5.4282407407407404E-3</v>
      </c>
      <c r="G6" s="45">
        <f t="shared" ca="1" si="0"/>
        <v>3.2871527777777777E-2</v>
      </c>
      <c r="H6" s="47">
        <f t="shared" ca="1" si="1"/>
        <v>3.2871527777777777E-2</v>
      </c>
      <c r="N6" t="s">
        <v>89</v>
      </c>
    </row>
    <row r="7" spans="1:14" ht="15.6" x14ac:dyDescent="0.3">
      <c r="B7" s="11" t="s">
        <v>28</v>
      </c>
      <c r="C7" s="10">
        <f ca="1"/>
        <v>32</v>
      </c>
      <c r="D7" s="45">
        <v>0.26232638888888887</v>
      </c>
      <c r="E7" s="45">
        <v>2.0486111111111111E-2</v>
      </c>
      <c r="F7" s="45">
        <v>4.1666666666666666E-3</v>
      </c>
      <c r="G7" s="45">
        <f t="shared" ca="1" si="0"/>
        <v>8.9680989583333318E-3</v>
      </c>
      <c r="H7" s="47">
        <f t="shared" ca="1" si="1"/>
        <v>8.9680989583333318E-3</v>
      </c>
    </row>
    <row r="8" spans="1:14" ht="15.6" x14ac:dyDescent="0.3">
      <c r="B8" s="12" t="s">
        <v>27</v>
      </c>
      <c r="C8" s="10">
        <f ca="1"/>
        <v>49</v>
      </c>
      <c r="D8" s="45">
        <v>0.18770833333333334</v>
      </c>
      <c r="E8" s="45">
        <v>7.0601851851851841E-3</v>
      </c>
      <c r="F8" s="45">
        <v>3.5879629629629629E-3</v>
      </c>
      <c r="G8" s="45">
        <f t="shared" ca="1" si="0"/>
        <v>4.0480914588057445E-3</v>
      </c>
      <c r="H8" s="47">
        <f t="shared" ca="1" si="1"/>
        <v>4.0480914588057445E-3</v>
      </c>
    </row>
    <row r="9" spans="1:14" ht="15.6" x14ac:dyDescent="0.3">
      <c r="B9" s="12" t="s">
        <v>26</v>
      </c>
      <c r="C9" s="10">
        <f ca="1"/>
        <v>23</v>
      </c>
      <c r="D9" s="45">
        <v>0.21680555555555556</v>
      </c>
      <c r="E9" s="45">
        <v>1.1273148148148148E-2</v>
      </c>
      <c r="F9" s="45">
        <v>7.858796296296296E-3</v>
      </c>
      <c r="G9" s="45">
        <f t="shared" ca="1" si="0"/>
        <v>1.0258152173913043E-2</v>
      </c>
      <c r="H9" s="47">
        <f t="shared" ca="1" si="1"/>
        <v>1.0258152173913043E-2</v>
      </c>
    </row>
    <row r="10" spans="1:14" ht="18" x14ac:dyDescent="0.35">
      <c r="A10" s="43" t="s">
        <v>52</v>
      </c>
      <c r="B10" s="12" t="s">
        <v>25</v>
      </c>
      <c r="C10" s="10">
        <f ca="1"/>
        <v>13</v>
      </c>
      <c r="D10" s="45">
        <v>0.29181712962962963</v>
      </c>
      <c r="E10" s="45">
        <v>3.1469907407407412E-2</v>
      </c>
      <c r="F10" s="45">
        <v>5.4282407407407404E-3</v>
      </c>
      <c r="G10" s="45">
        <f t="shared" ca="1" si="0"/>
        <v>2.5285790598290597E-2</v>
      </c>
      <c r="H10" s="47">
        <f t="shared" ca="1" si="1"/>
        <v>2.5285790598290597E-2</v>
      </c>
    </row>
    <row r="11" spans="1:14" ht="15.6" x14ac:dyDescent="0.3">
      <c r="A11" s="2"/>
      <c r="B11" s="12" t="s">
        <v>24</v>
      </c>
      <c r="C11" s="10">
        <f ca="1"/>
        <v>18</v>
      </c>
      <c r="D11" s="45">
        <v>0.26232638888888887</v>
      </c>
      <c r="E11" s="45">
        <v>2.0486111111111111E-2</v>
      </c>
      <c r="F11" s="45">
        <v>4.1666666666666666E-3</v>
      </c>
      <c r="G11" s="45">
        <f t="shared" ca="1" si="0"/>
        <v>1.5943287037037034E-2</v>
      </c>
      <c r="H11" s="47">
        <f t="shared" ca="1" si="1"/>
        <v>1.5943287037037034E-2</v>
      </c>
    </row>
    <row r="12" spans="1:14" ht="15.6" x14ac:dyDescent="0.3">
      <c r="A12" s="2"/>
      <c r="B12" s="12" t="s">
        <v>23</v>
      </c>
      <c r="C12" s="10">
        <f ca="1"/>
        <v>62</v>
      </c>
      <c r="D12" s="45">
        <v>0.18770833333333334</v>
      </c>
      <c r="E12" s="45">
        <v>7.0601851851851841E-3</v>
      </c>
      <c r="F12" s="45">
        <v>3.5879629629629629E-3</v>
      </c>
      <c r="G12" s="45">
        <f t="shared" ca="1" si="0"/>
        <v>3.1992980884109918E-3</v>
      </c>
      <c r="H12" s="47">
        <f t="shared" ca="1" si="1"/>
        <v>3.1992980884109918E-3</v>
      </c>
    </row>
    <row r="13" spans="1:14" ht="15.6" x14ac:dyDescent="0.3">
      <c r="A13" s="2"/>
      <c r="B13" s="12" t="s">
        <v>22</v>
      </c>
      <c r="C13" s="10">
        <f ca="1"/>
        <v>17</v>
      </c>
      <c r="D13" s="45">
        <v>0.29181712962962963</v>
      </c>
      <c r="E13" s="45">
        <v>1.5972222222222224E-2</v>
      </c>
      <c r="F13" s="45">
        <v>7.858796296296296E-3</v>
      </c>
      <c r="G13" s="45">
        <f t="shared" ca="1" si="0"/>
        <v>1.8567538126361659E-2</v>
      </c>
      <c r="H13" s="47">
        <f t="shared" ca="1" si="1"/>
        <v>1.8567538126361659E-2</v>
      </c>
    </row>
    <row r="14" spans="1:14" ht="15.6" x14ac:dyDescent="0.3">
      <c r="A14" s="2"/>
      <c r="B14" s="13" t="s">
        <v>21</v>
      </c>
      <c r="C14" s="10">
        <f ca="1"/>
        <v>62</v>
      </c>
      <c r="D14" s="45">
        <v>0.26232638888888887</v>
      </c>
      <c r="E14" s="45">
        <v>1.1273148148148148E-2</v>
      </c>
      <c r="F14" s="45">
        <v>2.7777777777777779E-3</v>
      </c>
      <c r="G14" s="45">
        <f t="shared" ca="1" si="0"/>
        <v>4.4576986260453999E-3</v>
      </c>
      <c r="H14" s="47">
        <f t="shared" ca="1" si="1"/>
        <v>4.4576986260453999E-3</v>
      </c>
    </row>
    <row r="15" spans="1:14" ht="15.6" x14ac:dyDescent="0.3">
      <c r="A15" s="2"/>
      <c r="B15" s="13" t="s">
        <v>20</v>
      </c>
      <c r="C15" s="10">
        <f ca="1"/>
        <v>13</v>
      </c>
      <c r="D15" s="45">
        <v>8.3472222222222225E-2</v>
      </c>
      <c r="E15" s="45">
        <v>3.1469907407407412E-2</v>
      </c>
      <c r="F15" s="45">
        <v>1.5277777777777779E-3</v>
      </c>
      <c r="G15" s="45">
        <f t="shared" ca="1" si="0"/>
        <v>8.9592236467236474E-3</v>
      </c>
      <c r="H15" s="47">
        <f t="shared" ca="1" si="1"/>
        <v>8.9592236467236474E-3</v>
      </c>
    </row>
    <row r="16" spans="1:14" ht="15.6" x14ac:dyDescent="0.3">
      <c r="A16" s="2"/>
      <c r="B16" s="13" t="s">
        <v>19</v>
      </c>
      <c r="C16" s="10">
        <f ca="1"/>
        <v>33</v>
      </c>
      <c r="D16" s="45">
        <v>0.21680555555555556</v>
      </c>
      <c r="E16" s="45">
        <v>2.0486111111111111E-2</v>
      </c>
      <c r="F16" s="45">
        <v>5.4282407407407404E-3</v>
      </c>
      <c r="G16" s="45">
        <f t="shared" ca="1" si="0"/>
        <v>7.3551487093153761E-3</v>
      </c>
      <c r="H16" s="47">
        <f t="shared" ca="1" si="1"/>
        <v>7.3551487093153761E-3</v>
      </c>
    </row>
    <row r="17" spans="1:8" ht="18" x14ac:dyDescent="0.35">
      <c r="A17" s="43" t="s">
        <v>50</v>
      </c>
      <c r="B17" s="13" t="s">
        <v>18</v>
      </c>
      <c r="C17" s="10">
        <f ca="1"/>
        <v>68</v>
      </c>
      <c r="D17" s="45">
        <v>0.29181712962962963</v>
      </c>
      <c r="E17" s="45">
        <v>7.0601851851851841E-3</v>
      </c>
      <c r="F17" s="45">
        <v>5.4282407407407404E-3</v>
      </c>
      <c r="G17" s="45">
        <f t="shared" ca="1" si="0"/>
        <v>4.4750816993464051E-3</v>
      </c>
      <c r="H17" s="47">
        <f t="shared" ca="1" si="1"/>
        <v>4.4750816993464051E-3</v>
      </c>
    </row>
    <row r="18" spans="1:8" ht="15.6" x14ac:dyDescent="0.3">
      <c r="A18" s="2"/>
      <c r="B18" s="13" t="s">
        <v>17</v>
      </c>
      <c r="C18" s="10">
        <f ca="1"/>
        <v>69</v>
      </c>
      <c r="D18" s="45">
        <v>0.26232638888888887</v>
      </c>
      <c r="E18" s="45">
        <v>1.1273148148148148E-2</v>
      </c>
      <c r="F18" s="45">
        <v>4.1666666666666666E-3</v>
      </c>
      <c r="G18" s="45">
        <f t="shared" ca="1" si="0"/>
        <v>4.0255971551261408E-3</v>
      </c>
      <c r="H18" s="47">
        <f t="shared" ca="1" si="1"/>
        <v>4.0255971551261408E-3</v>
      </c>
    </row>
    <row r="19" spans="1:8" ht="15.6" x14ac:dyDescent="0.3">
      <c r="A19" s="2"/>
      <c r="B19" s="13" t="s">
        <v>16</v>
      </c>
      <c r="C19" s="10">
        <f ca="1"/>
        <v>68</v>
      </c>
      <c r="D19" s="45">
        <v>0.18770833333333334</v>
      </c>
      <c r="E19" s="45">
        <v>3.1469907407407412E-2</v>
      </c>
      <c r="F19" s="45">
        <v>3.5879629629629629E-3</v>
      </c>
      <c r="G19" s="45">
        <f t="shared" ca="1" si="0"/>
        <v>3.2759735838779956E-3</v>
      </c>
      <c r="H19" s="47">
        <f t="shared" ca="1" si="1"/>
        <v>3.2759735838779956E-3</v>
      </c>
    </row>
    <row r="20" spans="1:8" ht="15.6" x14ac:dyDescent="0.3">
      <c r="A20" s="2"/>
      <c r="B20" s="14" t="s">
        <v>15</v>
      </c>
      <c r="C20" s="10">
        <f ca="1"/>
        <v>31</v>
      </c>
      <c r="D20" s="45">
        <v>0.26232638888888887</v>
      </c>
      <c r="E20" s="45">
        <v>2.0486111111111111E-2</v>
      </c>
      <c r="F20" s="45">
        <v>7.858796296296296E-3</v>
      </c>
      <c r="G20" s="45">
        <f t="shared" ca="1" si="0"/>
        <v>9.3764934289127834E-3</v>
      </c>
      <c r="H20" s="47">
        <f t="shared" ca="1" si="1"/>
        <v>9.3764934289127834E-3</v>
      </c>
    </row>
    <row r="21" spans="1:8" ht="15.6" x14ac:dyDescent="0.3">
      <c r="A21" s="2"/>
      <c r="B21" s="14" t="s">
        <v>14</v>
      </c>
      <c r="C21" s="10">
        <f ca="1"/>
        <v>38</v>
      </c>
      <c r="D21" s="45">
        <v>0.18770833333333334</v>
      </c>
      <c r="E21" s="45">
        <v>7.0601851851851841E-3</v>
      </c>
      <c r="F21" s="45">
        <v>2.7777777777777779E-3</v>
      </c>
      <c r="G21" s="45">
        <f t="shared" ca="1" si="0"/>
        <v>5.198586744639376E-3</v>
      </c>
      <c r="H21" s="47">
        <f t="shared" ca="1" si="1"/>
        <v>5.198586744639376E-3</v>
      </c>
    </row>
    <row r="22" spans="1:8" ht="15.6" x14ac:dyDescent="0.3">
      <c r="A22" s="2"/>
      <c r="B22" s="14" t="s">
        <v>13</v>
      </c>
      <c r="C22" s="10">
        <f ca="1"/>
        <v>49</v>
      </c>
      <c r="D22" s="45">
        <v>0.21680555555555556</v>
      </c>
      <c r="E22" s="45">
        <v>1.5972222222222224E-2</v>
      </c>
      <c r="F22" s="45">
        <v>1.5277777777777779E-3</v>
      </c>
      <c r="G22" s="45">
        <f t="shared" ca="1" si="0"/>
        <v>4.7817460317460319E-3</v>
      </c>
      <c r="H22" s="47">
        <f t="shared" ca="1" si="1"/>
        <v>4.7817460317460319E-3</v>
      </c>
    </row>
    <row r="23" spans="1:8" ht="18" x14ac:dyDescent="0.35">
      <c r="A23" s="43" t="s">
        <v>68</v>
      </c>
      <c r="B23" s="14" t="s">
        <v>12</v>
      </c>
      <c r="C23" s="10">
        <f ca="1"/>
        <v>78</v>
      </c>
      <c r="D23" s="45">
        <v>0.29181712962962963</v>
      </c>
      <c r="E23" s="45">
        <v>1.1273148148148148E-2</v>
      </c>
      <c r="F23" s="45">
        <v>5.4282407407407404E-3</v>
      </c>
      <c r="G23" s="45">
        <f t="shared" ca="1" si="0"/>
        <v>3.9553656220322891E-3</v>
      </c>
      <c r="H23" s="47">
        <f t="shared" ca="1" si="1"/>
        <v>3.9553656220322891E-3</v>
      </c>
    </row>
    <row r="24" spans="1:8" ht="15.6" x14ac:dyDescent="0.3">
      <c r="A24" s="2"/>
      <c r="B24" s="14" t="s">
        <v>11</v>
      </c>
      <c r="C24" s="10">
        <f ca="1"/>
        <v>33</v>
      </c>
      <c r="D24" s="45">
        <v>0.26232638888888887</v>
      </c>
      <c r="E24" s="45">
        <v>3.1469907407407412E-2</v>
      </c>
      <c r="F24" s="45">
        <v>4.1666666666666666E-3</v>
      </c>
      <c r="G24" s="45">
        <f t="shared" ca="1" si="0"/>
        <v>9.0291806958473619E-3</v>
      </c>
      <c r="H24" s="47">
        <f t="shared" ca="1" si="1"/>
        <v>9.0291806958473619E-3</v>
      </c>
    </row>
    <row r="25" spans="1:8" ht="15.6" x14ac:dyDescent="0.3">
      <c r="B25" s="14" t="s">
        <v>10</v>
      </c>
      <c r="C25" s="10">
        <f ca="1"/>
        <v>35</v>
      </c>
      <c r="D25" s="45">
        <v>0.18770833333333334</v>
      </c>
      <c r="E25" s="45">
        <v>2.0486111111111111E-2</v>
      </c>
      <c r="F25" s="45">
        <v>3.5879629629629629E-3</v>
      </c>
      <c r="G25" s="45">
        <f t="shared" ca="1" si="0"/>
        <v>6.0509259259259266E-3</v>
      </c>
      <c r="H25" s="47">
        <f t="shared" ca="1" si="1"/>
        <v>6.0509259259259266E-3</v>
      </c>
    </row>
    <row r="27" spans="1:8" x14ac:dyDescent="0.3">
      <c r="D27" s="44"/>
    </row>
  </sheetData>
  <mergeCells count="1">
    <mergeCell ref="D1:H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798B4-6FC1-4B2F-B22F-0EE5957DFC32}">
  <sheetPr codeName="Sheet6"/>
  <dimension ref="A2:V38"/>
  <sheetViews>
    <sheetView showGridLines="0" topLeftCell="A26" zoomScale="85" zoomScaleNormal="85" workbookViewId="0">
      <selection activeCell="B41" sqref="B41"/>
    </sheetView>
  </sheetViews>
  <sheetFormatPr defaultRowHeight="14.4" x14ac:dyDescent="0.3"/>
  <cols>
    <col min="12" max="12" width="9.33203125" bestFit="1" customWidth="1"/>
    <col min="13" max="13" width="12.88671875" bestFit="1" customWidth="1"/>
  </cols>
  <sheetData>
    <row r="2" spans="1:22" ht="25.8" x14ac:dyDescent="0.5">
      <c r="A2" s="23"/>
      <c r="B2" s="23" t="s">
        <v>79</v>
      </c>
      <c r="C2" s="23"/>
      <c r="D2" s="23"/>
      <c r="E2" s="23"/>
      <c r="F2" s="23"/>
      <c r="G2" s="23"/>
      <c r="H2" s="23"/>
      <c r="I2" s="23"/>
      <c r="J2" s="23"/>
      <c r="K2" s="23"/>
      <c r="L2" s="23"/>
      <c r="M2" s="23"/>
      <c r="N2" s="23"/>
      <c r="O2" s="23"/>
      <c r="P2" s="23"/>
      <c r="Q2" s="23"/>
      <c r="R2" s="23"/>
      <c r="S2" s="23"/>
      <c r="T2" s="23"/>
      <c r="U2" s="23"/>
      <c r="V2" s="23"/>
    </row>
    <row r="3" spans="1:22" ht="25.8" x14ac:dyDescent="0.5">
      <c r="A3" s="23"/>
      <c r="B3" s="23" t="s">
        <v>80</v>
      </c>
      <c r="C3" s="23"/>
      <c r="D3" s="23"/>
      <c r="E3" s="23"/>
      <c r="F3" s="23"/>
      <c r="G3" s="23"/>
      <c r="H3" s="23"/>
      <c r="I3" s="23"/>
      <c r="J3" s="23"/>
      <c r="K3" s="23"/>
      <c r="L3" s="23"/>
      <c r="M3" s="23"/>
      <c r="N3" s="23"/>
      <c r="O3" s="23"/>
      <c r="P3" s="23"/>
      <c r="Q3" s="23"/>
      <c r="R3" s="23"/>
      <c r="S3" s="23"/>
      <c r="T3" s="23"/>
      <c r="U3" s="23"/>
      <c r="V3" s="23"/>
    </row>
    <row r="4" spans="1:22" ht="25.8" x14ac:dyDescent="0.5">
      <c r="A4" s="23"/>
      <c r="B4" s="23" t="s">
        <v>112</v>
      </c>
      <c r="C4" s="23"/>
      <c r="D4" s="23"/>
      <c r="E4" s="24"/>
      <c r="F4" s="23"/>
      <c r="G4" s="23"/>
      <c r="H4" s="23"/>
      <c r="I4" s="23"/>
      <c r="J4" s="23"/>
      <c r="K4" s="23"/>
      <c r="L4" s="23"/>
      <c r="M4" s="23"/>
      <c r="N4" s="23"/>
      <c r="O4" s="23"/>
      <c r="P4" s="23"/>
      <c r="Q4" s="23"/>
      <c r="R4" s="23"/>
      <c r="S4" s="23"/>
      <c r="T4" s="23"/>
      <c r="U4" s="23"/>
      <c r="V4" s="23"/>
    </row>
    <row r="5" spans="1:22" ht="25.8" x14ac:dyDescent="0.5">
      <c r="A5" s="23"/>
      <c r="B5" s="23"/>
      <c r="C5" s="23"/>
      <c r="D5" s="23"/>
      <c r="E5" s="24"/>
      <c r="F5" s="23"/>
      <c r="G5" s="23"/>
      <c r="H5" s="23"/>
      <c r="I5" s="23"/>
      <c r="J5" s="23"/>
      <c r="K5" s="23"/>
      <c r="L5" s="23"/>
      <c r="M5" s="23"/>
      <c r="N5" s="23"/>
      <c r="O5" s="23"/>
      <c r="P5" s="23"/>
      <c r="Q5" s="23"/>
      <c r="R5" s="23"/>
      <c r="S5" s="23"/>
      <c r="T5" s="23"/>
      <c r="U5" s="23"/>
      <c r="V5" s="23"/>
    </row>
    <row r="6" spans="1:22" ht="25.8" x14ac:dyDescent="0.5">
      <c r="A6" s="23"/>
      <c r="B6" s="23"/>
      <c r="C6" s="23"/>
      <c r="D6" s="23"/>
      <c r="E6" s="23"/>
      <c r="F6" s="23"/>
      <c r="G6" s="24"/>
      <c r="H6" s="23"/>
      <c r="I6" s="23"/>
      <c r="J6" s="23"/>
      <c r="K6" s="23"/>
      <c r="L6" s="23"/>
      <c r="M6" s="23"/>
      <c r="N6" s="23"/>
      <c r="O6" s="23"/>
      <c r="P6" s="23"/>
      <c r="Q6" s="23"/>
      <c r="R6" s="23"/>
      <c r="S6" s="23"/>
      <c r="T6" s="23"/>
      <c r="U6" s="23"/>
      <c r="V6" s="23"/>
    </row>
    <row r="7" spans="1:22" ht="25.8" x14ac:dyDescent="0.5">
      <c r="A7" s="23"/>
      <c r="B7" s="23" t="s">
        <v>81</v>
      </c>
      <c r="C7" s="23"/>
      <c r="D7" s="23"/>
      <c r="E7" s="23"/>
      <c r="F7" s="23"/>
      <c r="G7" s="24"/>
      <c r="H7" s="23"/>
      <c r="I7" s="23"/>
      <c r="J7" s="23"/>
      <c r="K7" s="23"/>
      <c r="L7" s="23"/>
      <c r="M7" s="23"/>
      <c r="N7" s="23"/>
      <c r="O7" s="23"/>
      <c r="P7" s="23"/>
      <c r="Q7" s="23"/>
      <c r="R7" s="23"/>
      <c r="S7" s="23"/>
      <c r="T7" s="23"/>
      <c r="U7" s="23"/>
      <c r="V7" s="23"/>
    </row>
    <row r="8" spans="1:22" ht="25.8" x14ac:dyDescent="0.5">
      <c r="A8" s="23"/>
      <c r="B8" s="23"/>
      <c r="C8" s="23"/>
      <c r="D8" s="23"/>
      <c r="E8" s="26" t="s">
        <v>82</v>
      </c>
      <c r="F8" s="26"/>
      <c r="G8" s="27"/>
      <c r="H8" s="23"/>
      <c r="I8" s="23"/>
      <c r="J8" s="23"/>
      <c r="K8" s="23"/>
      <c r="L8" s="23"/>
      <c r="M8" s="23"/>
      <c r="N8" s="23"/>
      <c r="O8" s="23"/>
      <c r="P8" s="23"/>
      <c r="Q8" s="23"/>
      <c r="R8" s="23"/>
      <c r="S8" s="23"/>
      <c r="T8" s="28"/>
      <c r="U8" s="23"/>
      <c r="V8" s="23"/>
    </row>
    <row r="9" spans="1:22" ht="25.8" x14ac:dyDescent="0.5">
      <c r="A9" s="23"/>
      <c r="B9" s="23" t="s">
        <v>83</v>
      </c>
      <c r="C9" s="23"/>
      <c r="D9" s="23"/>
      <c r="E9" s="23"/>
      <c r="F9" s="23"/>
      <c r="G9" s="24"/>
      <c r="H9" s="23"/>
      <c r="I9" s="23"/>
      <c r="J9" s="23"/>
      <c r="K9" s="23"/>
      <c r="L9" s="23"/>
      <c r="M9" s="23"/>
      <c r="N9" s="23"/>
      <c r="O9" s="23"/>
      <c r="P9" s="23"/>
      <c r="Q9" s="23"/>
      <c r="R9" s="23"/>
      <c r="S9" s="23"/>
      <c r="T9" s="23"/>
      <c r="U9" s="23"/>
      <c r="V9" s="23"/>
    </row>
    <row r="10" spans="1:22" ht="25.8" x14ac:dyDescent="0.5">
      <c r="A10" s="23"/>
      <c r="B10" s="23"/>
      <c r="C10" s="23"/>
      <c r="D10" s="23"/>
      <c r="E10" s="23"/>
      <c r="F10" s="23"/>
      <c r="G10" s="24"/>
      <c r="H10" s="23"/>
      <c r="I10" s="23"/>
      <c r="J10" s="23"/>
      <c r="K10" s="23"/>
      <c r="L10" s="23"/>
      <c r="M10" s="23"/>
      <c r="N10" s="23"/>
      <c r="O10" s="23"/>
      <c r="P10" s="23"/>
      <c r="Q10" s="23"/>
      <c r="R10" s="23"/>
      <c r="S10" s="23"/>
      <c r="T10" s="23"/>
      <c r="U10" s="23"/>
      <c r="V10" s="23"/>
    </row>
    <row r="11" spans="1:22" ht="25.8" x14ac:dyDescent="0.5">
      <c r="A11" s="23"/>
      <c r="B11" s="23"/>
      <c r="C11" s="23"/>
      <c r="D11" s="28">
        <f>3/40</f>
        <v>7.4999999999999997E-2</v>
      </c>
      <c r="E11" s="23"/>
      <c r="F11" s="23"/>
      <c r="G11" s="24"/>
      <c r="H11" s="23"/>
      <c r="I11" s="23"/>
      <c r="J11" s="23"/>
      <c r="K11" s="23"/>
      <c r="L11" s="23"/>
      <c r="M11" s="23"/>
      <c r="N11" s="23"/>
      <c r="O11" s="23"/>
      <c r="P11" s="23"/>
      <c r="Q11" s="23"/>
      <c r="R11" s="23"/>
      <c r="S11" s="23"/>
      <c r="T11" s="23"/>
      <c r="U11" s="23"/>
      <c r="V11" s="23"/>
    </row>
    <row r="12" spans="1:22" ht="25.8" x14ac:dyDescent="0.5">
      <c r="A12" s="23"/>
      <c r="B12" s="23" t="s">
        <v>202</v>
      </c>
      <c r="C12" s="23"/>
      <c r="D12" s="23"/>
      <c r="E12" s="23"/>
      <c r="F12" s="23"/>
      <c r="G12" s="25"/>
      <c r="H12" s="23"/>
      <c r="I12" s="23"/>
      <c r="J12" s="23"/>
      <c r="K12" s="23"/>
      <c r="L12" s="23"/>
      <c r="M12" s="23"/>
      <c r="N12" s="23"/>
      <c r="O12" s="23"/>
      <c r="P12" s="23"/>
      <c r="Q12" s="23"/>
      <c r="R12" s="23"/>
      <c r="S12" s="23"/>
      <c r="T12" s="28"/>
      <c r="U12" s="23"/>
      <c r="V12" s="23"/>
    </row>
    <row r="13" spans="1:22" ht="25.8" x14ac:dyDescent="0.5">
      <c r="A13" s="23"/>
      <c r="B13" s="23"/>
      <c r="C13" s="23"/>
      <c r="D13" s="23"/>
      <c r="E13" s="23"/>
      <c r="F13" s="23"/>
      <c r="G13" s="25"/>
      <c r="H13" s="23"/>
      <c r="I13" s="23"/>
      <c r="J13" s="23"/>
      <c r="K13" s="23"/>
      <c r="L13" s="23"/>
      <c r="M13" s="23"/>
      <c r="N13" s="23"/>
      <c r="O13" s="23"/>
      <c r="P13" s="23"/>
      <c r="Q13" s="23"/>
      <c r="R13" s="23"/>
      <c r="S13" s="23"/>
      <c r="T13" s="23"/>
      <c r="U13" s="23"/>
      <c r="V13" s="23"/>
    </row>
    <row r="14" spans="1:22" ht="25.8" x14ac:dyDescent="0.5">
      <c r="A14" s="23"/>
      <c r="B14" s="23" t="s">
        <v>84</v>
      </c>
      <c r="C14" s="23"/>
      <c r="D14" s="23"/>
      <c r="E14" s="23"/>
      <c r="F14" s="23"/>
      <c r="G14" s="23"/>
      <c r="H14" s="23"/>
      <c r="I14" s="23"/>
      <c r="J14" s="23"/>
      <c r="K14" s="23"/>
      <c r="L14" s="16" t="s">
        <v>48</v>
      </c>
      <c r="M14" s="16" t="s">
        <v>54</v>
      </c>
      <c r="N14" s="23"/>
      <c r="O14" s="23"/>
      <c r="P14" s="23"/>
      <c r="Q14" s="23"/>
      <c r="R14" s="23"/>
      <c r="S14" s="23"/>
      <c r="T14" s="23"/>
      <c r="U14" s="23"/>
      <c r="V14" s="23"/>
    </row>
    <row r="15" spans="1:22" ht="25.8" x14ac:dyDescent="0.5">
      <c r="A15" s="23"/>
      <c r="B15" s="23"/>
      <c r="C15" s="23"/>
      <c r="D15" s="23"/>
      <c r="E15" s="23" t="s">
        <v>85</v>
      </c>
      <c r="F15" s="23"/>
      <c r="G15" s="23"/>
      <c r="H15" s="23"/>
      <c r="I15" s="23"/>
      <c r="J15" s="23"/>
      <c r="K15" s="23"/>
      <c r="L15" s="10" t="s">
        <v>49</v>
      </c>
      <c r="M15" s="10">
        <v>4</v>
      </c>
      <c r="N15" s="29">
        <f>AVERAGE(M15:M18)</f>
        <v>5.5</v>
      </c>
      <c r="O15" s="23"/>
      <c r="P15" s="23"/>
      <c r="Q15" s="23"/>
      <c r="R15" s="23"/>
      <c r="S15" s="23"/>
      <c r="T15" s="23"/>
      <c r="U15" s="23"/>
      <c r="V15" s="23"/>
    </row>
    <row r="16" spans="1:22" ht="25.8" x14ac:dyDescent="0.5">
      <c r="A16" s="23"/>
      <c r="B16" s="23" t="s">
        <v>86</v>
      </c>
      <c r="C16" s="23"/>
      <c r="D16" s="23"/>
      <c r="E16" s="23"/>
      <c r="F16" s="23"/>
      <c r="G16" s="23"/>
      <c r="H16" s="23"/>
      <c r="I16" s="23"/>
      <c r="J16" s="23"/>
      <c r="K16" s="23"/>
      <c r="L16" s="10" t="s">
        <v>50</v>
      </c>
      <c r="M16" s="10">
        <v>6</v>
      </c>
      <c r="N16" s="23"/>
      <c r="O16" s="23"/>
      <c r="P16" s="23"/>
      <c r="Q16" s="23"/>
      <c r="R16" s="23"/>
      <c r="S16" s="23"/>
      <c r="T16" s="23"/>
      <c r="U16" s="23"/>
      <c r="V16" s="23"/>
    </row>
    <row r="17" spans="1:22" ht="25.8" x14ac:dyDescent="0.5">
      <c r="A17" s="23"/>
      <c r="B17" s="23"/>
      <c r="C17" s="23"/>
      <c r="D17" s="23"/>
      <c r="E17" s="23"/>
      <c r="F17" s="23"/>
      <c r="G17" s="23"/>
      <c r="H17" s="23"/>
      <c r="I17" s="23"/>
      <c r="J17" s="23"/>
      <c r="K17" s="23"/>
      <c r="L17" s="10" t="s">
        <v>51</v>
      </c>
      <c r="M17" s="10">
        <v>6</v>
      </c>
      <c r="N17" s="23"/>
      <c r="O17" s="23"/>
      <c r="P17" s="23"/>
      <c r="Q17" s="23"/>
      <c r="R17" s="23"/>
      <c r="S17" s="23"/>
      <c r="T17" s="23"/>
      <c r="U17" s="23"/>
      <c r="V17" s="23"/>
    </row>
    <row r="18" spans="1:22" ht="25.8" x14ac:dyDescent="0.5">
      <c r="A18" s="23"/>
      <c r="B18" s="23"/>
      <c r="C18" s="23"/>
      <c r="D18" s="28">
        <f>2/6</f>
        <v>0.33333333333333331</v>
      </c>
      <c r="E18" s="23"/>
      <c r="F18" s="23"/>
      <c r="G18" s="23"/>
      <c r="H18" s="23"/>
      <c r="I18" s="23"/>
      <c r="J18" s="23"/>
      <c r="K18" s="23"/>
      <c r="L18" s="10" t="s">
        <v>52</v>
      </c>
      <c r="M18" s="10">
        <v>6</v>
      </c>
      <c r="N18" s="23"/>
      <c r="O18" s="23"/>
      <c r="P18" s="23"/>
      <c r="Q18" s="23"/>
      <c r="R18" s="23"/>
      <c r="S18" s="23"/>
      <c r="T18" s="23"/>
      <c r="U18" s="23"/>
      <c r="V18" s="23"/>
    </row>
    <row r="19" spans="1:22" ht="25.8" x14ac:dyDescent="0.5">
      <c r="A19" s="23"/>
      <c r="B19" s="23" t="s">
        <v>193</v>
      </c>
      <c r="C19" s="23"/>
      <c r="D19" s="23"/>
      <c r="E19" s="23"/>
      <c r="F19" s="23"/>
      <c r="G19" s="23"/>
      <c r="H19" s="23"/>
      <c r="I19" s="23"/>
      <c r="J19" s="23"/>
      <c r="K19" s="23"/>
      <c r="L19" s="23"/>
      <c r="M19" s="23"/>
      <c r="N19" s="23"/>
      <c r="O19" s="23"/>
      <c r="P19" s="23"/>
      <c r="Q19" s="23"/>
      <c r="R19" s="23"/>
      <c r="S19" s="23"/>
      <c r="T19" s="23"/>
      <c r="U19" s="23"/>
      <c r="V19" s="23"/>
    </row>
    <row r="20" spans="1:22" ht="25.8" x14ac:dyDescent="0.5">
      <c r="A20" s="23"/>
      <c r="B20" s="23" t="s">
        <v>201</v>
      </c>
      <c r="C20" s="23"/>
      <c r="D20" s="23"/>
      <c r="E20" s="23"/>
      <c r="F20" s="23"/>
      <c r="G20" s="23"/>
      <c r="H20" s="23"/>
      <c r="I20" s="23"/>
      <c r="J20" s="23"/>
      <c r="K20" s="23"/>
      <c r="L20" s="23"/>
      <c r="M20" s="23"/>
      <c r="N20" s="23"/>
      <c r="O20" s="23"/>
      <c r="P20" s="23"/>
      <c r="Q20" s="23"/>
      <c r="R20" s="23"/>
      <c r="S20" s="23"/>
      <c r="T20" s="23"/>
      <c r="U20" s="23"/>
      <c r="V20" s="23"/>
    </row>
    <row r="21" spans="1:22" ht="25.8" x14ac:dyDescent="0.5">
      <c r="A21" s="23"/>
      <c r="B21" s="23"/>
      <c r="C21" s="23"/>
      <c r="D21" s="23"/>
      <c r="E21" s="23"/>
      <c r="F21" s="23"/>
      <c r="G21" s="23"/>
      <c r="H21" s="23"/>
      <c r="I21" s="23"/>
      <c r="J21" s="23"/>
      <c r="K21" s="23"/>
      <c r="L21" s="23"/>
      <c r="M21" s="23"/>
      <c r="N21" s="23"/>
      <c r="O21" s="23"/>
      <c r="P21" s="23"/>
      <c r="Q21" s="23"/>
      <c r="R21" s="23"/>
      <c r="S21" s="23"/>
      <c r="T21" s="23"/>
      <c r="U21" s="23"/>
      <c r="V21" s="23"/>
    </row>
    <row r="22" spans="1:22" ht="25.8" x14ac:dyDescent="0.5">
      <c r="A22" s="23"/>
      <c r="B22" s="23" t="s">
        <v>87</v>
      </c>
      <c r="C22" s="23"/>
      <c r="D22" s="23"/>
      <c r="E22" s="23"/>
      <c r="F22" s="23"/>
      <c r="G22" s="23"/>
      <c r="H22" s="23"/>
      <c r="I22" s="23"/>
      <c r="J22" s="23" t="s">
        <v>198</v>
      </c>
      <c r="K22" s="86"/>
      <c r="L22" s="87" t="s">
        <v>197</v>
      </c>
      <c r="M22" s="86"/>
      <c r="N22" s="86"/>
      <c r="O22" s="86"/>
      <c r="P22" s="86"/>
      <c r="Q22" s="86"/>
      <c r="R22" s="23"/>
      <c r="S22" s="23"/>
      <c r="T22" s="23"/>
      <c r="U22" s="23"/>
      <c r="V22" s="23"/>
    </row>
    <row r="23" spans="1:22" ht="25.8" x14ac:dyDescent="0.5">
      <c r="A23" s="23"/>
      <c r="B23" s="23"/>
      <c r="C23" s="23"/>
      <c r="D23" s="23"/>
      <c r="E23" s="23"/>
      <c r="F23" s="23" t="s">
        <v>88</v>
      </c>
      <c r="G23" s="23"/>
      <c r="H23" s="23"/>
      <c r="I23" s="23"/>
      <c r="J23" s="23"/>
      <c r="L23" s="23" t="s">
        <v>196</v>
      </c>
      <c r="M23" s="23"/>
      <c r="R23" s="23"/>
      <c r="S23" s="23"/>
      <c r="T23" s="23"/>
      <c r="U23" s="23"/>
      <c r="V23" s="23"/>
    </row>
    <row r="24" spans="1:22" ht="25.8" x14ac:dyDescent="0.5">
      <c r="A24" s="23" t="s">
        <v>89</v>
      </c>
      <c r="B24" s="23" t="s">
        <v>96</v>
      </c>
      <c r="C24" s="23"/>
      <c r="D24" s="23"/>
      <c r="E24" s="23"/>
      <c r="F24" s="23"/>
      <c r="G24" s="23"/>
      <c r="H24" s="23"/>
      <c r="I24" s="23"/>
      <c r="J24" s="23"/>
      <c r="K24" s="23"/>
      <c r="L24" s="23"/>
      <c r="M24" s="23"/>
      <c r="N24" s="23"/>
      <c r="O24" s="23"/>
      <c r="P24" s="23"/>
      <c r="Q24" s="23"/>
      <c r="R24" s="23"/>
      <c r="S24" s="23"/>
      <c r="T24" s="23"/>
      <c r="U24" s="23"/>
      <c r="V24" s="23"/>
    </row>
    <row r="25" spans="1:22" ht="25.8" x14ac:dyDescent="0.5">
      <c r="A25" s="23"/>
      <c r="B25" s="23"/>
      <c r="C25" s="23"/>
      <c r="D25" s="23"/>
      <c r="E25" s="23"/>
      <c r="F25" s="23"/>
      <c r="G25" s="23"/>
      <c r="H25" s="23"/>
      <c r="I25" s="23"/>
      <c r="J25" s="23"/>
      <c r="K25" s="23"/>
      <c r="L25" s="23"/>
      <c r="M25" s="23"/>
      <c r="N25" s="23"/>
      <c r="O25" s="23"/>
      <c r="P25" s="23"/>
      <c r="Q25" s="23"/>
      <c r="R25" s="23"/>
      <c r="S25" s="23"/>
      <c r="T25" s="23"/>
      <c r="U25" s="23"/>
      <c r="V25" s="23"/>
    </row>
    <row r="26" spans="1:22" ht="25.8" x14ac:dyDescent="0.5">
      <c r="A26" s="23"/>
      <c r="B26" s="23"/>
      <c r="C26" s="23"/>
      <c r="D26" s="23"/>
      <c r="E26" s="23"/>
      <c r="F26" s="23"/>
      <c r="G26" s="23"/>
      <c r="H26" s="23"/>
      <c r="I26" s="23"/>
      <c r="J26" s="23"/>
      <c r="K26" s="23"/>
      <c r="L26" s="23"/>
      <c r="M26" s="23"/>
      <c r="N26" s="23"/>
      <c r="O26" s="23"/>
      <c r="P26" s="23"/>
      <c r="Q26" s="23"/>
      <c r="R26" s="23"/>
      <c r="S26" s="23"/>
      <c r="T26" s="23"/>
      <c r="U26" s="23"/>
      <c r="V26" s="23"/>
    </row>
    <row r="27" spans="1:22" ht="25.8" x14ac:dyDescent="0.5">
      <c r="A27" s="23"/>
      <c r="B27" s="23" t="s">
        <v>90</v>
      </c>
      <c r="C27" s="23"/>
      <c r="D27" s="23"/>
      <c r="E27" s="23"/>
      <c r="F27" s="23"/>
      <c r="G27" s="23"/>
      <c r="H27" s="23"/>
      <c r="I27" s="23"/>
      <c r="J27" s="23"/>
      <c r="K27" s="23"/>
      <c r="L27" s="23"/>
      <c r="M27" s="23"/>
      <c r="N27" s="23"/>
      <c r="O27" s="23"/>
      <c r="P27" s="23"/>
      <c r="Q27" s="23"/>
      <c r="R27" s="23"/>
      <c r="S27" s="23"/>
      <c r="T27" s="23"/>
      <c r="U27" s="23"/>
      <c r="V27" s="23"/>
    </row>
    <row r="28" spans="1:22" ht="25.8" x14ac:dyDescent="0.5">
      <c r="A28" s="23"/>
      <c r="B28" s="23" t="s">
        <v>91</v>
      </c>
      <c r="C28" s="23"/>
      <c r="D28" s="23"/>
      <c r="E28" s="23"/>
      <c r="F28" s="23"/>
      <c r="G28" s="23"/>
      <c r="H28" s="23"/>
      <c r="I28" s="23" t="s">
        <v>92</v>
      </c>
      <c r="J28" s="23"/>
      <c r="K28" s="23"/>
      <c r="L28" s="23"/>
      <c r="M28" s="23" t="s">
        <v>95</v>
      </c>
      <c r="N28" s="23"/>
      <c r="O28" s="23"/>
      <c r="P28" s="28">
        <f>M29/M30</f>
        <v>0.87037037037037035</v>
      </c>
      <c r="Q28" s="23"/>
      <c r="R28" s="23"/>
      <c r="S28" s="23"/>
      <c r="T28" s="23"/>
      <c r="U28" s="23"/>
      <c r="V28" s="23"/>
    </row>
    <row r="29" spans="1:22" ht="25.8" x14ac:dyDescent="0.5">
      <c r="A29" s="23"/>
      <c r="B29" s="23"/>
      <c r="C29" s="23"/>
      <c r="D29" s="23"/>
      <c r="E29" s="23"/>
      <c r="F29" s="23"/>
      <c r="G29" s="23"/>
      <c r="H29" s="23"/>
      <c r="I29" s="23"/>
      <c r="J29" s="23"/>
      <c r="K29" s="23"/>
      <c r="L29" s="23"/>
      <c r="M29" s="24">
        <v>0.3263888888888889</v>
      </c>
      <c r="N29" s="23"/>
      <c r="O29" s="23"/>
      <c r="P29" s="23"/>
      <c r="Q29" s="23"/>
      <c r="R29" s="23"/>
      <c r="S29" s="23"/>
      <c r="T29" s="23"/>
      <c r="U29" s="23"/>
      <c r="V29" s="23"/>
    </row>
    <row r="30" spans="1:22" ht="25.8" x14ac:dyDescent="0.5">
      <c r="A30" s="23"/>
      <c r="B30" s="23" t="s">
        <v>93</v>
      </c>
      <c r="C30" s="23"/>
      <c r="D30" s="23"/>
      <c r="E30" s="23"/>
      <c r="F30" s="23"/>
      <c r="G30" s="23"/>
      <c r="H30" s="23" t="s">
        <v>94</v>
      </c>
      <c r="I30" s="23"/>
      <c r="J30" s="23"/>
      <c r="K30" s="23"/>
      <c r="L30" s="23"/>
      <c r="M30" s="24">
        <v>0.375</v>
      </c>
      <c r="N30" s="23"/>
      <c r="O30" s="23"/>
      <c r="P30" s="23"/>
      <c r="Q30" s="23"/>
      <c r="R30" s="23"/>
      <c r="S30" s="23"/>
      <c r="T30" s="23"/>
      <c r="U30" s="23"/>
      <c r="V30" s="23"/>
    </row>
    <row r="33" spans="2:16" ht="25.8" x14ac:dyDescent="0.5">
      <c r="B33" s="23" t="s">
        <v>194</v>
      </c>
    </row>
    <row r="36" spans="2:16" ht="25.8" x14ac:dyDescent="0.5">
      <c r="B36" s="23"/>
      <c r="C36" s="23" t="s">
        <v>195</v>
      </c>
      <c r="F36" s="86"/>
    </row>
    <row r="37" spans="2:16" ht="25.8" x14ac:dyDescent="0.5">
      <c r="G37" s="87" t="s">
        <v>199</v>
      </c>
      <c r="H37" s="86"/>
      <c r="I37" s="86"/>
      <c r="J37" s="86"/>
      <c r="K37" s="86"/>
      <c r="L37" s="86"/>
      <c r="M37" s="86"/>
      <c r="N37" s="86"/>
      <c r="O37" s="86"/>
      <c r="P37" s="86"/>
    </row>
    <row r="38" spans="2:16" ht="25.8" x14ac:dyDescent="0.5">
      <c r="G38" s="23" t="s">
        <v>200</v>
      </c>
    </row>
  </sheetData>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C7F5E-7C15-4AF4-B231-F89B0ECE15CF}">
  <sheetPr codeName="Sheet9"/>
  <dimension ref="A1:S35"/>
  <sheetViews>
    <sheetView showGridLines="0" zoomScale="90" zoomScaleNormal="90" workbookViewId="0">
      <selection activeCell="I13" sqref="I13"/>
    </sheetView>
  </sheetViews>
  <sheetFormatPr defaultRowHeight="14.4" x14ac:dyDescent="0.3"/>
  <cols>
    <col min="1" max="1" width="10.77734375" bestFit="1" customWidth="1"/>
    <col min="2" max="3" width="26.109375" bestFit="1" customWidth="1"/>
    <col min="4" max="4" width="13.5546875" customWidth="1"/>
    <col min="5" max="5" width="15.33203125" bestFit="1" customWidth="1"/>
    <col min="9" max="9" width="9.6640625" customWidth="1"/>
  </cols>
  <sheetData>
    <row r="1" spans="1:19" ht="18" x14ac:dyDescent="0.35">
      <c r="J1" s="118" t="s">
        <v>133</v>
      </c>
      <c r="K1" s="118"/>
      <c r="L1" s="118"/>
      <c r="M1" s="118"/>
      <c r="N1" s="118"/>
    </row>
    <row r="3" spans="1:19" x14ac:dyDescent="0.3">
      <c r="A3" t="s">
        <v>134</v>
      </c>
      <c r="C3" s="51"/>
      <c r="D3" s="51"/>
      <c r="E3" s="52" t="s">
        <v>135</v>
      </c>
      <c r="F3" s="51"/>
      <c r="G3" s="51"/>
      <c r="H3" s="49"/>
      <c r="I3" s="49"/>
      <c r="J3" s="49"/>
      <c r="K3" s="50"/>
      <c r="L3" s="50"/>
      <c r="M3" s="50" t="s">
        <v>126</v>
      </c>
      <c r="N3" s="50"/>
      <c r="O3" s="50"/>
      <c r="P3" s="50"/>
    </row>
    <row r="4" spans="1:19" ht="18" x14ac:dyDescent="0.35">
      <c r="C4" s="50"/>
      <c r="D4" s="50"/>
      <c r="E4" s="50"/>
      <c r="F4" s="50"/>
      <c r="G4" s="50"/>
      <c r="H4" s="49"/>
      <c r="I4" s="49" t="s">
        <v>136</v>
      </c>
      <c r="J4" s="49"/>
      <c r="K4" s="50"/>
      <c r="L4" s="50"/>
      <c r="M4" s="50"/>
      <c r="N4" s="50"/>
      <c r="O4" s="50"/>
      <c r="P4" s="50"/>
      <c r="Q4" s="35" t="s">
        <v>137</v>
      </c>
      <c r="S4" s="37"/>
    </row>
    <row r="5" spans="1:19" x14ac:dyDescent="0.3">
      <c r="C5" s="48"/>
      <c r="D5" s="48"/>
      <c r="E5" s="48"/>
      <c r="F5" s="48"/>
      <c r="G5" s="48"/>
      <c r="H5" s="49"/>
      <c r="I5" s="49"/>
      <c r="J5" s="49"/>
      <c r="K5" s="48"/>
      <c r="L5" s="48"/>
      <c r="M5" s="48"/>
      <c r="N5" s="48"/>
      <c r="O5" s="48"/>
      <c r="P5" s="48"/>
    </row>
    <row r="6" spans="1:19" ht="9.6" customHeight="1" x14ac:dyDescent="0.3">
      <c r="C6" s="48"/>
      <c r="D6" s="48"/>
      <c r="E6" s="48"/>
      <c r="F6" s="48"/>
      <c r="G6" s="48"/>
      <c r="H6" s="49"/>
      <c r="I6" s="49"/>
      <c r="J6" s="49"/>
      <c r="K6" s="48"/>
      <c r="L6" s="48"/>
      <c r="M6" s="48"/>
      <c r="N6" s="48"/>
      <c r="O6" s="48"/>
      <c r="P6" s="48"/>
    </row>
    <row r="7" spans="1:19" hidden="1" x14ac:dyDescent="0.3">
      <c r="C7" s="48"/>
      <c r="D7" s="48"/>
      <c r="E7" s="48"/>
      <c r="F7" s="48"/>
      <c r="G7" s="48"/>
      <c r="H7" s="49"/>
      <c r="I7" s="49"/>
      <c r="J7" s="49"/>
      <c r="K7" s="48"/>
      <c r="L7" s="48"/>
      <c r="M7" s="48"/>
      <c r="N7" s="48"/>
      <c r="O7" s="48"/>
      <c r="P7" s="48"/>
    </row>
    <row r="10" spans="1:19" ht="15.6" x14ac:dyDescent="0.3">
      <c r="A10" s="36" t="s">
        <v>138</v>
      </c>
      <c r="B10" s="36"/>
      <c r="C10" s="53" t="s">
        <v>139</v>
      </c>
      <c r="D10" s="53"/>
      <c r="E10" s="53"/>
      <c r="F10" s="53"/>
      <c r="G10" s="53"/>
    </row>
    <row r="11" spans="1:19" ht="15.6" x14ac:dyDescent="0.3">
      <c r="A11" s="36"/>
      <c r="B11" s="36"/>
      <c r="C11" s="36" t="s">
        <v>140</v>
      </c>
      <c r="D11" s="36"/>
      <c r="E11" s="36"/>
      <c r="F11" s="36"/>
      <c r="G11" s="36"/>
    </row>
    <row r="13" spans="1:19" ht="18" x14ac:dyDescent="0.35">
      <c r="C13" s="15" t="s">
        <v>39</v>
      </c>
      <c r="D13" s="15" t="s">
        <v>143</v>
      </c>
      <c r="E13" s="15" t="s">
        <v>136</v>
      </c>
      <c r="H13" s="56" t="s">
        <v>141</v>
      </c>
      <c r="I13" s="56"/>
      <c r="J13" s="57">
        <f>SUM(E14:E25)</f>
        <v>5.0694444444444441E-3</v>
      </c>
    </row>
    <row r="14" spans="1:19" ht="15.6" x14ac:dyDescent="0.3">
      <c r="C14" s="11" t="s">
        <v>31</v>
      </c>
      <c r="D14" s="10">
        <v>1</v>
      </c>
      <c r="E14" s="45">
        <v>6.9444444444444447E-4</v>
      </c>
      <c r="H14" s="56" t="s">
        <v>142</v>
      </c>
      <c r="I14" s="56"/>
      <c r="J14" s="17">
        <f>SUM(D14:D25)</f>
        <v>39</v>
      </c>
    </row>
    <row r="15" spans="1:19" ht="15.6" x14ac:dyDescent="0.3">
      <c r="C15" s="11" t="s">
        <v>30</v>
      </c>
      <c r="D15" s="10">
        <v>2</v>
      </c>
      <c r="E15" s="45">
        <v>4.6296296296296293E-4</v>
      </c>
    </row>
    <row r="16" spans="1:19" ht="18" x14ac:dyDescent="0.35">
      <c r="B16" s="43" t="s">
        <v>49</v>
      </c>
      <c r="C16" s="11" t="s">
        <v>29</v>
      </c>
      <c r="D16" s="10">
        <v>5</v>
      </c>
      <c r="E16" s="45">
        <v>2.6620370370370372E-4</v>
      </c>
    </row>
    <row r="17" spans="1:9" ht="18" x14ac:dyDescent="0.35">
      <c r="C17" s="11" t="s">
        <v>28</v>
      </c>
      <c r="D17" s="10">
        <v>3</v>
      </c>
      <c r="E17" s="45">
        <v>6.3657407407407402E-4</v>
      </c>
      <c r="H17" s="40" t="s">
        <v>144</v>
      </c>
      <c r="I17" s="58">
        <f>J13/J14</f>
        <v>1.2998575498575498E-4</v>
      </c>
    </row>
    <row r="18" spans="1:9" ht="15.6" x14ac:dyDescent="0.3">
      <c r="C18" s="11" t="s">
        <v>27</v>
      </c>
      <c r="D18" s="10">
        <v>4</v>
      </c>
      <c r="E18" s="45">
        <v>2.199074074074074E-4</v>
      </c>
    </row>
    <row r="19" spans="1:9" ht="15.6" x14ac:dyDescent="0.3">
      <c r="C19" s="12" t="s">
        <v>26</v>
      </c>
      <c r="D19" s="10">
        <v>2</v>
      </c>
      <c r="E19" s="45">
        <v>2.8935185185185189E-4</v>
      </c>
    </row>
    <row r="20" spans="1:9" ht="15.6" x14ac:dyDescent="0.3">
      <c r="C20" s="12" t="s">
        <v>25</v>
      </c>
      <c r="D20" s="10">
        <v>5</v>
      </c>
      <c r="E20" s="45">
        <v>4.5138888888888892E-4</v>
      </c>
    </row>
    <row r="21" spans="1:9" ht="15.6" x14ac:dyDescent="0.3">
      <c r="A21" s="2"/>
      <c r="C21" s="12" t="s">
        <v>24</v>
      </c>
      <c r="D21" s="10">
        <v>5</v>
      </c>
      <c r="E21" s="45">
        <v>4.6296296296296293E-4</v>
      </c>
    </row>
    <row r="22" spans="1:9" ht="18" x14ac:dyDescent="0.35">
      <c r="A22" s="2"/>
      <c r="B22" s="43" t="s">
        <v>52</v>
      </c>
      <c r="C22" s="12" t="s">
        <v>23</v>
      </c>
      <c r="D22" s="10">
        <v>3</v>
      </c>
      <c r="E22" s="45">
        <v>2.6620370370370372E-4</v>
      </c>
    </row>
    <row r="23" spans="1:9" ht="15.6" x14ac:dyDescent="0.3">
      <c r="A23" s="2"/>
      <c r="C23" s="12" t="s">
        <v>22</v>
      </c>
      <c r="D23" s="10">
        <v>4</v>
      </c>
      <c r="E23" s="45">
        <v>6.3657407407407402E-4</v>
      </c>
    </row>
    <row r="24" spans="1:9" ht="15.6" x14ac:dyDescent="0.3">
      <c r="A24" s="2"/>
      <c r="C24" s="12" t="s">
        <v>21</v>
      </c>
      <c r="D24" s="10">
        <v>2</v>
      </c>
      <c r="E24" s="45">
        <v>2.199074074074074E-4</v>
      </c>
    </row>
    <row r="25" spans="1:9" ht="15.6" x14ac:dyDescent="0.3">
      <c r="A25" s="2"/>
      <c r="C25" s="12" t="s">
        <v>20</v>
      </c>
      <c r="D25" s="10">
        <v>3</v>
      </c>
      <c r="E25" s="45">
        <v>4.6296296296296293E-4</v>
      </c>
    </row>
    <row r="26" spans="1:9" x14ac:dyDescent="0.3">
      <c r="A26" s="54"/>
      <c r="B26" s="49"/>
    </row>
    <row r="27" spans="1:9" ht="18" x14ac:dyDescent="0.35">
      <c r="A27" s="55"/>
      <c r="B27" s="49"/>
    </row>
    <row r="28" spans="1:9" x14ac:dyDescent="0.3">
      <c r="A28" s="54"/>
      <c r="B28" s="49"/>
    </row>
    <row r="29" spans="1:9" x14ac:dyDescent="0.3">
      <c r="A29" s="54"/>
      <c r="B29" s="49"/>
    </row>
    <row r="30" spans="1:9" x14ac:dyDescent="0.3">
      <c r="A30" s="54"/>
      <c r="B30" s="49"/>
    </row>
    <row r="31" spans="1:9" x14ac:dyDescent="0.3">
      <c r="A31" s="54"/>
      <c r="B31" s="49"/>
    </row>
    <row r="32" spans="1:9" x14ac:dyDescent="0.3">
      <c r="A32" s="54"/>
      <c r="B32" s="49"/>
    </row>
    <row r="33" spans="1:2" ht="18" x14ac:dyDescent="0.35">
      <c r="A33" s="55"/>
      <c r="B33" s="49"/>
    </row>
    <row r="34" spans="1:2" x14ac:dyDescent="0.3">
      <c r="A34" s="54"/>
      <c r="B34" s="49"/>
    </row>
    <row r="35" spans="1:2" x14ac:dyDescent="0.3">
      <c r="A35" s="49"/>
      <c r="B35" s="49"/>
    </row>
  </sheetData>
  <mergeCells count="1">
    <mergeCell ref="J1:N1"/>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9C726-2645-4C0F-8341-33F71CD5D949}">
  <sheetPr codeName="Sheet7"/>
  <dimension ref="A1:D24"/>
  <sheetViews>
    <sheetView workbookViewId="0">
      <selection activeCell="B3" sqref="B3:B24"/>
    </sheetView>
  </sheetViews>
  <sheetFormatPr defaultRowHeight="14.4" x14ac:dyDescent="0.3"/>
  <cols>
    <col min="1" max="1" width="16.44140625" customWidth="1"/>
    <col min="2" max="2" width="25" customWidth="1"/>
    <col min="3" max="3" width="25.88671875" customWidth="1"/>
    <col min="4" max="4" width="19.6640625" customWidth="1"/>
  </cols>
  <sheetData>
    <row r="1" spans="1:4" ht="21" x14ac:dyDescent="0.4">
      <c r="A1" s="120">
        <v>45127</v>
      </c>
      <c r="B1" s="120"/>
      <c r="C1" s="120"/>
      <c r="D1" s="120"/>
    </row>
    <row r="2" spans="1:4" ht="18" x14ac:dyDescent="0.35">
      <c r="A2" s="18" t="s">
        <v>48</v>
      </c>
      <c r="B2" s="18" t="s">
        <v>39</v>
      </c>
      <c r="C2" s="18" t="s">
        <v>67</v>
      </c>
      <c r="D2" s="18" t="s">
        <v>71</v>
      </c>
    </row>
    <row r="3" spans="1:4" x14ac:dyDescent="0.3">
      <c r="A3" s="119" t="s">
        <v>52</v>
      </c>
      <c r="B3" s="19" t="s">
        <v>31</v>
      </c>
      <c r="C3" s="10" t="s">
        <v>69</v>
      </c>
      <c r="D3" s="10" t="s">
        <v>72</v>
      </c>
    </row>
    <row r="4" spans="1:4" x14ac:dyDescent="0.3">
      <c r="A4" s="119"/>
      <c r="B4" s="19" t="s">
        <v>30</v>
      </c>
      <c r="C4" s="10" t="s">
        <v>70</v>
      </c>
      <c r="D4" s="10" t="s">
        <v>73</v>
      </c>
    </row>
    <row r="5" spans="1:4" x14ac:dyDescent="0.3">
      <c r="A5" s="119"/>
      <c r="B5" s="19" t="s">
        <v>29</v>
      </c>
      <c r="C5" s="10" t="s">
        <v>70</v>
      </c>
      <c r="D5" s="10" t="s">
        <v>74</v>
      </c>
    </row>
    <row r="6" spans="1:4" x14ac:dyDescent="0.3">
      <c r="A6" s="119"/>
      <c r="B6" s="19" t="s">
        <v>28</v>
      </c>
      <c r="C6" s="10" t="s">
        <v>70</v>
      </c>
      <c r="D6" s="10" t="s">
        <v>75</v>
      </c>
    </row>
    <row r="7" spans="1:4" x14ac:dyDescent="0.3">
      <c r="A7" s="119"/>
      <c r="B7" s="19" t="s">
        <v>27</v>
      </c>
      <c r="C7" s="10" t="s">
        <v>70</v>
      </c>
      <c r="D7" s="10" t="s">
        <v>76</v>
      </c>
    </row>
    <row r="8" spans="1:4" x14ac:dyDescent="0.3">
      <c r="A8" s="119"/>
      <c r="B8" s="19" t="s">
        <v>26</v>
      </c>
      <c r="C8" s="10" t="s">
        <v>69</v>
      </c>
      <c r="D8" s="10" t="s">
        <v>72</v>
      </c>
    </row>
    <row r="9" spans="1:4" x14ac:dyDescent="0.3">
      <c r="A9" s="119"/>
      <c r="B9" s="19" t="s">
        <v>25</v>
      </c>
      <c r="C9" s="10" t="s">
        <v>69</v>
      </c>
      <c r="D9" s="10" t="s">
        <v>72</v>
      </c>
    </row>
    <row r="10" spans="1:4" x14ac:dyDescent="0.3">
      <c r="A10" s="119"/>
      <c r="B10" s="19" t="s">
        <v>24</v>
      </c>
      <c r="C10" s="10" t="s">
        <v>69</v>
      </c>
      <c r="D10" s="10" t="s">
        <v>72</v>
      </c>
    </row>
    <row r="11" spans="1:4" x14ac:dyDescent="0.3">
      <c r="A11" s="119" t="s">
        <v>68</v>
      </c>
      <c r="B11" s="20" t="s">
        <v>23</v>
      </c>
      <c r="C11" s="10" t="s">
        <v>69</v>
      </c>
      <c r="D11" s="10" t="s">
        <v>73</v>
      </c>
    </row>
    <row r="12" spans="1:4" x14ac:dyDescent="0.3">
      <c r="A12" s="119"/>
      <c r="B12" s="20" t="s">
        <v>22</v>
      </c>
      <c r="C12" s="10" t="s">
        <v>69</v>
      </c>
      <c r="D12" s="10" t="s">
        <v>74</v>
      </c>
    </row>
    <row r="13" spans="1:4" x14ac:dyDescent="0.3">
      <c r="A13" s="119"/>
      <c r="B13" s="20" t="s">
        <v>21</v>
      </c>
      <c r="C13" s="10" t="s">
        <v>69</v>
      </c>
      <c r="D13" s="10" t="s">
        <v>72</v>
      </c>
    </row>
    <row r="14" spans="1:4" x14ac:dyDescent="0.3">
      <c r="A14" s="119"/>
      <c r="B14" s="20" t="s">
        <v>20</v>
      </c>
      <c r="C14" s="10" t="s">
        <v>69</v>
      </c>
      <c r="D14" s="10" t="s">
        <v>73</v>
      </c>
    </row>
    <row r="15" spans="1:4" x14ac:dyDescent="0.3">
      <c r="A15" s="119"/>
      <c r="B15" s="20" t="s">
        <v>19</v>
      </c>
      <c r="C15" s="10" t="s">
        <v>70</v>
      </c>
      <c r="D15" s="10" t="s">
        <v>74</v>
      </c>
    </row>
    <row r="16" spans="1:4" x14ac:dyDescent="0.3">
      <c r="A16" s="119"/>
      <c r="B16" s="20" t="s">
        <v>18</v>
      </c>
      <c r="C16" s="10" t="s">
        <v>70</v>
      </c>
      <c r="D16" s="10" t="s">
        <v>75</v>
      </c>
    </row>
    <row r="17" spans="1:4" x14ac:dyDescent="0.3">
      <c r="A17" s="119"/>
      <c r="B17" s="20" t="s">
        <v>17</v>
      </c>
      <c r="C17" s="10" t="s">
        <v>70</v>
      </c>
      <c r="D17" s="10" t="s">
        <v>76</v>
      </c>
    </row>
    <row r="18" spans="1:4" x14ac:dyDescent="0.3">
      <c r="A18" s="119"/>
      <c r="B18" s="20" t="s">
        <v>16</v>
      </c>
      <c r="C18" s="10" t="s">
        <v>70</v>
      </c>
      <c r="D18" s="10" t="s">
        <v>73</v>
      </c>
    </row>
    <row r="19" spans="1:4" x14ac:dyDescent="0.3">
      <c r="A19" s="119" t="s">
        <v>49</v>
      </c>
      <c r="B19" s="21" t="s">
        <v>15</v>
      </c>
      <c r="C19" s="10" t="s">
        <v>70</v>
      </c>
      <c r="D19" s="10" t="s">
        <v>72</v>
      </c>
    </row>
    <row r="20" spans="1:4" x14ac:dyDescent="0.3">
      <c r="A20" s="119"/>
      <c r="B20" s="21" t="s">
        <v>14</v>
      </c>
      <c r="C20" s="10" t="s">
        <v>70</v>
      </c>
      <c r="D20" s="10" t="s">
        <v>72</v>
      </c>
    </row>
    <row r="21" spans="1:4" x14ac:dyDescent="0.3">
      <c r="A21" s="119"/>
      <c r="B21" s="21" t="s">
        <v>13</v>
      </c>
      <c r="C21" s="10" t="s">
        <v>70</v>
      </c>
      <c r="D21" s="10" t="s">
        <v>73</v>
      </c>
    </row>
    <row r="22" spans="1:4" x14ac:dyDescent="0.3">
      <c r="A22" s="119"/>
      <c r="B22" s="21" t="s">
        <v>12</v>
      </c>
      <c r="C22" s="10" t="s">
        <v>70</v>
      </c>
      <c r="D22" s="10" t="s">
        <v>74</v>
      </c>
    </row>
    <row r="23" spans="1:4" x14ac:dyDescent="0.3">
      <c r="A23" s="119"/>
      <c r="B23" s="21" t="s">
        <v>11</v>
      </c>
      <c r="C23" s="10" t="s">
        <v>70</v>
      </c>
      <c r="D23" s="10" t="s">
        <v>75</v>
      </c>
    </row>
    <row r="24" spans="1:4" x14ac:dyDescent="0.3">
      <c r="A24" s="119"/>
      <c r="B24" s="21" t="s">
        <v>10</v>
      </c>
      <c r="C24" s="10" t="s">
        <v>69</v>
      </c>
      <c r="D24" s="10" t="s">
        <v>76</v>
      </c>
    </row>
  </sheetData>
  <mergeCells count="4">
    <mergeCell ref="A3:A10"/>
    <mergeCell ref="A11:A18"/>
    <mergeCell ref="A19:A24"/>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Performance</vt:lpstr>
      <vt:lpstr>Calls Types</vt:lpstr>
      <vt:lpstr>Service Level</vt:lpstr>
      <vt:lpstr>Call per Hour</vt:lpstr>
      <vt:lpstr>Schedule Adherence Calu</vt:lpstr>
      <vt:lpstr>AHT</vt:lpstr>
      <vt:lpstr>WFM Terms</vt:lpstr>
      <vt:lpstr>ASA</vt:lpstr>
      <vt:lpstr>Shifts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Jangid</dc:creator>
  <cp:lastModifiedBy>Jangid, Rajkumar</cp:lastModifiedBy>
  <dcterms:created xsi:type="dcterms:W3CDTF">2023-06-30T15:29:47Z</dcterms:created>
  <dcterms:modified xsi:type="dcterms:W3CDTF">2024-04-18T09:21:00Z</dcterms:modified>
</cp:coreProperties>
</file>