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6.png" ContentType="image/png"/>
  <Override PartName="/xl/media/image7.png" ContentType="image/png"/>
  <Override PartName="/xl/media/image8.png" ContentType="image/png"/>
  <Override PartName="/xl/media/image9.png" ContentType="image/png"/>
  <Override PartName="/xl/media/image10.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heet1" sheetId="1" state="visible" r:id="rId2"/>
    <sheet name="Sheet2" sheetId="2" state="visible" r:id="rId3"/>
    <sheet name="INDEX()&amp;MATCH()" sheetId="3" state="visible" r:id="rId4"/>
    <sheet name="Sheet4" sheetId="4" state="visible" r:id="rId5"/>
  </sheets>
  <definedNames>
    <definedName function="false" hidden="false" name="AR" vbProcedure="false">Sheet2!$D$60</definedName>
    <definedName function="false" hidden="false" name="chaun" vbProcedure="false">Sheet1!$C$60</definedName>
    <definedName function="false" hidden="false" name="CL" vbProcedure="false">Sheet2!$D$61</definedName>
    <definedName function="false" hidden="false" name="distance" vbProcedure="false">'INDEX()&amp;MATCH()'!$C$4:$J$11</definedName>
    <definedName function="false" hidden="false" name="list" vbProcedure="false">'INDEX()&amp;MATCH()'!$B$4:$B$11</definedName>
    <definedName function="false" hidden="false" name="MN" vbProcedure="false">Sheet2!$D$62</definedName>
    <definedName function="false" hidden="false" name="new" vbProcedure="false">Sheet1!$C$59</definedName>
    <definedName function="false" hidden="false" name="NJ" vbProcedure="false">Sheet2!$D$64</definedName>
    <definedName function="false" hidden="false" name="NY" vbProcedure="false">Sheet2!$D$63</definedName>
    <definedName function="false" hidden="false" name="x10_" vbProcedure="false">Sheet2!$F$35</definedName>
    <definedName function="false" hidden="false" name="x1_" vbProcedure="false">Sheet2!$F$26</definedName>
    <definedName function="false" hidden="false" name="x2_" vbProcedure="false">Sheet2!$F$27</definedName>
    <definedName function="false" hidden="false" name="x3_" vbProcedure="false">Sheet2!$F$28</definedName>
    <definedName function="false" hidden="false" name="x4_" vbProcedure="false">Sheet2!$F$29</definedName>
    <definedName function="false" hidden="false" name="x5_" vbProcedure="false">Sheet2!$F$30</definedName>
    <definedName function="false" hidden="false" name="x6_" vbProcedure="false">Sheet2!$F$31</definedName>
    <definedName function="false" hidden="false" name="x7_" vbProcedure="false">Sheet2!$F$32</definedName>
    <definedName function="false" hidden="false" name="x8_" vbProcedure="false">Sheet2!$F$33</definedName>
    <definedName function="false" hidden="false" name="x9_" vbProcedure="false">Sheet2!$F$34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<sst xmlns="http://schemas.openxmlformats.org/spreadsheetml/2006/main" count="137" uniqueCount="102">
  <si>
    <t xml:space="preserve">1. You are given the hours worked in a week and hourly salary for several employees. Determine each of employee’s weekly wages, as well as total hours worked and average weekly wage.</t>
  </si>
  <si>
    <t xml:space="preserve">name</t>
  </si>
  <si>
    <t xml:space="preserve">work(hour)</t>
  </si>
  <si>
    <t xml:space="preserve">salary per hour</t>
  </si>
  <si>
    <t xml:space="preserve">weekly payment</t>
  </si>
  <si>
    <t xml:space="preserve">a</t>
  </si>
  <si>
    <t xml:space="preserve">b</t>
  </si>
  <si>
    <t xml:space="preserve">c</t>
  </si>
  <si>
    <t xml:space="preserve">d</t>
  </si>
  <si>
    <t xml:space="preserve">e</t>
  </si>
  <si>
    <t xml:space="preserve">f</t>
  </si>
  <si>
    <t xml:space="preserve">average</t>
  </si>
  <si>
    <t xml:space="preserve">2. You are given the price per k.g. that a bakery paid each of six suppliers for given quantities  of  sugar, butter, and flour respectively. Determine the amount paid to each supplier for sugar, flour, and butter. Also determine the total amount paid.</t>
  </si>
  <si>
    <t xml:space="preserve">total</t>
  </si>
  <si>
    <t xml:space="preserve">suppliers</t>
  </si>
  <si>
    <t xml:space="preserve">suger</t>
  </si>
  <si>
    <t xml:space="preserve">flour</t>
  </si>
  <si>
    <t xml:space="preserve">butter</t>
  </si>
  <si>
    <t xml:space="preserve">s1</t>
  </si>
  <si>
    <t xml:space="preserve">s2</t>
  </si>
  <si>
    <t xml:space="preserve">s3</t>
  </si>
  <si>
    <t xml:space="preserve">s4</t>
  </si>
  <si>
    <t xml:space="preserve">s5</t>
  </si>
  <si>
    <t xml:space="preserve">s6</t>
  </si>
  <si>
    <t xml:space="preserve">s7</t>
  </si>
  <si>
    <t xml:space="preserve">s8</t>
  </si>
  <si>
    <t xml:space="preserve">3. For a new health club, the number of customers at the begining of first year,  chunrate i,e the fraction of starting customers (excluding new customers) who quit each year and the number of new customers obtained each year are given. Predict the number of customers of that health club will have in 10 years?
	Hint:- for each year you have to calculate  Start customers , New customers, Quitting customers and Ending customers</t>
  </si>
  <si>
    <t xml:space="preserve">start</t>
  </si>
  <si>
    <t xml:space="preserve">newcous</t>
  </si>
  <si>
    <t xml:space="preserve">chaunrate</t>
  </si>
  <si>
    <t xml:space="preserve">years</t>
  </si>
  <si>
    <t xml:space="preserve">start customers</t>
  </si>
  <si>
    <t xml:space="preserve">new customers</t>
  </si>
  <si>
    <t xml:space="preserve">exit</t>
  </si>
  <si>
    <t xml:space="preserve">endOfTheYear</t>
  </si>
  <si>
    <t xml:space="preserve">4. Evaluate mathematical expression using rules of precedence of operators and parenthesis.</t>
  </si>
  <si>
    <t xml:space="preserve">5. The Fibonacci sequence is defined as follows: F0 = 0, F1 = 1 and for n larger than 1, F (N+1) = F N +F (N-1) . Set up a spreadsheet to compute the Fibonacci sequence. Show that for large N, the ratio of successive Fibonacci numbers approaches the Golden Ratio (1.61).</t>
  </si>
  <si>
    <t xml:space="preserve">1.  A lake is currently stocked with 12,230 fish. Each year, the number of births per fish is 1.2 and number of deaths per fish is 0.7. Show that if 6,115 fish per year are harvested, the number of fish in the lake will stay constant.</t>
  </si>
  <si>
    <t xml:space="preserve">BirthRate</t>
  </si>
  <si>
    <t xml:space="preserve">year</t>
  </si>
  <si>
    <t xml:space="preserve">AtFirstOfTheYear</t>
  </si>
  <si>
    <t xml:space="preserve">birth</t>
  </si>
  <si>
    <t xml:space="preserve">death</t>
  </si>
  <si>
    <t xml:space="preserve">harvest</t>
  </si>
  <si>
    <t xml:space="preserve">AtTheEndOfTheYear</t>
  </si>
  <si>
    <t xml:space="preserve">DeathRate</t>
  </si>
  <si>
    <t xml:space="preserve">HarvestedFish</t>
  </si>
  <si>
    <t xml:space="preserve">2. The Gini index is a commonly used measure of a nation’s income inequality. If the income of n people is listed in increasing order (x1 = smallest income, xn = largest income), then the Gini index is defined by the formula </t>
  </si>
  <si>
    <t xml:space="preserve">people</t>
  </si>
  <si>
    <t xml:space="preserve">income</t>
  </si>
  <si>
    <t xml:space="preserve">i</t>
  </si>
  <si>
    <t xml:space="preserve">p1</t>
  </si>
  <si>
    <t xml:space="preserve">x1</t>
  </si>
  <si>
    <t xml:space="preserve">p5</t>
  </si>
  <si>
    <t xml:space="preserve">x2</t>
  </si>
  <si>
    <t xml:space="preserve">p3</t>
  </si>
  <si>
    <t xml:space="preserve">x3</t>
  </si>
  <si>
    <t xml:space="preserve">p2</t>
  </si>
  <si>
    <t xml:space="preserve">x4</t>
  </si>
  <si>
    <t xml:space="preserve">p7</t>
  </si>
  <si>
    <t xml:space="preserve">x5</t>
  </si>
  <si>
    <t xml:space="preserve">p9</t>
  </si>
  <si>
    <t xml:space="preserve">x6</t>
  </si>
  <si>
    <t xml:space="preserve">p10</t>
  </si>
  <si>
    <t xml:space="preserve">x7</t>
  </si>
  <si>
    <t xml:space="preserve">p8</t>
  </si>
  <si>
    <t xml:space="preserve">x8</t>
  </si>
  <si>
    <t xml:space="preserve">p4</t>
  </si>
  <si>
    <t xml:space="preserve">x9</t>
  </si>
  <si>
    <t xml:space="preserve">p6</t>
  </si>
  <si>
    <t xml:space="preserve">x10</t>
  </si>
  <si>
    <t xml:space="preserve">n = </t>
  </si>
  <si>
    <t xml:space="preserve">3. How can coffee shop determine how changes in price and unit cost affect the profit, if the demand curve or corresponding demand-slope and demand-intercept are given and also costs and respective prices are given.</t>
  </si>
  <si>
    <t xml:space="preserve">4. You want to sum the sales in Arizona, California, Montana, New York, and New Jersey. Can you use a formula to compute total sales in a form such as AZ+CA+MT+NY+NJ instead of SUM(A21:A25) and still get the right answer?</t>
  </si>
  <si>
    <t xml:space="preserve">Arizona</t>
  </si>
  <si>
    <t xml:space="preserve">AR</t>
  </si>
  <si>
    <t xml:space="preserve">California</t>
  </si>
  <si>
    <t xml:space="preserve">CL</t>
  </si>
  <si>
    <t xml:space="preserve">Montana</t>
  </si>
  <si>
    <t xml:space="preserve">MN</t>
  </si>
  <si>
    <t xml:space="preserve">New York</t>
  </si>
  <si>
    <t xml:space="preserve">NY</t>
  </si>
  <si>
    <t xml:space="preserve">New Jersey</t>
  </si>
  <si>
    <t xml:space="preserve">NJ</t>
  </si>
  <si>
    <t xml:space="preserve">total = </t>
  </si>
  <si>
    <t xml:space="preserve">Boston</t>
  </si>
  <si>
    <t xml:space="preserve">Chicago</t>
  </si>
  <si>
    <t xml:space="preserve">Dallas</t>
  </si>
  <si>
    <t xml:space="preserve">Denver</t>
  </si>
  <si>
    <t xml:space="preserve">LA</t>
  </si>
  <si>
    <t xml:space="preserve">Miami</t>
  </si>
  <si>
    <t xml:space="preserve">Phoenix</t>
  </si>
  <si>
    <t xml:space="preserve">Seattle</t>
  </si>
  <si>
    <t xml:space="preserve">road trip</t>
  </si>
  <si>
    <t xml:space="preserve">city</t>
  </si>
  <si>
    <t xml:space="preserve">Distance</t>
  </si>
  <si>
    <t xml:space="preserve">function use</t>
  </si>
  <si>
    <t xml:space="preserve">SEATTLE</t>
  </si>
  <si>
    <t xml:space="preserve">PHOENIX</t>
  </si>
  <si>
    <t xml:space="preserve">DENVER</t>
  </si>
  <si>
    <t xml:space="preserve">DALLAS</t>
  </si>
  <si>
    <t xml:space="preserve">CHICAGO</t>
  </si>
</sst>
</file>

<file path=xl/styles.xml><?xml version="1.0" encoding="utf-8"?>
<styleSheet xmlns="http://schemas.openxmlformats.org/spreadsheetml/2006/main">
  <numFmts count="3">
    <numFmt numFmtId="164" formatCode="General"/>
    <numFmt numFmtId="165" formatCode="&quot;₹ &quot;#,##0.00"/>
    <numFmt numFmtId="166" formatCode="General"/>
  </numFmts>
  <fonts count="4">
    <font>
      <sz val="11"/>
      <color rgb="FF000000"/>
      <name val="Calibri"/>
      <family val="2"/>
      <charset val="1"/>
    </font>
    <font>
      <sz val="10"/>
      <name val="Arial"/>
      <family val="0"/>
    </font>
    <font>
      <sz val="10"/>
      <name val="Arial"/>
      <family val="0"/>
    </font>
    <font>
      <sz val="10"/>
      <name val="Arial"/>
      <family val="0"/>
    </font>
  </fonts>
  <fills count="18">
    <fill>
      <patternFill patternType="none"/>
    </fill>
    <fill>
      <patternFill patternType="gray125"/>
    </fill>
    <fill>
      <patternFill patternType="solid">
        <fgColor rgb="FF2E75B6"/>
        <bgColor rgb="FF0066CC"/>
      </patternFill>
    </fill>
    <fill>
      <patternFill patternType="solid">
        <fgColor rgb="FF9DC3E6"/>
        <bgColor rgb="FFB4C7E7"/>
      </patternFill>
    </fill>
    <fill>
      <patternFill patternType="solid">
        <fgColor rgb="FFBF9000"/>
        <bgColor rgb="FFFF6600"/>
      </patternFill>
    </fill>
    <fill>
      <patternFill patternType="solid">
        <fgColor rgb="FFFFD966"/>
        <bgColor rgb="FFF4B183"/>
      </patternFill>
    </fill>
    <fill>
      <patternFill patternType="solid">
        <fgColor rgb="FFFFF2CC"/>
        <bgColor rgb="FFFFFFFF"/>
      </patternFill>
    </fill>
    <fill>
      <patternFill patternType="solid">
        <fgColor rgb="FF8FAADC"/>
        <bgColor rgb="FF9DC3E6"/>
      </patternFill>
    </fill>
    <fill>
      <patternFill patternType="solid">
        <fgColor rgb="FFB4C7E7"/>
        <bgColor rgb="FF9DC3E6"/>
      </patternFill>
    </fill>
    <fill>
      <patternFill patternType="solid">
        <fgColor rgb="FF8497B0"/>
        <bgColor rgb="FF8FAADC"/>
      </patternFill>
    </fill>
    <fill>
      <patternFill patternType="solid">
        <fgColor rgb="FFADB9CA"/>
        <bgColor rgb="FF9DC3E6"/>
      </patternFill>
    </fill>
    <fill>
      <patternFill patternType="solid">
        <fgColor rgb="FF548235"/>
        <bgColor rgb="FF808080"/>
      </patternFill>
    </fill>
    <fill>
      <patternFill patternType="solid">
        <fgColor rgb="FFA9D18E"/>
        <bgColor rgb="FF92D050"/>
      </patternFill>
    </fill>
    <fill>
      <patternFill patternType="solid">
        <fgColor rgb="FFF4B183"/>
        <bgColor rgb="FFFFD966"/>
      </patternFill>
    </fill>
    <fill>
      <patternFill patternType="solid">
        <fgColor rgb="FFFFC000"/>
        <bgColor rgb="FFFFD966"/>
      </patternFill>
    </fill>
    <fill>
      <patternFill patternType="solid">
        <fgColor rgb="FF92D050"/>
        <bgColor rgb="FFA9D18E"/>
      </patternFill>
    </fill>
    <fill>
      <patternFill patternType="solid">
        <fgColor rgb="FFFFFF00"/>
        <bgColor rgb="FFFFFF00"/>
      </patternFill>
    </fill>
    <fill>
      <patternFill patternType="solid">
        <fgColor rgb="FF3FAF46"/>
        <bgColor rgb="FF548235"/>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9" borderId="1" xfId="0" applyFont="false" applyBorder="true" applyAlignment="false" applyProtection="false">
      <alignment horizontal="general" vertical="bottom" textRotation="0" wrapText="false" indent="0" shrinkToFit="false"/>
      <protection locked="true" hidden="false"/>
    </xf>
    <xf numFmtId="164" fontId="0" fillId="11" borderId="1" xfId="0" applyFont="tru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false" applyProtection="false">
      <alignment horizontal="general" vertical="bottom" textRotation="0" wrapText="false" indent="0" shrinkToFit="false"/>
      <protection locked="true" hidden="false"/>
    </xf>
    <xf numFmtId="165" fontId="0" fillId="12" borderId="1" xfId="0" applyFont="false" applyBorder="true" applyAlignment="false" applyProtection="false">
      <alignment horizontal="general" vertical="bottom" textRotation="0" wrapText="fals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6" fontId="0" fillId="13" borderId="1" xfId="0" applyFont="false" applyBorder="true" applyAlignment="true" applyProtection="false">
      <alignment horizontal="center" vertical="bottom" textRotation="0" wrapText="false" indent="0" shrinkToFit="false"/>
      <protection locked="true" hidden="false"/>
    </xf>
    <xf numFmtId="166" fontId="0" fillId="7" borderId="1" xfId="0" applyFont="false" applyBorder="true" applyAlignment="true" applyProtection="false">
      <alignment horizontal="center" vertical="bottom" textRotation="0" wrapText="false" indent="0" shrinkToFit="false"/>
      <protection locked="true" hidden="false"/>
    </xf>
    <xf numFmtId="165" fontId="0" fillId="11"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14" borderId="1" xfId="0" applyFont="true" applyBorder="true" applyAlignment="false" applyProtection="false">
      <alignment horizontal="general" vertical="bottom" textRotation="0" wrapText="false" indent="0" shrinkToFit="false"/>
      <protection locked="true" hidden="false"/>
    </xf>
    <xf numFmtId="165" fontId="0" fillId="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17" borderId="1" xfId="0" applyFont="true" applyBorder="true" applyAlignment="false" applyProtection="false">
      <alignment horizontal="general" vertical="bottom" textRotation="0" wrapText="false" indent="0" shrinkToFit="false"/>
      <protection locked="true" hidden="false"/>
    </xf>
    <xf numFmtId="166" fontId="0" fillId="16"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ADB9CA"/>
      <rgbColor rgb="FF808080"/>
      <rgbColor rgb="FF8FAADC"/>
      <rgbColor rgb="FF993366"/>
      <rgbColor rgb="FFFFF2CC"/>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4B183"/>
      <rgbColor rgb="FFCC99FF"/>
      <rgbColor rgb="FFFFD966"/>
      <rgbColor rgb="FF2E75B6"/>
      <rgbColor rgb="FF33CCCC"/>
      <rgbColor rgb="FF92D050"/>
      <rgbColor rgb="FFFFC000"/>
      <rgbColor rgb="FFBF9000"/>
      <rgbColor rgb="FFFF6600"/>
      <rgbColor rgb="FF666699"/>
      <rgbColor rgb="FF8497B0"/>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Relationship Id="rId3" Type="http://schemas.openxmlformats.org/officeDocument/2006/relationships/image" Target="../media/image8.png"/><Relationship Id="rId4" Type="http://schemas.openxmlformats.org/officeDocument/2006/relationships/image" Target="../media/image9.png"/><Relationship Id="rId5"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482040</xdr:colOff>
      <xdr:row>28</xdr:row>
      <xdr:rowOff>16920</xdr:rowOff>
    </xdr:from>
    <xdr:to>
      <xdr:col>11</xdr:col>
      <xdr:colOff>1545840</xdr:colOff>
      <xdr:row>29</xdr:row>
      <xdr:rowOff>144360</xdr:rowOff>
    </xdr:to>
    <xdr:pic>
      <xdr:nvPicPr>
        <xdr:cNvPr id="0" name="Image1" descr=""/>
        <xdr:cNvPicPr/>
      </xdr:nvPicPr>
      <xdr:blipFill>
        <a:blip r:embed="rId1"/>
        <a:stretch/>
      </xdr:blipFill>
      <xdr:spPr>
        <a:xfrm>
          <a:off x="11016000" y="5084280"/>
          <a:ext cx="1823400" cy="308520"/>
        </a:xfrm>
        <a:prstGeom prst="rect">
          <a:avLst/>
        </a:prstGeom>
        <a:ln w="0">
          <a:noFill/>
        </a:ln>
      </xdr:spPr>
    </xdr:pic>
    <xdr:clientData/>
  </xdr:twoCellAnchor>
  <xdr:twoCellAnchor editAs="oneCell">
    <xdr:from>
      <xdr:col>7</xdr:col>
      <xdr:colOff>45000</xdr:colOff>
      <xdr:row>36</xdr:row>
      <xdr:rowOff>13680</xdr:rowOff>
    </xdr:from>
    <xdr:to>
      <xdr:col>7</xdr:col>
      <xdr:colOff>946080</xdr:colOff>
      <xdr:row>36</xdr:row>
      <xdr:rowOff>179640</xdr:rowOff>
    </xdr:to>
    <xdr:pic>
      <xdr:nvPicPr>
        <xdr:cNvPr id="1" name="Image1" descr=""/>
        <xdr:cNvPicPr/>
      </xdr:nvPicPr>
      <xdr:blipFill>
        <a:blip r:embed="rId2"/>
        <a:srcRect l="44681" t="813" r="1987" b="50096"/>
        <a:stretch/>
      </xdr:blipFill>
      <xdr:spPr>
        <a:xfrm>
          <a:off x="6834960" y="6528960"/>
          <a:ext cx="901080" cy="165960"/>
        </a:xfrm>
        <a:prstGeom prst="rect">
          <a:avLst/>
        </a:prstGeom>
        <a:ln w="0">
          <a:noFill/>
        </a:ln>
      </xdr:spPr>
    </xdr:pic>
    <xdr:clientData/>
  </xdr:twoCellAnchor>
  <xdr:twoCellAnchor editAs="oneCell">
    <xdr:from>
      <xdr:col>5</xdr:col>
      <xdr:colOff>144360</xdr:colOff>
      <xdr:row>36</xdr:row>
      <xdr:rowOff>22680</xdr:rowOff>
    </xdr:from>
    <xdr:to>
      <xdr:col>5</xdr:col>
      <xdr:colOff>623880</xdr:colOff>
      <xdr:row>37</xdr:row>
      <xdr:rowOff>8280</xdr:rowOff>
    </xdr:to>
    <xdr:pic>
      <xdr:nvPicPr>
        <xdr:cNvPr id="2" name="Image1" descr=""/>
        <xdr:cNvPicPr/>
      </xdr:nvPicPr>
      <xdr:blipFill>
        <a:blip r:embed="rId3"/>
        <a:srcRect l="59975" t="56316" r="16404" b="-3780"/>
        <a:stretch/>
      </xdr:blipFill>
      <xdr:spPr>
        <a:xfrm>
          <a:off x="4548240" y="6537960"/>
          <a:ext cx="479520" cy="166320"/>
        </a:xfrm>
        <a:prstGeom prst="rect">
          <a:avLst/>
        </a:prstGeom>
        <a:ln w="0">
          <a:noFill/>
        </a:ln>
      </xdr:spPr>
    </xdr:pic>
    <xdr:clientData/>
  </xdr:twoCellAnchor>
  <xdr:twoCellAnchor editAs="oneCell">
    <xdr:from>
      <xdr:col>8</xdr:col>
      <xdr:colOff>157680</xdr:colOff>
      <xdr:row>24</xdr:row>
      <xdr:rowOff>22680</xdr:rowOff>
    </xdr:from>
    <xdr:to>
      <xdr:col>8</xdr:col>
      <xdr:colOff>860400</xdr:colOff>
      <xdr:row>24</xdr:row>
      <xdr:rowOff>179640</xdr:rowOff>
    </xdr:to>
    <xdr:pic>
      <xdr:nvPicPr>
        <xdr:cNvPr id="3" name="Image1" descr=""/>
        <xdr:cNvPicPr/>
      </xdr:nvPicPr>
      <xdr:blipFill>
        <a:blip r:embed="rId4"/>
        <a:srcRect l="58640" t="10287" r="2416" b="52919"/>
        <a:stretch/>
      </xdr:blipFill>
      <xdr:spPr>
        <a:xfrm>
          <a:off x="8281080" y="4366080"/>
          <a:ext cx="702720" cy="156960"/>
        </a:xfrm>
        <a:prstGeom prst="rect">
          <a:avLst/>
        </a:prstGeom>
        <a:ln w="0">
          <a:noFill/>
        </a:ln>
      </xdr:spPr>
    </xdr:pic>
    <xdr:clientData/>
  </xdr:twoCellAnchor>
  <xdr:twoCellAnchor editAs="oneCell">
    <xdr:from>
      <xdr:col>9</xdr:col>
      <xdr:colOff>401400</xdr:colOff>
      <xdr:row>25</xdr:row>
      <xdr:rowOff>18000</xdr:rowOff>
    </xdr:from>
    <xdr:to>
      <xdr:col>9</xdr:col>
      <xdr:colOff>788400</xdr:colOff>
      <xdr:row>27</xdr:row>
      <xdr:rowOff>8280</xdr:rowOff>
    </xdr:to>
    <xdr:pic>
      <xdr:nvPicPr>
        <xdr:cNvPr id="4" name="Image1" descr=""/>
        <xdr:cNvPicPr/>
      </xdr:nvPicPr>
      <xdr:blipFill>
        <a:blip r:embed="rId5"/>
        <a:srcRect l="15761" t="7321" r="64378" b="6651"/>
        <a:stretch/>
      </xdr:blipFill>
      <xdr:spPr>
        <a:xfrm>
          <a:off x="9878040" y="4542480"/>
          <a:ext cx="387000" cy="35208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74"/>
  <sheetViews>
    <sheetView showFormulas="false" showGridLines="true" showRowColHeaders="true" showZeros="true" rightToLeft="false" tabSelected="false" showOutlineSymbols="true" defaultGridColor="true" view="normal" topLeftCell="A7" colorId="64" zoomScale="140" zoomScaleNormal="140" zoomScalePageLayoutView="100" workbookViewId="0">
      <selection pane="topLeft" activeCell="A28" activeCellId="0" sqref="A28"/>
    </sheetView>
  </sheetViews>
  <sheetFormatPr defaultColWidth="8.54296875" defaultRowHeight="14.25" zeroHeight="false" outlineLevelRow="0" outlineLevelCol="0"/>
  <cols>
    <col collapsed="false" customWidth="true" hidden="false" outlineLevel="0" max="4" min="4" style="0" width="13.78"/>
    <col collapsed="false" customWidth="true" hidden="false" outlineLevel="0" max="5" min="5" style="0" width="13.44"/>
    <col collapsed="false" customWidth="true" hidden="false" outlineLevel="0" max="6" min="6" style="0" width="19.11"/>
    <col collapsed="false" customWidth="true" hidden="false" outlineLevel="0" max="7" min="7" style="0" width="13.22"/>
    <col collapsed="false" customWidth="true" hidden="false" outlineLevel="0" max="8" min="8" style="0" width="14.33"/>
    <col collapsed="false" customWidth="true" hidden="false" outlineLevel="0" max="13" min="13" style="0" width="10.61"/>
    <col collapsed="false" customWidth="true" hidden="false" outlineLevel="0" max="14" min="14" style="0" width="9.79"/>
    <col collapsed="false" customWidth="true" hidden="false" outlineLevel="0" max="15" min="15" style="0" width="10.66"/>
    <col collapsed="false" customWidth="true" hidden="false" outlineLevel="0" max="21" min="19" style="0" width="9.44"/>
  </cols>
  <sheetData>
    <row r="1" customFormat="false" ht="14.25" hidden="false" customHeight="true" outlineLevel="0" collapsed="false">
      <c r="A1" s="1" t="s">
        <v>0</v>
      </c>
      <c r="B1" s="1"/>
      <c r="C1" s="1"/>
      <c r="D1" s="1"/>
      <c r="E1" s="1"/>
      <c r="F1" s="1"/>
      <c r="G1" s="1"/>
      <c r="H1" s="1"/>
      <c r="I1" s="1"/>
      <c r="J1" s="1"/>
      <c r="K1" s="1"/>
      <c r="L1" s="1"/>
      <c r="M1" s="1"/>
      <c r="N1" s="1"/>
      <c r="O1" s="1"/>
      <c r="P1" s="1"/>
      <c r="Q1" s="1"/>
    </row>
    <row r="2" customFormat="false" ht="14.25" hidden="false" customHeight="false" outlineLevel="0" collapsed="false">
      <c r="A2" s="1"/>
      <c r="B2" s="1"/>
      <c r="C2" s="1"/>
      <c r="D2" s="1"/>
      <c r="E2" s="1"/>
      <c r="F2" s="1"/>
      <c r="G2" s="1"/>
      <c r="H2" s="1"/>
      <c r="I2" s="1"/>
      <c r="J2" s="1"/>
      <c r="K2" s="1"/>
      <c r="L2" s="1"/>
      <c r="M2" s="1"/>
      <c r="N2" s="1"/>
      <c r="O2" s="1"/>
      <c r="P2" s="1"/>
      <c r="Q2" s="1"/>
    </row>
    <row r="3" customFormat="false" ht="14.25" hidden="false" customHeight="false" outlineLevel="0" collapsed="false">
      <c r="E3" s="2" t="s">
        <v>1</v>
      </c>
      <c r="F3" s="2" t="s">
        <v>2</v>
      </c>
      <c r="G3" s="2" t="s">
        <v>3</v>
      </c>
      <c r="H3" s="2" t="s">
        <v>4</v>
      </c>
    </row>
    <row r="4" customFormat="false" ht="14.25" hidden="false" customHeight="false" outlineLevel="0" collapsed="false">
      <c r="E4" s="3" t="s">
        <v>5</v>
      </c>
      <c r="F4" s="3" t="n">
        <v>23</v>
      </c>
      <c r="G4" s="4" t="n">
        <v>136</v>
      </c>
      <c r="H4" s="4" t="n">
        <f aca="false">G4*F4</f>
        <v>3128</v>
      </c>
    </row>
    <row r="5" customFormat="false" ht="14.25" hidden="false" customHeight="false" outlineLevel="0" collapsed="false">
      <c r="E5" s="3" t="s">
        <v>6</v>
      </c>
      <c r="F5" s="3" t="n">
        <v>51</v>
      </c>
      <c r="G5" s="4" t="n">
        <v>234</v>
      </c>
      <c r="H5" s="4" t="n">
        <f aca="false">G5*F5</f>
        <v>11934</v>
      </c>
    </row>
    <row r="6" customFormat="false" ht="14.25" hidden="false" customHeight="false" outlineLevel="0" collapsed="false">
      <c r="E6" s="3" t="s">
        <v>7</v>
      </c>
      <c r="F6" s="3" t="n">
        <v>64</v>
      </c>
      <c r="G6" s="4" t="n">
        <v>252</v>
      </c>
      <c r="H6" s="4" t="n">
        <f aca="false">G6*F6</f>
        <v>16128</v>
      </c>
    </row>
    <row r="7" customFormat="false" ht="14.25" hidden="false" customHeight="false" outlineLevel="0" collapsed="false">
      <c r="E7" s="3" t="s">
        <v>8</v>
      </c>
      <c r="F7" s="3" t="n">
        <v>25</v>
      </c>
      <c r="G7" s="4" t="n">
        <v>722</v>
      </c>
      <c r="H7" s="4" t="n">
        <f aca="false">G7*F7</f>
        <v>18050</v>
      </c>
    </row>
    <row r="8" customFormat="false" ht="14.25" hidden="false" customHeight="false" outlineLevel="0" collapsed="false">
      <c r="E8" s="3" t="s">
        <v>9</v>
      </c>
      <c r="F8" s="3" t="n">
        <v>16</v>
      </c>
      <c r="G8" s="4" t="n">
        <v>163</v>
      </c>
      <c r="H8" s="4" t="n">
        <f aca="false">G8*F8</f>
        <v>2608</v>
      </c>
    </row>
    <row r="9" customFormat="false" ht="14.25" hidden="false" customHeight="false" outlineLevel="0" collapsed="false">
      <c r="E9" s="3" t="s">
        <v>10</v>
      </c>
      <c r="F9" s="3" t="n">
        <v>72</v>
      </c>
      <c r="G9" s="4" t="n">
        <v>773</v>
      </c>
      <c r="H9" s="4" t="n">
        <f aca="false">G9*F9</f>
        <v>55656</v>
      </c>
    </row>
    <row r="10" customFormat="false" ht="14.25" hidden="false" customHeight="false" outlineLevel="0" collapsed="false">
      <c r="E10" s="3" t="s">
        <v>11</v>
      </c>
      <c r="F10" s="3" t="n">
        <f aca="false">AVERAGE(F4:F9)</f>
        <v>41.8333333333333</v>
      </c>
      <c r="G10" s="4" t="n">
        <f aca="false">AVERAGE(G4:G9)</f>
        <v>380</v>
      </c>
      <c r="H10" s="4" t="n">
        <f aca="false">AVERAGE(H4:H9)</f>
        <v>17917.3333333333</v>
      </c>
    </row>
    <row r="13" customFormat="false" ht="14.25" hidden="false" customHeight="false" outlineLevel="0" collapsed="false">
      <c r="G13" s="5"/>
    </row>
    <row r="14" customFormat="false" ht="14.25" hidden="false" customHeight="true" outlineLevel="0" collapsed="false">
      <c r="A14" s="1" t="s">
        <v>12</v>
      </c>
      <c r="B14" s="1"/>
      <c r="C14" s="1"/>
      <c r="D14" s="1"/>
      <c r="E14" s="1"/>
      <c r="F14" s="1"/>
      <c r="G14" s="1"/>
      <c r="H14" s="1"/>
      <c r="I14" s="1"/>
      <c r="J14" s="1"/>
      <c r="K14" s="1"/>
      <c r="L14" s="1"/>
      <c r="M14" s="1"/>
      <c r="N14" s="1"/>
      <c r="O14" s="1"/>
      <c r="P14" s="1"/>
      <c r="Q14" s="1"/>
    </row>
    <row r="15" customFormat="false" ht="14.25" hidden="false" customHeight="false" outlineLevel="0" collapsed="false">
      <c r="A15" s="1"/>
      <c r="B15" s="1"/>
      <c r="C15" s="1"/>
      <c r="D15" s="1"/>
      <c r="E15" s="1"/>
      <c r="F15" s="1"/>
      <c r="G15" s="1"/>
      <c r="H15" s="1"/>
      <c r="I15" s="1"/>
      <c r="J15" s="1"/>
      <c r="K15" s="1"/>
      <c r="L15" s="1"/>
      <c r="M15" s="1"/>
      <c r="N15" s="1"/>
      <c r="O15" s="1"/>
      <c r="P15" s="1"/>
      <c r="Q15" s="1"/>
    </row>
    <row r="16" customFormat="false" ht="14.25" hidden="false" customHeight="false" outlineLevel="0" collapsed="false">
      <c r="O16" s="0" t="s">
        <v>13</v>
      </c>
    </row>
    <row r="17" customFormat="false" ht="14.25" hidden="false" customHeight="false" outlineLevel="0" collapsed="false">
      <c r="A17" s="6" t="s">
        <v>14</v>
      </c>
      <c r="B17" s="6" t="s">
        <v>15</v>
      </c>
      <c r="C17" s="6" t="s">
        <v>16</v>
      </c>
      <c r="D17" s="6" t="s">
        <v>17</v>
      </c>
      <c r="F17" s="6" t="s">
        <v>14</v>
      </c>
      <c r="G17" s="6" t="s">
        <v>15</v>
      </c>
      <c r="H17" s="6" t="s">
        <v>16</v>
      </c>
      <c r="I17" s="6" t="s">
        <v>17</v>
      </c>
      <c r="K17" s="6" t="s">
        <v>14</v>
      </c>
      <c r="L17" s="6" t="s">
        <v>15</v>
      </c>
      <c r="M17" s="6" t="s">
        <v>16</v>
      </c>
      <c r="N17" s="6" t="s">
        <v>17</v>
      </c>
      <c r="O17" s="6"/>
    </row>
    <row r="18" customFormat="false" ht="14.25" hidden="false" customHeight="false" outlineLevel="0" collapsed="false">
      <c r="A18" s="7" t="s">
        <v>18</v>
      </c>
      <c r="B18" s="8" t="n">
        <v>0.12</v>
      </c>
      <c r="C18" s="8" t="n">
        <v>1.63</v>
      </c>
      <c r="D18" s="8" t="n">
        <v>3.25</v>
      </c>
      <c r="F18" s="7" t="s">
        <v>18</v>
      </c>
      <c r="G18" s="7" t="n">
        <v>123</v>
      </c>
      <c r="H18" s="7" t="n">
        <v>134</v>
      </c>
      <c r="I18" s="7" t="n">
        <v>275</v>
      </c>
      <c r="K18" s="7" t="s">
        <v>18</v>
      </c>
      <c r="L18" s="8" t="n">
        <f aca="false">G18*B18</f>
        <v>14.76</v>
      </c>
      <c r="M18" s="8" t="n">
        <f aca="false">H18*C18</f>
        <v>218.42</v>
      </c>
      <c r="N18" s="8" t="n">
        <f aca="false">I18*D18</f>
        <v>893.75</v>
      </c>
      <c r="O18" s="8" t="n">
        <f aca="false">SUM(L18:N18)</f>
        <v>1126.93</v>
      </c>
    </row>
    <row r="19" customFormat="false" ht="14.25" hidden="false" customHeight="false" outlineLevel="0" collapsed="false">
      <c r="A19" s="7" t="s">
        <v>19</v>
      </c>
      <c r="B19" s="8" t="n">
        <v>0.23</v>
      </c>
      <c r="C19" s="8" t="n">
        <v>1.63</v>
      </c>
      <c r="D19" s="8" t="n">
        <v>2.26</v>
      </c>
      <c r="F19" s="7" t="s">
        <v>19</v>
      </c>
      <c r="G19" s="7" t="n">
        <v>431</v>
      </c>
      <c r="H19" s="7" t="n">
        <v>154</v>
      </c>
      <c r="I19" s="7" t="n">
        <v>277</v>
      </c>
      <c r="K19" s="7" t="s">
        <v>19</v>
      </c>
      <c r="L19" s="8" t="n">
        <f aca="false">G19*B19</f>
        <v>99.13</v>
      </c>
      <c r="M19" s="8" t="n">
        <f aca="false">H19*C19</f>
        <v>251.02</v>
      </c>
      <c r="N19" s="8" t="n">
        <f aca="false">I19*D19</f>
        <v>626.02</v>
      </c>
      <c r="O19" s="8" t="n">
        <f aca="false">SUM(L19:N19)</f>
        <v>976.17</v>
      </c>
    </row>
    <row r="20" customFormat="false" ht="14.25" hidden="false" customHeight="false" outlineLevel="0" collapsed="false">
      <c r="A20" s="7" t="s">
        <v>20</v>
      </c>
      <c r="B20" s="8" t="n">
        <v>0.54</v>
      </c>
      <c r="C20" s="8" t="n">
        <v>1.28</v>
      </c>
      <c r="D20" s="8" t="n">
        <v>5.23</v>
      </c>
      <c r="F20" s="7" t="s">
        <v>20</v>
      </c>
      <c r="G20" s="7" t="n">
        <v>532</v>
      </c>
      <c r="H20" s="7" t="n">
        <v>176</v>
      </c>
      <c r="I20" s="7" t="n">
        <v>245</v>
      </c>
      <c r="K20" s="7" t="s">
        <v>20</v>
      </c>
      <c r="L20" s="8" t="n">
        <f aca="false">G20*B20</f>
        <v>287.28</v>
      </c>
      <c r="M20" s="8" t="n">
        <f aca="false">H20*C20</f>
        <v>225.28</v>
      </c>
      <c r="N20" s="8" t="n">
        <f aca="false">I20*D20</f>
        <v>1281.35</v>
      </c>
      <c r="O20" s="8" t="n">
        <f aca="false">SUM(L20:N20)</f>
        <v>1793.91</v>
      </c>
    </row>
    <row r="21" customFormat="false" ht="14.25" hidden="false" customHeight="false" outlineLevel="0" collapsed="false">
      <c r="A21" s="7" t="s">
        <v>21</v>
      </c>
      <c r="B21" s="8" t="n">
        <v>0.16</v>
      </c>
      <c r="C21" s="8" t="n">
        <v>1.93</v>
      </c>
      <c r="D21" s="8" t="n">
        <v>1.65</v>
      </c>
      <c r="F21" s="7" t="s">
        <v>21</v>
      </c>
      <c r="G21" s="7" t="n">
        <v>124</v>
      </c>
      <c r="H21" s="7" t="n">
        <v>184</v>
      </c>
      <c r="I21" s="7" t="n">
        <v>216</v>
      </c>
      <c r="K21" s="7" t="s">
        <v>21</v>
      </c>
      <c r="L21" s="8" t="n">
        <f aca="false">G21*B21</f>
        <v>19.84</v>
      </c>
      <c r="M21" s="8" t="n">
        <f aca="false">H21*C21</f>
        <v>355.12</v>
      </c>
      <c r="N21" s="8" t="n">
        <f aca="false">I21*D21</f>
        <v>356.4</v>
      </c>
      <c r="O21" s="8" t="n">
        <f aca="false">SUM(L21:N21)</f>
        <v>731.36</v>
      </c>
    </row>
    <row r="22" customFormat="false" ht="14.25" hidden="false" customHeight="false" outlineLevel="0" collapsed="false">
      <c r="A22" s="7" t="s">
        <v>22</v>
      </c>
      <c r="B22" s="8" t="n">
        <v>0.24</v>
      </c>
      <c r="C22" s="8" t="n">
        <v>1.36</v>
      </c>
      <c r="D22" s="8" t="n">
        <v>1.66</v>
      </c>
      <c r="F22" s="7" t="s">
        <v>22</v>
      </c>
      <c r="G22" s="7" t="n">
        <v>534</v>
      </c>
      <c r="H22" s="7" t="n">
        <v>146</v>
      </c>
      <c r="I22" s="7" t="n">
        <v>217</v>
      </c>
      <c r="K22" s="7" t="s">
        <v>22</v>
      </c>
      <c r="L22" s="8" t="n">
        <f aca="false">G22*B22</f>
        <v>128.16</v>
      </c>
      <c r="M22" s="8" t="n">
        <f aca="false">H22*C22</f>
        <v>198.56</v>
      </c>
      <c r="N22" s="8" t="n">
        <f aca="false">I22*D22</f>
        <v>360.22</v>
      </c>
      <c r="O22" s="8" t="n">
        <f aca="false">SUM(L22:N22)</f>
        <v>686.94</v>
      </c>
    </row>
    <row r="23" customFormat="false" ht="14.25" hidden="false" customHeight="false" outlineLevel="0" collapsed="false">
      <c r="A23" s="7" t="s">
        <v>23</v>
      </c>
      <c r="B23" s="8" t="n">
        <v>0.17</v>
      </c>
      <c r="C23" s="8" t="n">
        <v>1.28</v>
      </c>
      <c r="D23" s="8" t="n">
        <v>2</v>
      </c>
      <c r="F23" s="7" t="s">
        <v>23</v>
      </c>
      <c r="G23" s="7" t="n">
        <v>723</v>
      </c>
      <c r="H23" s="7" t="n">
        <v>177</v>
      </c>
      <c r="I23" s="7" t="n">
        <v>241</v>
      </c>
      <c r="K23" s="7" t="s">
        <v>23</v>
      </c>
      <c r="L23" s="8" t="n">
        <f aca="false">G23*B23</f>
        <v>122.91</v>
      </c>
      <c r="M23" s="8" t="n">
        <f aca="false">H23*C23</f>
        <v>226.56</v>
      </c>
      <c r="N23" s="8" t="n">
        <f aca="false">I23*D23</f>
        <v>482</v>
      </c>
      <c r="O23" s="8" t="n">
        <f aca="false">SUM(L23:N23)</f>
        <v>831.47</v>
      </c>
    </row>
    <row r="24" customFormat="false" ht="14.25" hidden="false" customHeight="false" outlineLevel="0" collapsed="false">
      <c r="A24" s="7" t="s">
        <v>24</v>
      </c>
      <c r="B24" s="8" t="n">
        <v>0.66</v>
      </c>
      <c r="C24" s="8" t="n">
        <v>1.22</v>
      </c>
      <c r="D24" s="8" t="n">
        <v>1.6</v>
      </c>
      <c r="F24" s="7" t="s">
        <v>24</v>
      </c>
      <c r="G24" s="7" t="n">
        <v>143</v>
      </c>
      <c r="H24" s="7" t="n">
        <v>134</v>
      </c>
      <c r="I24" s="7" t="n">
        <v>122</v>
      </c>
      <c r="K24" s="7" t="s">
        <v>24</v>
      </c>
      <c r="L24" s="8" t="n">
        <f aca="false">G24*B24</f>
        <v>94.38</v>
      </c>
      <c r="M24" s="8" t="n">
        <f aca="false">H24*C24</f>
        <v>163.48</v>
      </c>
      <c r="N24" s="8" t="n">
        <f aca="false">I24*D24</f>
        <v>195.2</v>
      </c>
      <c r="O24" s="8" t="n">
        <f aca="false">SUM(L24:N24)</f>
        <v>453.06</v>
      </c>
    </row>
    <row r="25" customFormat="false" ht="14.25" hidden="false" customHeight="false" outlineLevel="0" collapsed="false">
      <c r="A25" s="7" t="s">
        <v>25</v>
      </c>
      <c r="B25" s="8" t="n">
        <v>0.61</v>
      </c>
      <c r="C25" s="8" t="n">
        <v>1.73</v>
      </c>
      <c r="D25" s="8" t="n">
        <v>5.41</v>
      </c>
      <c r="F25" s="7" t="s">
        <v>25</v>
      </c>
      <c r="G25" s="7" t="n">
        <v>351</v>
      </c>
      <c r="H25" s="7" t="n">
        <v>173</v>
      </c>
      <c r="I25" s="7" t="n">
        <v>124</v>
      </c>
      <c r="K25" s="7" t="s">
        <v>25</v>
      </c>
      <c r="L25" s="8" t="n">
        <f aca="false">G25*B25</f>
        <v>214.11</v>
      </c>
      <c r="M25" s="8" t="n">
        <f aca="false">H25*C25</f>
        <v>299.29</v>
      </c>
      <c r="N25" s="8" t="n">
        <f aca="false">I25*D25</f>
        <v>670.84</v>
      </c>
      <c r="O25" s="8" t="n">
        <f aca="false">SUM(L25:N25)</f>
        <v>1184.24</v>
      </c>
    </row>
    <row r="26" customFormat="false" ht="14.25" hidden="false" customHeight="false" outlineLevel="0" collapsed="false">
      <c r="K26" s="9" t="s">
        <v>13</v>
      </c>
      <c r="L26" s="10" t="n">
        <f aca="false">SUM(L18:L25)</f>
        <v>980.57</v>
      </c>
      <c r="M26" s="10" t="n">
        <f aca="false">SUM(M18:M25)</f>
        <v>1937.73</v>
      </c>
      <c r="N26" s="10" t="n">
        <f aca="false">SUM(N18:N25)</f>
        <v>4865.78</v>
      </c>
      <c r="O26" s="10" t="n">
        <f aca="false">SUM(L26:N26)</f>
        <v>7784.08</v>
      </c>
    </row>
    <row r="27" customFormat="false" ht="14.25" hidden="false" customHeight="false" outlineLevel="0" collapsed="false">
      <c r="K27" s="9"/>
      <c r="L27" s="10"/>
      <c r="M27" s="10"/>
      <c r="N27" s="10"/>
      <c r="O27" s="10"/>
    </row>
    <row r="28" customFormat="false" ht="14.25" hidden="false" customHeight="true" outlineLevel="0" collapsed="false">
      <c r="A28" s="1" t="s">
        <v>26</v>
      </c>
      <c r="B28" s="1"/>
      <c r="C28" s="1"/>
      <c r="D28" s="1"/>
      <c r="E28" s="1"/>
      <c r="F28" s="1"/>
      <c r="G28" s="1"/>
      <c r="H28" s="1"/>
      <c r="I28" s="1"/>
      <c r="J28" s="1"/>
      <c r="K28" s="1"/>
      <c r="L28" s="1"/>
      <c r="M28" s="1"/>
      <c r="N28" s="1"/>
      <c r="O28" s="1"/>
      <c r="P28" s="1"/>
      <c r="Q28" s="1"/>
    </row>
    <row r="29" customFormat="false" ht="14.25" hidden="false" customHeight="false" outlineLevel="0" collapsed="false">
      <c r="A29" s="1"/>
      <c r="B29" s="1"/>
      <c r="C29" s="1"/>
      <c r="D29" s="1"/>
      <c r="E29" s="1"/>
      <c r="F29" s="1"/>
      <c r="G29" s="1"/>
      <c r="H29" s="1"/>
      <c r="I29" s="1"/>
      <c r="J29" s="1"/>
      <c r="K29" s="1"/>
      <c r="L29" s="1"/>
      <c r="M29" s="1"/>
      <c r="N29" s="1"/>
      <c r="O29" s="1"/>
      <c r="P29" s="1"/>
      <c r="Q29" s="1"/>
    </row>
    <row r="31" customFormat="false" ht="14.25" hidden="false" customHeight="false" outlineLevel="0" collapsed="false">
      <c r="C31" s="11" t="s">
        <v>27</v>
      </c>
      <c r="D31" s="12" t="n">
        <v>100</v>
      </c>
    </row>
    <row r="32" customFormat="false" ht="14.25" hidden="false" customHeight="false" outlineLevel="0" collapsed="false">
      <c r="C32" s="11" t="s">
        <v>28</v>
      </c>
      <c r="D32" s="12" t="n">
        <v>20</v>
      </c>
    </row>
    <row r="33" customFormat="false" ht="14.25" hidden="false" customHeight="false" outlineLevel="0" collapsed="false">
      <c r="C33" s="11" t="s">
        <v>29</v>
      </c>
      <c r="D33" s="12" t="n">
        <v>0.15</v>
      </c>
    </row>
    <row r="36" customFormat="false" ht="14.25" hidden="false" customHeight="false" outlineLevel="0" collapsed="false">
      <c r="C36" s="13" t="s">
        <v>30</v>
      </c>
      <c r="D36" s="13" t="s">
        <v>31</v>
      </c>
      <c r="E36" s="13" t="s">
        <v>32</v>
      </c>
      <c r="F36" s="13" t="s">
        <v>33</v>
      </c>
      <c r="G36" s="13" t="s">
        <v>34</v>
      </c>
    </row>
    <row r="37" customFormat="false" ht="14.25" hidden="false" customHeight="false" outlineLevel="0" collapsed="false">
      <c r="C37" s="14" t="n">
        <v>1</v>
      </c>
      <c r="D37" s="14" t="n">
        <v>100</v>
      </c>
      <c r="E37" s="14" t="n">
        <f aca="false">$D$32</f>
        <v>20</v>
      </c>
      <c r="F37" s="14" t="n">
        <f aca="false">D37*$D$33</f>
        <v>15</v>
      </c>
      <c r="G37" s="14" t="n">
        <f aca="false">D37+E37-F37</f>
        <v>105</v>
      </c>
    </row>
    <row r="38" customFormat="false" ht="14.25" hidden="false" customHeight="false" outlineLevel="0" collapsed="false">
      <c r="C38" s="14" t="n">
        <v>2</v>
      </c>
      <c r="D38" s="14" t="n">
        <f aca="false">G37</f>
        <v>105</v>
      </c>
      <c r="E38" s="14" t="n">
        <f aca="false">$D$32</f>
        <v>20</v>
      </c>
      <c r="F38" s="14" t="n">
        <f aca="false">D38*$D$33</f>
        <v>15.75</v>
      </c>
      <c r="G38" s="14" t="n">
        <f aca="false">D38+E38-F38</f>
        <v>109.25</v>
      </c>
    </row>
    <row r="39" customFormat="false" ht="14.25" hidden="false" customHeight="false" outlineLevel="0" collapsed="false">
      <c r="C39" s="14" t="n">
        <v>3</v>
      </c>
      <c r="D39" s="14" t="n">
        <f aca="false">G38</f>
        <v>109.25</v>
      </c>
      <c r="E39" s="14" t="n">
        <f aca="false">$D$32</f>
        <v>20</v>
      </c>
      <c r="F39" s="14" t="n">
        <f aca="false">D39*$D$33</f>
        <v>16.3875</v>
      </c>
      <c r="G39" s="14" t="n">
        <f aca="false">D39+E39-F39</f>
        <v>112.8625</v>
      </c>
    </row>
    <row r="40" customFormat="false" ht="14.25" hidden="false" customHeight="false" outlineLevel="0" collapsed="false">
      <c r="C40" s="14" t="n">
        <v>4</v>
      </c>
      <c r="D40" s="14" t="n">
        <f aca="false">G39</f>
        <v>112.8625</v>
      </c>
      <c r="E40" s="14" t="n">
        <f aca="false">$D$32</f>
        <v>20</v>
      </c>
      <c r="F40" s="14" t="n">
        <f aca="false">D40*$D$33</f>
        <v>16.929375</v>
      </c>
      <c r="G40" s="14" t="n">
        <f aca="false">D40+E40-F40</f>
        <v>115.933125</v>
      </c>
    </row>
    <row r="41" customFormat="false" ht="14.25" hidden="false" customHeight="false" outlineLevel="0" collapsed="false">
      <c r="C41" s="14" t="n">
        <v>5</v>
      </c>
      <c r="D41" s="14" t="n">
        <f aca="false">G40</f>
        <v>115.933125</v>
      </c>
      <c r="E41" s="14" t="n">
        <f aca="false">$D$32</f>
        <v>20</v>
      </c>
      <c r="F41" s="14" t="n">
        <f aca="false">D41*$D$33</f>
        <v>17.38996875</v>
      </c>
      <c r="G41" s="14" t="n">
        <f aca="false">D41+E41-F41</f>
        <v>118.54315625</v>
      </c>
    </row>
    <row r="42" customFormat="false" ht="14.25" hidden="false" customHeight="false" outlineLevel="0" collapsed="false">
      <c r="C42" s="14" t="n">
        <v>6</v>
      </c>
      <c r="D42" s="14" t="n">
        <f aca="false">G41</f>
        <v>118.54315625</v>
      </c>
      <c r="E42" s="14" t="n">
        <f aca="false">$D$32</f>
        <v>20</v>
      </c>
      <c r="F42" s="14" t="n">
        <f aca="false">D42*$D$33</f>
        <v>17.7814734375</v>
      </c>
      <c r="G42" s="14" t="n">
        <f aca="false">D42+E42-F42</f>
        <v>120.7616828125</v>
      </c>
    </row>
    <row r="43" customFormat="false" ht="14.25" hidden="false" customHeight="false" outlineLevel="0" collapsed="false">
      <c r="C43" s="14" t="n">
        <v>7</v>
      </c>
      <c r="D43" s="14" t="n">
        <f aca="false">G42</f>
        <v>120.7616828125</v>
      </c>
      <c r="E43" s="14" t="n">
        <f aca="false">$D$32</f>
        <v>20</v>
      </c>
      <c r="F43" s="14" t="n">
        <f aca="false">D43*$D$33</f>
        <v>18.114252421875</v>
      </c>
      <c r="G43" s="14" t="n">
        <f aca="false">D43+E43-F43</f>
        <v>122.647430390625</v>
      </c>
    </row>
    <row r="44" customFormat="false" ht="14.25" hidden="false" customHeight="false" outlineLevel="0" collapsed="false">
      <c r="C44" s="14" t="n">
        <v>8</v>
      </c>
      <c r="D44" s="14" t="n">
        <f aca="false">G43</f>
        <v>122.647430390625</v>
      </c>
      <c r="E44" s="14" t="n">
        <f aca="false">$D$32</f>
        <v>20</v>
      </c>
      <c r="F44" s="14" t="n">
        <f aca="false">D44*$D$33</f>
        <v>18.3971145585938</v>
      </c>
      <c r="G44" s="14" t="n">
        <f aca="false">D44+E44-F44</f>
        <v>124.250315832031</v>
      </c>
    </row>
    <row r="45" customFormat="false" ht="14.25" hidden="false" customHeight="false" outlineLevel="0" collapsed="false">
      <c r="C45" s="14" t="n">
        <v>9</v>
      </c>
      <c r="D45" s="14" t="n">
        <f aca="false">G44</f>
        <v>124.250315832031</v>
      </c>
      <c r="E45" s="14" t="n">
        <f aca="false">$D$32</f>
        <v>20</v>
      </c>
      <c r="F45" s="14" t="n">
        <f aca="false">D45*$D$33</f>
        <v>18.6375473748047</v>
      </c>
      <c r="G45" s="14" t="n">
        <f aca="false">D45+E45-F45</f>
        <v>125.612768457227</v>
      </c>
    </row>
    <row r="46" customFormat="false" ht="14.25" hidden="false" customHeight="false" outlineLevel="0" collapsed="false">
      <c r="C46" s="14" t="n">
        <v>10</v>
      </c>
      <c r="D46" s="14" t="n">
        <f aca="false">G45</f>
        <v>125.612768457227</v>
      </c>
      <c r="E46" s="14" t="n">
        <f aca="false">$D$32</f>
        <v>20</v>
      </c>
      <c r="F46" s="14" t="n">
        <f aca="false">D46*$D$33</f>
        <v>18.841915268584</v>
      </c>
      <c r="G46" s="14" t="n">
        <f aca="false">D46+E46-F46</f>
        <v>126.770853188643</v>
      </c>
    </row>
    <row r="48" customFormat="false" ht="14.25" hidden="false" customHeight="true" outlineLevel="0" collapsed="false">
      <c r="A48" s="1" t="s">
        <v>35</v>
      </c>
      <c r="B48" s="1"/>
      <c r="C48" s="1"/>
      <c r="D48" s="1"/>
      <c r="E48" s="1"/>
      <c r="F48" s="1"/>
      <c r="G48" s="1"/>
      <c r="H48" s="1"/>
      <c r="I48" s="1"/>
      <c r="J48" s="1"/>
      <c r="K48" s="1"/>
      <c r="L48" s="1"/>
      <c r="M48" s="1"/>
      <c r="N48" s="1"/>
      <c r="O48" s="1"/>
      <c r="P48" s="1"/>
      <c r="Q48" s="1"/>
    </row>
    <row r="49" customFormat="false" ht="14.25" hidden="false" customHeight="false" outlineLevel="0" collapsed="false">
      <c r="A49" s="1"/>
      <c r="B49" s="1"/>
      <c r="C49" s="1"/>
      <c r="D49" s="1"/>
      <c r="E49" s="1"/>
      <c r="F49" s="1"/>
      <c r="G49" s="1"/>
      <c r="H49" s="1"/>
      <c r="I49" s="1"/>
      <c r="J49" s="1"/>
      <c r="K49" s="1"/>
      <c r="L49" s="1"/>
      <c r="M49" s="1"/>
      <c r="N49" s="1"/>
      <c r="O49" s="1"/>
      <c r="P49" s="1"/>
      <c r="Q49" s="1"/>
    </row>
    <row r="59" customFormat="false" ht="14.25" hidden="false" customHeight="true" outlineLevel="0" collapsed="false">
      <c r="A59" s="15" t="s">
        <v>36</v>
      </c>
      <c r="B59" s="15"/>
      <c r="C59" s="15"/>
      <c r="D59" s="15"/>
      <c r="E59" s="15"/>
      <c r="F59" s="15"/>
      <c r="G59" s="15"/>
      <c r="H59" s="15"/>
      <c r="I59" s="15"/>
      <c r="J59" s="15"/>
      <c r="K59" s="15"/>
      <c r="L59" s="15"/>
      <c r="M59" s="15"/>
      <c r="N59" s="15"/>
      <c r="O59" s="15"/>
      <c r="P59" s="15"/>
      <c r="Q59" s="15"/>
      <c r="S59" s="5"/>
      <c r="V59" s="5"/>
    </row>
    <row r="60" customFormat="false" ht="29.25" hidden="false" customHeight="true" outlineLevel="0" collapsed="false">
      <c r="A60" s="15"/>
      <c r="B60" s="15"/>
      <c r="C60" s="15"/>
      <c r="D60" s="15"/>
      <c r="E60" s="15"/>
      <c r="F60" s="15"/>
      <c r="G60" s="15"/>
      <c r="H60" s="15"/>
      <c r="I60" s="15"/>
      <c r="J60" s="15"/>
      <c r="K60" s="15"/>
      <c r="L60" s="15"/>
      <c r="M60" s="15"/>
      <c r="N60" s="15"/>
      <c r="O60" s="15"/>
      <c r="P60" s="15"/>
      <c r="Q60" s="15"/>
    </row>
    <row r="62" customFormat="false" ht="14.25" hidden="false" customHeight="false" outlineLevel="0" collapsed="false">
      <c r="F62" s="3" t="n">
        <v>0</v>
      </c>
      <c r="G62" s="3"/>
    </row>
    <row r="63" customFormat="false" ht="14.25" hidden="false" customHeight="false" outlineLevel="0" collapsed="false">
      <c r="F63" s="3" t="n">
        <v>1</v>
      </c>
      <c r="G63" s="3"/>
    </row>
    <row r="64" customFormat="false" ht="14.25" hidden="false" customHeight="false" outlineLevel="0" collapsed="false">
      <c r="F64" s="3" t="n">
        <f aca="false">(F63+F62)</f>
        <v>1</v>
      </c>
      <c r="G64" s="3" t="n">
        <f aca="false">(F64/F63)</f>
        <v>1</v>
      </c>
    </row>
    <row r="65" customFormat="false" ht="14.25" hidden="false" customHeight="false" outlineLevel="0" collapsed="false">
      <c r="F65" s="3" t="n">
        <f aca="false">(F64+F63)</f>
        <v>2</v>
      </c>
      <c r="G65" s="3" t="n">
        <f aca="false">(F65/F64)</f>
        <v>2</v>
      </c>
    </row>
    <row r="66" customFormat="false" ht="14.25" hidden="false" customHeight="false" outlineLevel="0" collapsed="false">
      <c r="F66" s="3" t="n">
        <f aca="false">(F65+F64)</f>
        <v>3</v>
      </c>
      <c r="G66" s="3" t="n">
        <f aca="false">(F66/F65)</f>
        <v>1.5</v>
      </c>
    </row>
    <row r="67" customFormat="false" ht="14.25" hidden="false" customHeight="false" outlineLevel="0" collapsed="false">
      <c r="F67" s="3" t="n">
        <f aca="false">(F66+F65)</f>
        <v>5</v>
      </c>
      <c r="G67" s="3" t="n">
        <f aca="false">(F67/F66)</f>
        <v>1.66666666666667</v>
      </c>
    </row>
    <row r="68" customFormat="false" ht="14.25" hidden="false" customHeight="false" outlineLevel="0" collapsed="false">
      <c r="F68" s="3" t="n">
        <f aca="false">(F67+F66)</f>
        <v>8</v>
      </c>
      <c r="G68" s="3" t="n">
        <f aca="false">(F68/F67)</f>
        <v>1.6</v>
      </c>
    </row>
    <row r="69" customFormat="false" ht="14.25" hidden="false" customHeight="false" outlineLevel="0" collapsed="false">
      <c r="F69" s="3" t="n">
        <f aca="false">(F68+F67)</f>
        <v>13</v>
      </c>
      <c r="G69" s="3" t="n">
        <f aca="false">(F69/F68)</f>
        <v>1.625</v>
      </c>
    </row>
    <row r="70" customFormat="false" ht="14.25" hidden="false" customHeight="false" outlineLevel="0" collapsed="false">
      <c r="F70" s="3" t="n">
        <f aca="false">(F69+F68)</f>
        <v>21</v>
      </c>
      <c r="G70" s="3" t="n">
        <f aca="false">(F70/F69)</f>
        <v>1.61538461538462</v>
      </c>
    </row>
    <row r="71" customFormat="false" ht="14.25" hidden="false" customHeight="false" outlineLevel="0" collapsed="false">
      <c r="F71" s="3" t="n">
        <f aca="false">(F70+F69)</f>
        <v>34</v>
      </c>
      <c r="G71" s="3" t="n">
        <f aca="false">(F71/F70)</f>
        <v>1.61904761904762</v>
      </c>
    </row>
    <row r="72" customFormat="false" ht="14.25" hidden="false" customHeight="false" outlineLevel="0" collapsed="false">
      <c r="F72" s="3" t="n">
        <f aca="false">(F71+F70)</f>
        <v>55</v>
      </c>
      <c r="G72" s="3" t="n">
        <f aca="false">(F72/F71)</f>
        <v>1.61764705882353</v>
      </c>
    </row>
    <row r="73" customFormat="false" ht="14.25" hidden="false" customHeight="false" outlineLevel="0" collapsed="false">
      <c r="F73" s="3" t="n">
        <f aca="false">(F72+F71)</f>
        <v>89</v>
      </c>
      <c r="G73" s="3" t="n">
        <f aca="false">(F73/F72)</f>
        <v>1.61818181818182</v>
      </c>
    </row>
    <row r="74" customFormat="false" ht="14.25" hidden="false" customHeight="false" outlineLevel="0" collapsed="false">
      <c r="F74" s="3" t="n">
        <f aca="false">(F73+F72)</f>
        <v>144</v>
      </c>
      <c r="G74" s="3" t="n">
        <f aca="false">(F74/F73)</f>
        <v>1.61797752808989</v>
      </c>
    </row>
  </sheetData>
  <mergeCells count="5">
    <mergeCell ref="A1:Q2"/>
    <mergeCell ref="A14:Q15"/>
    <mergeCell ref="A28:Q29"/>
    <mergeCell ref="A48:Q49"/>
    <mergeCell ref="A59:Q6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5"/>
  <sheetViews>
    <sheetView showFormulas="false" showGridLines="true" showRowColHeaders="true" showZeros="true" rightToLeft="false" tabSelected="false" showOutlineSymbols="true" defaultGridColor="true" view="normal" topLeftCell="A16" colorId="64" zoomScale="140" zoomScaleNormal="140" zoomScalePageLayoutView="100" workbookViewId="0">
      <selection pane="topLeft" activeCell="D65" activeCellId="0" sqref="D65"/>
    </sheetView>
  </sheetViews>
  <sheetFormatPr defaultColWidth="8.54296875" defaultRowHeight="14.25" zeroHeight="false" outlineLevelRow="0" outlineLevelCol="0"/>
  <cols>
    <col collapsed="false" customWidth="true" hidden="false" outlineLevel="0" max="2" min="2" style="0" width="12.55"/>
    <col collapsed="false" customWidth="true" hidden="false" outlineLevel="0" max="3" min="3" style="0" width="7.11"/>
    <col collapsed="false" customWidth="true" hidden="false" outlineLevel="0" max="4" min="4" style="0" width="12.78"/>
    <col collapsed="false" customWidth="true" hidden="false" outlineLevel="0" max="6" min="6" style="0" width="12.55"/>
    <col collapsed="false" customWidth="true" hidden="false" outlineLevel="0" max="7" min="7" style="0" width="14.29"/>
    <col collapsed="false" customWidth="true" hidden="false" outlineLevel="0" max="8" min="8" style="0" width="15"/>
    <col collapsed="false" customWidth="true" hidden="false" outlineLevel="0" max="9" min="9" style="0" width="15.22"/>
    <col collapsed="false" customWidth="true" hidden="false" outlineLevel="0" max="10" min="10" style="0" width="11.89"/>
    <col collapsed="false" customWidth="true" hidden="false" outlineLevel="0" max="12" min="12" style="0" width="17.67"/>
  </cols>
  <sheetData>
    <row r="1" customFormat="false" ht="14.25" hidden="false" customHeight="true" outlineLevel="0" collapsed="false">
      <c r="A1" s="1" t="s">
        <v>37</v>
      </c>
      <c r="B1" s="1"/>
      <c r="C1" s="1"/>
      <c r="D1" s="1"/>
      <c r="E1" s="1"/>
      <c r="F1" s="1"/>
      <c r="G1" s="16"/>
      <c r="H1" s="16"/>
      <c r="I1" s="16"/>
      <c r="J1" s="16"/>
      <c r="K1" s="16"/>
      <c r="L1" s="16"/>
      <c r="M1" s="16"/>
      <c r="N1" s="16"/>
    </row>
    <row r="2" customFormat="false" ht="14.25" hidden="false" customHeight="false" outlineLevel="0" collapsed="false">
      <c r="A2" s="1"/>
      <c r="B2" s="1"/>
      <c r="C2" s="1"/>
      <c r="D2" s="1"/>
      <c r="E2" s="1"/>
      <c r="F2" s="1"/>
      <c r="G2" s="16"/>
      <c r="H2" s="16"/>
      <c r="I2" s="16"/>
      <c r="J2" s="16"/>
      <c r="K2" s="16"/>
      <c r="L2" s="16"/>
      <c r="M2" s="16"/>
      <c r="N2" s="16"/>
    </row>
    <row r="3" customFormat="false" ht="14.25" hidden="false" customHeight="false" outlineLevel="0" collapsed="false">
      <c r="A3" s="1"/>
      <c r="B3" s="1"/>
      <c r="C3" s="1"/>
      <c r="D3" s="1"/>
      <c r="E3" s="1"/>
      <c r="F3" s="1"/>
      <c r="G3" s="17"/>
      <c r="H3" s="17"/>
      <c r="I3" s="17"/>
      <c r="J3" s="17"/>
      <c r="K3" s="17"/>
      <c r="L3" s="17"/>
      <c r="M3" s="17"/>
      <c r="N3" s="17"/>
    </row>
    <row r="4" customFormat="false" ht="14.25" hidden="false" customHeight="false" outlineLevel="0" collapsed="false">
      <c r="A4" s="1"/>
      <c r="B4" s="1"/>
      <c r="C4" s="1"/>
      <c r="D4" s="1"/>
      <c r="E4" s="1"/>
      <c r="F4" s="1"/>
      <c r="G4" s="17"/>
      <c r="H4" s="17"/>
      <c r="I4" s="17"/>
      <c r="J4" s="17"/>
      <c r="K4" s="17"/>
      <c r="L4" s="17"/>
      <c r="M4" s="17"/>
      <c r="N4" s="17"/>
    </row>
    <row r="5" customFormat="false" ht="14.25" hidden="false" customHeight="false" outlineLevel="0" collapsed="false">
      <c r="A5" s="1"/>
      <c r="B5" s="1"/>
      <c r="C5" s="1"/>
      <c r="D5" s="1"/>
      <c r="E5" s="1"/>
      <c r="F5" s="1"/>
      <c r="G5" s="17"/>
      <c r="H5" s="17"/>
      <c r="I5" s="17"/>
      <c r="J5" s="17"/>
      <c r="K5" s="17"/>
      <c r="L5" s="17"/>
      <c r="M5" s="17"/>
      <c r="N5" s="17"/>
    </row>
    <row r="7" customFormat="false" ht="14.25" hidden="false" customHeight="false" outlineLevel="0" collapsed="false">
      <c r="D7" s="18" t="s">
        <v>38</v>
      </c>
      <c r="E7" s="19" t="n">
        <v>1.2</v>
      </c>
      <c r="G7" s="3" t="s">
        <v>39</v>
      </c>
      <c r="H7" s="3" t="s">
        <v>40</v>
      </c>
      <c r="I7" s="3" t="s">
        <v>41</v>
      </c>
      <c r="J7" s="3" t="s">
        <v>42</v>
      </c>
      <c r="K7" s="3" t="s">
        <v>43</v>
      </c>
      <c r="L7" s="3" t="s">
        <v>44</v>
      </c>
    </row>
    <row r="8" customFormat="false" ht="14.25" hidden="false" customHeight="false" outlineLevel="0" collapsed="false">
      <c r="D8" s="18" t="s">
        <v>45</v>
      </c>
      <c r="E8" s="19" t="n">
        <v>0.7</v>
      </c>
      <c r="G8" s="19" t="n">
        <v>1</v>
      </c>
      <c r="H8" s="19" t="n">
        <v>12230</v>
      </c>
      <c r="I8" s="19" t="n">
        <f aca="false">H8*$E$7</f>
        <v>14676</v>
      </c>
      <c r="J8" s="19" t="n">
        <f aca="false">H8*$E$8</f>
        <v>8561</v>
      </c>
      <c r="K8" s="19" t="n">
        <f aca="false">$E$9</f>
        <v>6115</v>
      </c>
      <c r="L8" s="19" t="n">
        <f aca="false">I8-J8+K8</f>
        <v>12230</v>
      </c>
    </row>
    <row r="9" customFormat="false" ht="14.25" hidden="false" customHeight="false" outlineLevel="0" collapsed="false">
      <c r="D9" s="18" t="s">
        <v>46</v>
      </c>
      <c r="E9" s="19" t="n">
        <v>6115</v>
      </c>
      <c r="G9" s="19" t="n">
        <v>2</v>
      </c>
      <c r="H9" s="19" t="n">
        <f aca="false">L8</f>
        <v>12230</v>
      </c>
      <c r="I9" s="19" t="n">
        <f aca="false">H9*$E$7</f>
        <v>14676</v>
      </c>
      <c r="J9" s="19" t="n">
        <f aca="false">H9*$E$8</f>
        <v>8561</v>
      </c>
      <c r="K9" s="19" t="n">
        <f aca="false">$E$9</f>
        <v>6115</v>
      </c>
      <c r="L9" s="19" t="n">
        <f aca="false">I9-J9+K9</f>
        <v>12230</v>
      </c>
    </row>
    <row r="10" customFormat="false" ht="14.25" hidden="false" customHeight="false" outlineLevel="0" collapsed="false">
      <c r="G10" s="19" t="n">
        <v>3</v>
      </c>
      <c r="H10" s="19" t="n">
        <f aca="false">L9</f>
        <v>12230</v>
      </c>
      <c r="I10" s="19" t="n">
        <f aca="false">H10*$E$7</f>
        <v>14676</v>
      </c>
      <c r="J10" s="19" t="n">
        <f aca="false">H10*$E$8</f>
        <v>8561</v>
      </c>
      <c r="K10" s="19" t="n">
        <f aca="false">$E$9</f>
        <v>6115</v>
      </c>
      <c r="L10" s="19" t="n">
        <f aca="false">I10-J10+K10</f>
        <v>12230</v>
      </c>
    </row>
    <row r="11" customFormat="false" ht="14.25" hidden="false" customHeight="false" outlineLevel="0" collapsed="false">
      <c r="G11" s="19" t="n">
        <v>4</v>
      </c>
      <c r="H11" s="19" t="n">
        <f aca="false">L10</f>
        <v>12230</v>
      </c>
      <c r="I11" s="19" t="n">
        <f aca="false">H11*$E$7</f>
        <v>14676</v>
      </c>
      <c r="J11" s="19" t="n">
        <f aca="false">H11*$E$8</f>
        <v>8561</v>
      </c>
      <c r="K11" s="19" t="n">
        <f aca="false">$E$9</f>
        <v>6115</v>
      </c>
      <c r="L11" s="19" t="n">
        <f aca="false">I11-J11+K11</f>
        <v>12230</v>
      </c>
    </row>
    <row r="12" customFormat="false" ht="14.25" hidden="false" customHeight="false" outlineLevel="0" collapsed="false">
      <c r="G12" s="19" t="n">
        <v>5</v>
      </c>
      <c r="H12" s="19" t="n">
        <f aca="false">L11</f>
        <v>12230</v>
      </c>
      <c r="I12" s="19" t="n">
        <f aca="false">H12*$E$7</f>
        <v>14676</v>
      </c>
      <c r="J12" s="19" t="n">
        <f aca="false">H12*$E$8</f>
        <v>8561</v>
      </c>
      <c r="K12" s="19" t="n">
        <f aca="false">$E$9</f>
        <v>6115</v>
      </c>
      <c r="L12" s="19" t="n">
        <f aca="false">I12-J12+K12</f>
        <v>12230</v>
      </c>
    </row>
    <row r="13" customFormat="false" ht="14.25" hidden="false" customHeight="false" outlineLevel="0" collapsed="false">
      <c r="G13" s="19" t="n">
        <v>6</v>
      </c>
      <c r="H13" s="19" t="n">
        <f aca="false">L12</f>
        <v>12230</v>
      </c>
      <c r="I13" s="19" t="n">
        <f aca="false">H13*$E$7</f>
        <v>14676</v>
      </c>
      <c r="J13" s="19" t="n">
        <f aca="false">H13*$E$8</f>
        <v>8561</v>
      </c>
      <c r="K13" s="19" t="n">
        <f aca="false">$E$9</f>
        <v>6115</v>
      </c>
      <c r="L13" s="19" t="n">
        <f aca="false">I13-J13+K13</f>
        <v>12230</v>
      </c>
    </row>
    <row r="14" customFormat="false" ht="14.25" hidden="false" customHeight="false" outlineLevel="0" collapsed="false">
      <c r="G14" s="19" t="n">
        <v>7</v>
      </c>
      <c r="H14" s="19" t="n">
        <f aca="false">L13</f>
        <v>12230</v>
      </c>
      <c r="I14" s="19" t="n">
        <f aca="false">H14*$E$7</f>
        <v>14676</v>
      </c>
      <c r="J14" s="19" t="n">
        <f aca="false">H14*$E$8</f>
        <v>8561</v>
      </c>
      <c r="K14" s="19" t="n">
        <f aca="false">$E$9</f>
        <v>6115</v>
      </c>
      <c r="L14" s="19" t="n">
        <f aca="false">I14-J14+K14</f>
        <v>12230</v>
      </c>
    </row>
    <row r="15" customFormat="false" ht="14.25" hidden="false" customHeight="false" outlineLevel="0" collapsed="false">
      <c r="G15" s="19" t="n">
        <v>8</v>
      </c>
      <c r="H15" s="19" t="n">
        <f aca="false">L14</f>
        <v>12230</v>
      </c>
      <c r="I15" s="19" t="n">
        <f aca="false">H15*$E$7</f>
        <v>14676</v>
      </c>
      <c r="J15" s="19" t="n">
        <f aca="false">H15*$E$8</f>
        <v>8561</v>
      </c>
      <c r="K15" s="19" t="n">
        <f aca="false">$E$9</f>
        <v>6115</v>
      </c>
      <c r="L15" s="19" t="n">
        <f aca="false">I15-J15+K15</f>
        <v>12230</v>
      </c>
    </row>
    <row r="16" customFormat="false" ht="14.25" hidden="false" customHeight="false" outlineLevel="0" collapsed="false">
      <c r="G16" s="19" t="n">
        <v>9</v>
      </c>
      <c r="H16" s="19" t="n">
        <f aca="false">L15</f>
        <v>12230</v>
      </c>
      <c r="I16" s="19" t="n">
        <f aca="false">H16*$E$7</f>
        <v>14676</v>
      </c>
      <c r="J16" s="19" t="n">
        <f aca="false">H16*$E$8</f>
        <v>8561</v>
      </c>
      <c r="K16" s="19" t="n">
        <f aca="false">$E$9</f>
        <v>6115</v>
      </c>
      <c r="L16" s="19" t="n">
        <f aca="false">I16-J16+K16</f>
        <v>12230</v>
      </c>
    </row>
    <row r="17" customFormat="false" ht="14.25" hidden="false" customHeight="false" outlineLevel="0" collapsed="false">
      <c r="G17" s="19" t="n">
        <v>10</v>
      </c>
      <c r="H17" s="19" t="n">
        <f aca="false">L16</f>
        <v>12230</v>
      </c>
      <c r="I17" s="19" t="n">
        <f aca="false">H17*$E$7</f>
        <v>14676</v>
      </c>
      <c r="J17" s="19" t="n">
        <f aca="false">H17*$E$8</f>
        <v>8561</v>
      </c>
      <c r="K17" s="19" t="n">
        <f aca="false">$E$9</f>
        <v>6115</v>
      </c>
      <c r="L17" s="19" t="n">
        <f aca="false">I17-J17+K17</f>
        <v>12230</v>
      </c>
    </row>
    <row r="19" customFormat="false" ht="14.25" hidden="false" customHeight="true" outlineLevel="0" collapsed="false">
      <c r="A19" s="1" t="s">
        <v>47</v>
      </c>
      <c r="B19" s="1"/>
      <c r="C19" s="1"/>
      <c r="D19" s="1"/>
      <c r="E19" s="1"/>
      <c r="F19" s="1"/>
      <c r="G19" s="16"/>
      <c r="H19" s="16"/>
      <c r="I19" s="16"/>
      <c r="J19" s="16"/>
      <c r="K19" s="16"/>
      <c r="L19" s="16"/>
      <c r="M19" s="16"/>
      <c r="N19" s="16"/>
    </row>
    <row r="20" customFormat="false" ht="14.25" hidden="false" customHeight="false" outlineLevel="0" collapsed="false">
      <c r="A20" s="1"/>
      <c r="B20" s="1"/>
      <c r="C20" s="1"/>
      <c r="D20" s="1"/>
      <c r="E20" s="1"/>
      <c r="F20" s="1"/>
      <c r="G20" s="16"/>
      <c r="H20" s="16"/>
      <c r="I20" s="16"/>
      <c r="J20" s="16"/>
      <c r="K20" s="16"/>
      <c r="L20" s="16"/>
      <c r="M20" s="16"/>
      <c r="N20" s="16"/>
    </row>
    <row r="21" customFormat="false" ht="14.25" hidden="false" customHeight="false" outlineLevel="0" collapsed="false">
      <c r="A21" s="1"/>
      <c r="B21" s="1"/>
      <c r="C21" s="1"/>
      <c r="D21" s="1"/>
      <c r="E21" s="1"/>
      <c r="F21" s="1"/>
    </row>
    <row r="22" customFormat="false" ht="14.25" hidden="false" customHeight="false" outlineLevel="0" collapsed="false">
      <c r="A22" s="1"/>
      <c r="B22" s="1"/>
      <c r="C22" s="1"/>
      <c r="D22" s="1"/>
      <c r="E22" s="1"/>
      <c r="F22" s="1"/>
    </row>
    <row r="23" customFormat="false" ht="14.25" hidden="false" customHeight="false" outlineLevel="0" collapsed="false">
      <c r="A23" s="1"/>
      <c r="B23" s="1"/>
      <c r="C23" s="1"/>
      <c r="D23" s="1"/>
      <c r="E23" s="1"/>
      <c r="F23" s="1"/>
    </row>
    <row r="25" customFormat="false" ht="14.25" hidden="false" customHeight="false" outlineLevel="0" collapsed="false">
      <c r="E25" s="20" t="s">
        <v>48</v>
      </c>
      <c r="F25" s="20" t="s">
        <v>49</v>
      </c>
      <c r="G25" s="20"/>
      <c r="H25" s="20" t="s">
        <v>50</v>
      </c>
      <c r="I25" s="20"/>
    </row>
    <row r="26" customFormat="false" ht="14.25" hidden="false" customHeight="false" outlineLevel="0" collapsed="false">
      <c r="E26" s="21" t="s">
        <v>51</v>
      </c>
      <c r="F26" s="22" t="n">
        <v>15344</v>
      </c>
      <c r="G26" s="21" t="s">
        <v>52</v>
      </c>
      <c r="H26" s="21" t="n">
        <v>1</v>
      </c>
      <c r="I26" s="22" t="n">
        <f aca="false">($F$39+1-H26)*x1_</f>
        <v>153440</v>
      </c>
      <c r="J26" s="23"/>
      <c r="K26" s="24" t="n">
        <f aca="false">(F39+1)/F39</f>
        <v>1.1</v>
      </c>
    </row>
    <row r="27" customFormat="false" ht="14.25" hidden="false" customHeight="false" outlineLevel="0" collapsed="false">
      <c r="E27" s="21" t="s">
        <v>53</v>
      </c>
      <c r="F27" s="22" t="n">
        <v>32645</v>
      </c>
      <c r="G27" s="21" t="s">
        <v>54</v>
      </c>
      <c r="H27" s="21" t="n">
        <v>2</v>
      </c>
      <c r="I27" s="22" t="n">
        <f aca="false">($F$39+1-H27)*x2_</f>
        <v>293805</v>
      </c>
      <c r="J27" s="23"/>
      <c r="K27" s="24"/>
    </row>
    <row r="28" customFormat="false" ht="14.25" hidden="false" customHeight="false" outlineLevel="0" collapsed="false">
      <c r="E28" s="21" t="s">
        <v>55</v>
      </c>
      <c r="F28" s="22" t="n">
        <v>35423</v>
      </c>
      <c r="G28" s="21" t="s">
        <v>56</v>
      </c>
      <c r="H28" s="21" t="n">
        <v>3</v>
      </c>
      <c r="I28" s="22" t="n">
        <f aca="false">($F$39+1-H28)*x3_</f>
        <v>283384</v>
      </c>
    </row>
    <row r="29" customFormat="false" ht="14.25" hidden="false" customHeight="false" outlineLevel="0" collapsed="false">
      <c r="E29" s="21" t="s">
        <v>57</v>
      </c>
      <c r="F29" s="22" t="n">
        <v>57344</v>
      </c>
      <c r="G29" s="21" t="s">
        <v>58</v>
      </c>
      <c r="H29" s="21" t="n">
        <v>4</v>
      </c>
      <c r="I29" s="22" t="n">
        <f aca="false">($F$39+1-H29)*x4_</f>
        <v>401408</v>
      </c>
      <c r="K29" s="18"/>
      <c r="L29" s="18"/>
      <c r="M29" s="25" t="n">
        <f aca="false">(K26-(I37/G37))</f>
        <v>0.366200219029672</v>
      </c>
    </row>
    <row r="30" customFormat="false" ht="14.25" hidden="false" customHeight="false" outlineLevel="0" collapsed="false">
      <c r="E30" s="21" t="s">
        <v>59</v>
      </c>
      <c r="F30" s="22" t="n">
        <v>63645</v>
      </c>
      <c r="G30" s="21" t="s">
        <v>60</v>
      </c>
      <c r="H30" s="21" t="n">
        <v>5</v>
      </c>
      <c r="I30" s="22" t="n">
        <f aca="false">($F$39+1-H30)*x5_</f>
        <v>381870</v>
      </c>
      <c r="K30" s="18"/>
      <c r="L30" s="18"/>
      <c r="M30" s="25"/>
    </row>
    <row r="31" customFormat="false" ht="14.25" hidden="false" customHeight="false" outlineLevel="0" collapsed="false">
      <c r="E31" s="21" t="s">
        <v>61</v>
      </c>
      <c r="F31" s="22" t="n">
        <v>67375</v>
      </c>
      <c r="G31" s="21" t="s">
        <v>62</v>
      </c>
      <c r="H31" s="21" t="n">
        <v>6</v>
      </c>
      <c r="I31" s="22" t="n">
        <f aca="false">($F$39+1-H31)*x6_</f>
        <v>336875</v>
      </c>
    </row>
    <row r="32" customFormat="false" ht="14.25" hidden="false" customHeight="false" outlineLevel="0" collapsed="false">
      <c r="E32" s="21" t="s">
        <v>63</v>
      </c>
      <c r="F32" s="22" t="n">
        <v>93654</v>
      </c>
      <c r="G32" s="21" t="s">
        <v>64</v>
      </c>
      <c r="H32" s="21" t="n">
        <v>7</v>
      </c>
      <c r="I32" s="22" t="n">
        <f aca="false">($F$39+1-H32)*x7_</f>
        <v>374616</v>
      </c>
    </row>
    <row r="33" customFormat="false" ht="14.25" hidden="false" customHeight="false" outlineLevel="0" collapsed="false">
      <c r="E33" s="21" t="s">
        <v>65</v>
      </c>
      <c r="F33" s="22" t="n">
        <v>94735</v>
      </c>
      <c r="G33" s="21" t="s">
        <v>66</v>
      </c>
      <c r="H33" s="21" t="n">
        <v>8</v>
      </c>
      <c r="I33" s="22" t="n">
        <f aca="false">($F$39+1-H33)*x8_</f>
        <v>284205</v>
      </c>
    </row>
    <row r="34" customFormat="false" ht="14.25" hidden="false" customHeight="false" outlineLevel="0" collapsed="false">
      <c r="E34" s="21" t="s">
        <v>67</v>
      </c>
      <c r="F34" s="22" t="n">
        <v>175645</v>
      </c>
      <c r="G34" s="21" t="s">
        <v>68</v>
      </c>
      <c r="H34" s="21" t="n">
        <v>9</v>
      </c>
      <c r="I34" s="22" t="n">
        <f aca="false">($F$39+1-H34)*x9_</f>
        <v>351290</v>
      </c>
    </row>
    <row r="35" customFormat="false" ht="14.25" hidden="false" customHeight="false" outlineLevel="0" collapsed="false">
      <c r="E35" s="21" t="s">
        <v>69</v>
      </c>
      <c r="F35" s="22" t="n">
        <v>197867</v>
      </c>
      <c r="G35" s="21" t="s">
        <v>70</v>
      </c>
      <c r="H35" s="21" t="n">
        <v>10</v>
      </c>
      <c r="I35" s="22" t="n">
        <f aca="false">($F$39+1-H35)*x10_</f>
        <v>197867</v>
      </c>
    </row>
    <row r="36" customFormat="false" ht="14.25" hidden="false" customHeight="false" outlineLevel="0" collapsed="false">
      <c r="F36" s="5"/>
      <c r="I36" s="5"/>
    </row>
    <row r="37" customFormat="false" ht="14.25" hidden="false" customHeight="false" outlineLevel="0" collapsed="false">
      <c r="F37" s="20"/>
      <c r="G37" s="26" t="n">
        <f aca="false">$F$39*(SUM(F26:F35))</f>
        <v>8336770</v>
      </c>
      <c r="H37" s="20"/>
      <c r="I37" s="26" t="n">
        <f aca="false">2*SUM(I26:I35)</f>
        <v>6117520</v>
      </c>
    </row>
    <row r="39" customFormat="false" ht="14.25" hidden="false" customHeight="false" outlineLevel="0" collapsed="false">
      <c r="E39" s="20" t="s">
        <v>71</v>
      </c>
      <c r="F39" s="20" t="n">
        <v>10</v>
      </c>
    </row>
    <row r="41" customFormat="false" ht="14.25" hidden="false" customHeight="true" outlineLevel="0" collapsed="false">
      <c r="A41" s="1" t="s">
        <v>72</v>
      </c>
      <c r="B41" s="1"/>
      <c r="C41" s="1"/>
      <c r="D41" s="1"/>
      <c r="E41" s="1"/>
      <c r="F41" s="1"/>
      <c r="G41" s="1"/>
      <c r="H41" s="1"/>
      <c r="I41" s="1"/>
      <c r="J41" s="1"/>
      <c r="K41" s="1"/>
      <c r="L41" s="1"/>
      <c r="M41" s="1"/>
      <c r="N41" s="1"/>
    </row>
    <row r="42" customFormat="false" ht="14.25" hidden="false" customHeight="false" outlineLevel="0" collapsed="false">
      <c r="A42" s="1"/>
      <c r="B42" s="1"/>
      <c r="C42" s="1"/>
      <c r="D42" s="1"/>
      <c r="E42" s="1"/>
      <c r="F42" s="1"/>
      <c r="G42" s="1"/>
      <c r="H42" s="1"/>
      <c r="I42" s="1"/>
      <c r="J42" s="1"/>
      <c r="K42" s="1"/>
      <c r="L42" s="1"/>
      <c r="M42" s="1"/>
      <c r="N42" s="1"/>
    </row>
    <row r="55" customFormat="false" ht="14.25" hidden="false" customHeight="true" outlineLevel="0" collapsed="false">
      <c r="A55" s="1" t="s">
        <v>73</v>
      </c>
      <c r="B55" s="1"/>
      <c r="C55" s="1"/>
      <c r="D55" s="1"/>
      <c r="E55" s="1"/>
      <c r="F55" s="16"/>
      <c r="G55" s="16"/>
      <c r="H55" s="16"/>
      <c r="I55" s="16"/>
      <c r="J55" s="16"/>
      <c r="K55" s="16"/>
      <c r="L55" s="16"/>
      <c r="M55" s="16"/>
      <c r="N55" s="16"/>
    </row>
    <row r="56" customFormat="false" ht="14.25" hidden="false" customHeight="false" outlineLevel="0" collapsed="false">
      <c r="A56" s="1"/>
      <c r="B56" s="1"/>
      <c r="C56" s="1"/>
      <c r="D56" s="1"/>
      <c r="E56" s="1"/>
      <c r="F56" s="16"/>
      <c r="G56" s="16"/>
      <c r="H56" s="16"/>
      <c r="I56" s="16"/>
      <c r="J56" s="16"/>
      <c r="K56" s="16"/>
      <c r="L56" s="16"/>
      <c r="M56" s="16"/>
      <c r="N56" s="16"/>
    </row>
    <row r="57" customFormat="false" ht="14.25" hidden="false" customHeight="false" outlineLevel="0" collapsed="false">
      <c r="A57" s="1"/>
      <c r="B57" s="1"/>
      <c r="C57" s="1"/>
      <c r="D57" s="1"/>
      <c r="E57" s="1"/>
    </row>
    <row r="58" customFormat="false" ht="30" hidden="false" customHeight="true" outlineLevel="0" collapsed="false">
      <c r="A58" s="1"/>
      <c r="B58" s="1"/>
      <c r="C58" s="1"/>
      <c r="D58" s="1"/>
      <c r="E58" s="1"/>
    </row>
    <row r="60" customFormat="false" ht="14.25" hidden="false" customHeight="false" outlineLevel="0" collapsed="false">
      <c r="B60" s="27" t="s">
        <v>74</v>
      </c>
      <c r="C60" s="28" t="s">
        <v>75</v>
      </c>
      <c r="D60" s="29" t="n">
        <v>1433</v>
      </c>
    </row>
    <row r="61" customFormat="false" ht="14.25" hidden="false" customHeight="false" outlineLevel="0" collapsed="false">
      <c r="B61" s="27" t="s">
        <v>76</v>
      </c>
      <c r="C61" s="28" t="s">
        <v>77</v>
      </c>
      <c r="D61" s="29" t="n">
        <v>8566</v>
      </c>
    </row>
    <row r="62" customFormat="false" ht="14.25" hidden="false" customHeight="false" outlineLevel="0" collapsed="false">
      <c r="B62" s="27" t="s">
        <v>78</v>
      </c>
      <c r="C62" s="28" t="s">
        <v>79</v>
      </c>
      <c r="D62" s="29" t="n">
        <v>3642</v>
      </c>
    </row>
    <row r="63" customFormat="false" ht="14.25" hidden="false" customHeight="false" outlineLevel="0" collapsed="false">
      <c r="B63" s="27" t="s">
        <v>80</v>
      </c>
      <c r="C63" s="28" t="s">
        <v>81</v>
      </c>
      <c r="D63" s="29" t="n">
        <v>6323</v>
      </c>
    </row>
    <row r="64" customFormat="false" ht="14.25" hidden="false" customHeight="false" outlineLevel="0" collapsed="false">
      <c r="B64" s="27" t="s">
        <v>82</v>
      </c>
      <c r="C64" s="28" t="s">
        <v>83</v>
      </c>
      <c r="D64" s="29" t="n">
        <v>4967</v>
      </c>
    </row>
    <row r="65" customFormat="false" ht="14.25" hidden="false" customHeight="false" outlineLevel="0" collapsed="false">
      <c r="C65" s="28" t="s">
        <v>84</v>
      </c>
      <c r="D65" s="28" t="n">
        <f aca="false">SUM(AR+CL+MN+NY+NJ)</f>
        <v>24931</v>
      </c>
    </row>
  </sheetData>
  <mergeCells count="6">
    <mergeCell ref="A1:F5"/>
    <mergeCell ref="A19:F23"/>
    <mergeCell ref="K26:K27"/>
    <mergeCell ref="M29:M30"/>
    <mergeCell ref="A41:N42"/>
    <mergeCell ref="A55:E5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J24"/>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G19" activeCellId="0" sqref="G19"/>
    </sheetView>
  </sheetViews>
  <sheetFormatPr defaultColWidth="8.54296875" defaultRowHeight="13.8" zeroHeight="false" outlineLevelRow="0" outlineLevelCol="0"/>
  <cols>
    <col collapsed="false" customWidth="true" hidden="false" outlineLevel="0" max="7" min="7" style="0" width="10.62"/>
  </cols>
  <sheetData>
    <row r="1" customFormat="false" ht="14.25" hidden="false" customHeight="false" outlineLevel="0" collapsed="false"/>
    <row r="2" customFormat="false" ht="14.25" hidden="false" customHeight="false" outlineLevel="0" collapsed="false"/>
    <row r="3" customFormat="false" ht="14.25" hidden="false" customHeight="false" outlineLevel="0" collapsed="false">
      <c r="B3" s="30"/>
      <c r="C3" s="30" t="s">
        <v>85</v>
      </c>
      <c r="D3" s="30" t="s">
        <v>86</v>
      </c>
      <c r="E3" s="30" t="s">
        <v>87</v>
      </c>
      <c r="F3" s="30" t="s">
        <v>88</v>
      </c>
      <c r="G3" s="30" t="s">
        <v>89</v>
      </c>
      <c r="H3" s="30" t="s">
        <v>90</v>
      </c>
      <c r="I3" s="30" t="s">
        <v>91</v>
      </c>
      <c r="J3" s="30" t="s">
        <v>92</v>
      </c>
    </row>
    <row r="4" customFormat="false" ht="14.25" hidden="false" customHeight="false" outlineLevel="0" collapsed="false">
      <c r="B4" s="30" t="s">
        <v>85</v>
      </c>
      <c r="C4" s="31" t="n">
        <v>0</v>
      </c>
      <c r="D4" s="31" t="n">
        <v>983</v>
      </c>
      <c r="E4" s="31" t="n">
        <v>1815</v>
      </c>
      <c r="F4" s="31" t="n">
        <v>1991</v>
      </c>
      <c r="G4" s="31" t="n">
        <v>3036</v>
      </c>
      <c r="H4" s="31" t="n">
        <v>1539</v>
      </c>
      <c r="I4" s="31" t="n">
        <v>2664</v>
      </c>
      <c r="J4" s="31" t="n">
        <v>2612</v>
      </c>
    </row>
    <row r="5" customFormat="false" ht="14.25" hidden="false" customHeight="false" outlineLevel="0" collapsed="false">
      <c r="B5" s="30" t="s">
        <v>86</v>
      </c>
      <c r="C5" s="31" t="n">
        <v>983</v>
      </c>
      <c r="D5" s="31" t="n">
        <v>0</v>
      </c>
      <c r="E5" s="31" t="n">
        <v>1205</v>
      </c>
      <c r="F5" s="31" t="n">
        <v>1050</v>
      </c>
      <c r="G5" s="31" t="n">
        <v>2112</v>
      </c>
      <c r="H5" s="31" t="n">
        <v>1390</v>
      </c>
      <c r="I5" s="31" t="n">
        <v>1729</v>
      </c>
      <c r="J5" s="31" t="n">
        <v>2052</v>
      </c>
    </row>
    <row r="6" customFormat="false" ht="14.25" hidden="false" customHeight="false" outlineLevel="0" collapsed="false">
      <c r="B6" s="30" t="s">
        <v>87</v>
      </c>
      <c r="C6" s="31" t="n">
        <v>1815</v>
      </c>
      <c r="D6" s="31" t="n">
        <v>1205</v>
      </c>
      <c r="E6" s="31" t="n">
        <v>0</v>
      </c>
      <c r="F6" s="31" t="n">
        <v>80</v>
      </c>
      <c r="G6" s="31" t="n">
        <v>1425</v>
      </c>
      <c r="H6" s="31" t="n">
        <v>1552</v>
      </c>
      <c r="I6" s="31" t="n">
        <v>1027</v>
      </c>
      <c r="J6" s="31" t="n">
        <v>2404</v>
      </c>
    </row>
    <row r="7" customFormat="false" ht="14.25" hidden="false" customHeight="false" outlineLevel="0" collapsed="false">
      <c r="B7" s="30" t="s">
        <v>88</v>
      </c>
      <c r="C7" s="31" t="n">
        <v>1991</v>
      </c>
      <c r="D7" s="31" t="n">
        <v>1050</v>
      </c>
      <c r="E7" s="31" t="n">
        <v>801</v>
      </c>
      <c r="F7" s="31" t="n">
        <v>0</v>
      </c>
      <c r="G7" s="31" t="n">
        <v>1174</v>
      </c>
      <c r="H7" s="31" t="n">
        <v>2100</v>
      </c>
      <c r="I7" s="31" t="n">
        <v>836</v>
      </c>
      <c r="J7" s="31" t="n">
        <v>1373</v>
      </c>
    </row>
    <row r="8" customFormat="false" ht="14.25" hidden="false" customHeight="false" outlineLevel="0" collapsed="false">
      <c r="B8" s="30" t="s">
        <v>89</v>
      </c>
      <c r="C8" s="31" t="n">
        <v>3036</v>
      </c>
      <c r="D8" s="31" t="n">
        <v>2112</v>
      </c>
      <c r="E8" s="31" t="n">
        <v>1425</v>
      </c>
      <c r="F8" s="31" t="n">
        <v>1174</v>
      </c>
      <c r="G8" s="31" t="n">
        <v>0</v>
      </c>
      <c r="H8" s="31" t="n">
        <v>2757</v>
      </c>
      <c r="I8" s="31" t="n">
        <v>398</v>
      </c>
      <c r="J8" s="31" t="n">
        <v>1909</v>
      </c>
    </row>
    <row r="9" customFormat="false" ht="14.25" hidden="false" customHeight="false" outlineLevel="0" collapsed="false">
      <c r="B9" s="30" t="s">
        <v>90</v>
      </c>
      <c r="C9" s="31" t="n">
        <v>1539</v>
      </c>
      <c r="D9" s="31" t="n">
        <v>1390</v>
      </c>
      <c r="E9" s="31" t="n">
        <v>1332</v>
      </c>
      <c r="F9" s="31" t="n">
        <v>2100</v>
      </c>
      <c r="G9" s="31" t="n">
        <v>2757</v>
      </c>
      <c r="H9" s="31" t="n">
        <v>0</v>
      </c>
      <c r="I9" s="31" t="n">
        <v>2359</v>
      </c>
      <c r="J9" s="31" t="n">
        <v>3389</v>
      </c>
    </row>
    <row r="10" customFormat="false" ht="14.25" hidden="false" customHeight="false" outlineLevel="0" collapsed="false">
      <c r="B10" s="30" t="s">
        <v>91</v>
      </c>
      <c r="C10" s="31" t="n">
        <v>2664</v>
      </c>
      <c r="D10" s="31" t="n">
        <v>1729</v>
      </c>
      <c r="E10" s="31" t="n">
        <v>1027</v>
      </c>
      <c r="F10" s="31" t="n">
        <v>836</v>
      </c>
      <c r="G10" s="31" t="n">
        <v>398</v>
      </c>
      <c r="H10" s="31" t="n">
        <v>2359</v>
      </c>
      <c r="I10" s="31" t="n">
        <v>0</v>
      </c>
      <c r="J10" s="31" t="n">
        <v>1482</v>
      </c>
    </row>
    <row r="11" customFormat="false" ht="14.25" hidden="false" customHeight="false" outlineLevel="0" collapsed="false">
      <c r="B11" s="30" t="s">
        <v>92</v>
      </c>
      <c r="C11" s="31" t="n">
        <v>2612</v>
      </c>
      <c r="D11" s="31" t="n">
        <v>2052</v>
      </c>
      <c r="E11" s="31" t="n">
        <v>2404</v>
      </c>
      <c r="F11" s="31" t="n">
        <v>1373</v>
      </c>
      <c r="G11" s="31" t="n">
        <v>1909</v>
      </c>
      <c r="H11" s="31" t="n">
        <v>3389</v>
      </c>
      <c r="I11" s="31" t="n">
        <v>1482</v>
      </c>
      <c r="J11" s="31" t="n">
        <v>0</v>
      </c>
    </row>
    <row r="12" customFormat="false" ht="14.25" hidden="false" customHeight="false" outlineLevel="0" collapsed="false"/>
    <row r="13" customFormat="false" ht="14.25" hidden="false" customHeight="false" outlineLevel="0" collapsed="false"/>
    <row r="15" customFormat="false" ht="13.8" hidden="false" customHeight="false" outlineLevel="0" collapsed="false">
      <c r="C15" s="0" t="s">
        <v>93</v>
      </c>
    </row>
    <row r="16" customFormat="false" ht="13.8" hidden="false" customHeight="false" outlineLevel="0" collapsed="false">
      <c r="C16" s="30" t="s">
        <v>94</v>
      </c>
      <c r="D16" s="30" t="s">
        <v>95</v>
      </c>
      <c r="G16" s="32" t="s">
        <v>96</v>
      </c>
    </row>
    <row r="17" customFormat="false" ht="13.8" hidden="false" customHeight="false" outlineLevel="0" collapsed="false">
      <c r="C17" s="31" t="n">
        <v>8</v>
      </c>
      <c r="D17" s="31" t="n">
        <f aca="false" t="array" ref="D17:D17">INDEX(distance,C17,C18)</f>
        <v>1482</v>
      </c>
      <c r="E17" s="30" t="s">
        <v>97</v>
      </c>
      <c r="G17" s="33" t="n">
        <f aca="false">INDEX(distance,MATCH("Seattle",list,0),MATCH("Phoenix",list,0))</f>
        <v>1482</v>
      </c>
    </row>
    <row r="18" customFormat="false" ht="13.8" hidden="false" customHeight="false" outlineLevel="0" collapsed="false">
      <c r="C18" s="31" t="n">
        <v>7</v>
      </c>
      <c r="D18" s="31" t="n">
        <f aca="false" t="array" ref="D18:D18">INDEX(distance,C18,C19)</f>
        <v>398</v>
      </c>
      <c r="E18" s="30" t="s">
        <v>98</v>
      </c>
      <c r="G18" s="33" t="n">
        <f aca="false">INDEX(distance,MATCH("Phoenix",list,0),MATCH("LA",list,0))</f>
        <v>398</v>
      </c>
    </row>
    <row r="19" customFormat="false" ht="13.8" hidden="false" customHeight="false" outlineLevel="0" collapsed="false">
      <c r="C19" s="31" t="n">
        <v>5</v>
      </c>
      <c r="D19" s="31" t="n">
        <f aca="false" t="array" ref="D19:D19">INDEX(distance,C19,C20)</f>
        <v>1174</v>
      </c>
      <c r="E19" s="30" t="s">
        <v>89</v>
      </c>
      <c r="G19" s="33" t="n">
        <f aca="false">INDEX(distance,MATCH("LA",list,0),MATCH("Denver",list,0))</f>
        <v>1174</v>
      </c>
    </row>
    <row r="20" customFormat="false" ht="13.8" hidden="false" customHeight="false" outlineLevel="0" collapsed="false">
      <c r="C20" s="31" t="n">
        <v>4</v>
      </c>
      <c r="D20" s="31" t="n">
        <f aca="false" t="array" ref="D20:D20">INDEX(distance,C20,C21)</f>
        <v>801</v>
      </c>
      <c r="E20" s="30" t="s">
        <v>99</v>
      </c>
      <c r="G20" s="33" t="n">
        <f aca="false">INDEX(distance,MATCH("Denver",list,0),MATCH("Dallas",list,0))</f>
        <v>801</v>
      </c>
    </row>
    <row r="21" customFormat="false" ht="13.8" hidden="false" customHeight="false" outlineLevel="0" collapsed="false">
      <c r="C21" s="31" t="n">
        <v>3</v>
      </c>
      <c r="D21" s="31" t="n">
        <f aca="false" t="array" ref="D21:D21">INDEX(distance,C21,C22)</f>
        <v>1205</v>
      </c>
      <c r="E21" s="30" t="s">
        <v>100</v>
      </c>
      <c r="G21" s="33" t="n">
        <f aca="false">INDEX(distance,MATCH("Dallas",list,0),MATCH("Chicago",list,0))</f>
        <v>1205</v>
      </c>
    </row>
    <row r="22" customFormat="false" ht="13.8" hidden="false" customHeight="false" outlineLevel="0" collapsed="false">
      <c r="C22" s="31" t="n">
        <v>2</v>
      </c>
      <c r="D22" s="31" t="n">
        <f aca="false" t="array" ref="D22:D22">INDEX(distance,C22,C23)</f>
        <v>2052</v>
      </c>
      <c r="E22" s="30" t="s">
        <v>101</v>
      </c>
      <c r="G22" s="33" t="n">
        <f aca="false">INDEX(distance,MATCH("Chicago",list,0),MATCH("Seattle",list,0))</f>
        <v>2052</v>
      </c>
    </row>
    <row r="23" customFormat="false" ht="13.8" hidden="false" customHeight="false" outlineLevel="0" collapsed="false">
      <c r="C23" s="31" t="n">
        <v>8</v>
      </c>
      <c r="D23" s="31" t="n">
        <v>0</v>
      </c>
      <c r="E23" s="30" t="s">
        <v>97</v>
      </c>
      <c r="G23" s="33" t="n">
        <f aca="false">INDEX(distance,MATCH("Seattle",list,0),MATCH("Seattle",list,0))</f>
        <v>0</v>
      </c>
    </row>
    <row r="24" customFormat="false" ht="13.8" hidden="false" customHeight="false" outlineLevel="0" collapsed="false">
      <c r="C24" s="31"/>
      <c r="D24" s="31" t="n">
        <f aca="false">SUM(D17:D23)</f>
        <v>7112</v>
      </c>
      <c r="G24" s="33" t="n">
        <f aca="false">SUM(G17:G23)</f>
        <v>7112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1:F18"/>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H7" activeCellId="0" sqref="H7"/>
    </sheetView>
  </sheetViews>
  <sheetFormatPr defaultColWidth="9.14453125" defaultRowHeight="12.8" zeroHeight="false" outlineLevelRow="0" outlineLevelCol="0"/>
  <sheetData>
    <row r="1" customFormat="false" ht="13.8" hidden="false" customHeight="false" outlineLevel="0" collapsed="false"/>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c r="D9" s="0" t="n">
        <v>64</v>
      </c>
      <c r="F9" s="0" t="n">
        <f aca="false">LARGE(D9:D12,1)</f>
        <v>3465</v>
      </c>
    </row>
    <row r="10" customFormat="false" ht="13.8" hidden="false" customHeight="false" outlineLevel="0" collapsed="false">
      <c r="D10" s="0" t="n">
        <v>3465</v>
      </c>
      <c r="F10" s="0" t="n">
        <f aca="false">LARGE(D9:D17,1)</f>
        <v>7573</v>
      </c>
    </row>
    <row r="11" customFormat="false" ht="13.8" hidden="false" customHeight="false" outlineLevel="0" collapsed="false">
      <c r="D11" s="0" t="n">
        <v>457</v>
      </c>
    </row>
    <row r="12" customFormat="false" ht="13.8" hidden="false" customHeight="false" outlineLevel="0" collapsed="false">
      <c r="D12" s="0" t="n">
        <v>43</v>
      </c>
    </row>
    <row r="13" customFormat="false" ht="13.8" hidden="false" customHeight="false" outlineLevel="0" collapsed="false">
      <c r="D13" s="0" t="n">
        <v>523</v>
      </c>
    </row>
    <row r="14" customFormat="false" ht="13.8" hidden="false" customHeight="false" outlineLevel="0" collapsed="false">
      <c r="D14" s="0" t="n">
        <v>61</v>
      </c>
    </row>
    <row r="15" customFormat="false" ht="13.8" hidden="false" customHeight="false" outlineLevel="0" collapsed="false">
      <c r="D15" s="0" t="n">
        <v>614</v>
      </c>
    </row>
    <row r="16" customFormat="false" ht="13.8" hidden="false" customHeight="false" outlineLevel="0" collapsed="false">
      <c r="D16" s="0" t="n">
        <v>1613</v>
      </c>
    </row>
    <row r="17" customFormat="false" ht="13.8" hidden="false" customHeight="false" outlineLevel="0" collapsed="false">
      <c r="D17" s="0" t="n">
        <v>7573</v>
      </c>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2024-02-29T01:40:02Z</dcterms:created>
  <dc:creator>RAJKUMAR DAS</dc:creator>
  <dc:description/>
  <dc:language>en-IN</dc:language>
  <cp:lastModifiedBy/>
  <dcterms:modified xsi:type="dcterms:W3CDTF">2024-03-02T13:33:35Z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