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0" i="1"/>
  <c r="G61"/>
  <c r="G58"/>
  <c r="G57"/>
  <c r="G54"/>
  <c r="G51"/>
  <c r="G50"/>
  <c r="G48"/>
  <c r="G46"/>
  <c r="G43"/>
  <c r="G41"/>
  <c r="G38"/>
  <c r="G36"/>
  <c r="G32"/>
  <c r="G29"/>
  <c r="G26"/>
  <c r="G23"/>
  <c r="G19"/>
  <c r="G17"/>
  <c r="G15"/>
  <c r="G13"/>
  <c r="G10"/>
  <c r="G6"/>
  <c r="N57"/>
  <c r="O57"/>
  <c r="P57"/>
  <c r="N58"/>
  <c r="O58"/>
  <c r="P58"/>
  <c r="M58"/>
  <c r="M57"/>
  <c r="M60"/>
  <c r="N60" s="1"/>
  <c r="O60" s="1"/>
  <c r="P60" s="1"/>
  <c r="M61"/>
  <c r="N61" s="1"/>
  <c r="O61" s="1"/>
  <c r="P61" s="1"/>
  <c r="L61"/>
  <c r="L60"/>
  <c r="N54"/>
  <c r="O54"/>
  <c r="P54"/>
  <c r="M54"/>
  <c r="N51"/>
  <c r="O51"/>
  <c r="P51"/>
  <c r="M51"/>
  <c r="N52"/>
  <c r="O52" s="1"/>
  <c r="P52" s="1"/>
  <c r="M52"/>
  <c r="L52"/>
  <c r="K52"/>
  <c r="J52"/>
  <c r="I52"/>
  <c r="C52"/>
  <c r="D52"/>
  <c r="E52"/>
  <c r="F52"/>
  <c r="B52"/>
  <c r="N50"/>
  <c r="O50"/>
  <c r="P50"/>
  <c r="M50"/>
  <c r="N48"/>
  <c r="O48"/>
  <c r="P48"/>
  <c r="M48"/>
  <c r="M46"/>
  <c r="N46" s="1"/>
  <c r="O46" s="1"/>
  <c r="P46" s="1"/>
  <c r="P43"/>
  <c r="O43"/>
  <c r="N43"/>
  <c r="M43"/>
  <c r="P41"/>
  <c r="O41"/>
  <c r="N41"/>
  <c r="M41"/>
  <c r="N38"/>
  <c r="O38"/>
  <c r="P38"/>
  <c r="M38"/>
  <c r="N36"/>
  <c r="O36"/>
  <c r="P36"/>
  <c r="M36"/>
  <c r="N32"/>
  <c r="O32" s="1"/>
  <c r="P32" s="1"/>
  <c r="M32"/>
  <c r="P29"/>
  <c r="O29"/>
  <c r="N29"/>
  <c r="M29"/>
  <c r="P26"/>
  <c r="O26"/>
  <c r="N26"/>
  <c r="M26"/>
  <c r="P23"/>
  <c r="O23"/>
  <c r="N23"/>
  <c r="M23"/>
  <c r="P30"/>
  <c r="O30"/>
  <c r="N30"/>
  <c r="P27"/>
  <c r="O27"/>
  <c r="N27"/>
  <c r="P24"/>
  <c r="O24"/>
  <c r="N24"/>
  <c r="N10"/>
  <c r="O10"/>
  <c r="P10"/>
  <c r="M10"/>
  <c r="N17"/>
  <c r="O17"/>
  <c r="P17"/>
  <c r="M17"/>
  <c r="M20"/>
  <c r="N20" s="1"/>
  <c r="O20" s="1"/>
  <c r="P20" s="1"/>
  <c r="P19" s="1"/>
  <c r="K20"/>
  <c r="J20"/>
  <c r="I20"/>
  <c r="C20"/>
  <c r="D20"/>
  <c r="E20"/>
  <c r="F20"/>
  <c r="B20"/>
  <c r="N6"/>
  <c r="M6"/>
  <c r="O7"/>
  <c r="P7" s="1"/>
  <c r="N7"/>
  <c r="L58"/>
  <c r="L57"/>
  <c r="L54"/>
  <c r="L51"/>
  <c r="L50"/>
  <c r="L48"/>
  <c r="L46"/>
  <c r="L43"/>
  <c r="L41"/>
  <c r="L38"/>
  <c r="L36"/>
  <c r="L32"/>
  <c r="L29"/>
  <c r="L26"/>
  <c r="L23"/>
  <c r="L19"/>
  <c r="L20" s="1"/>
  <c r="L17"/>
  <c r="L15"/>
  <c r="M15" s="1"/>
  <c r="N15" s="1"/>
  <c r="O15" s="1"/>
  <c r="P15" s="1"/>
  <c r="L13"/>
  <c r="M13" s="1"/>
  <c r="N13" s="1"/>
  <c r="O13" s="1"/>
  <c r="P13" s="1"/>
  <c r="L10"/>
  <c r="L6"/>
  <c r="P6" s="1"/>
  <c r="O6" l="1"/>
  <c r="M19"/>
  <c r="N19"/>
  <c r="O19"/>
</calcChain>
</file>

<file path=xl/sharedStrings.xml><?xml version="1.0" encoding="utf-8"?>
<sst xmlns="http://schemas.openxmlformats.org/spreadsheetml/2006/main" count="45" uniqueCount="40">
  <si>
    <t>Net revenues</t>
  </si>
  <si>
    <t>Cost of sales:</t>
  </si>
  <si>
    <t>Cost of goods sold</t>
  </si>
  <si>
    <t>Amortization of core and developed technology intangible assets</t>
  </si>
  <si>
    <t>Patent litigation settlement, damages and royalties</t>
  </si>
  <si>
    <t>Total cost of sales</t>
  </si>
  <si>
    <t>Gross profit</t>
  </si>
  <si>
    <t>Operating expenses:</t>
  </si>
  <si>
    <t>Engineering and development</t>
  </si>
  <si>
    <t>Selling and marketing</t>
  </si>
  <si>
    <t>General and administrative</t>
  </si>
  <si>
    <t>Amortization of other intangible assets</t>
  </si>
  <si>
    <t>Total operating expenses</t>
  </si>
  <si>
    <t xml:space="preserve">Operating income (loss) </t>
  </si>
  <si>
    <t>Non-operating (expense) income, net:</t>
  </si>
  <si>
    <t>Interest income</t>
  </si>
  <si>
    <t>Interest expense</t>
  </si>
  <si>
    <t>Other (expense) income, net</t>
  </si>
  <si>
    <t>Total non-operating (expense) income, net</t>
  </si>
  <si>
    <t>Income (loss) before income taxes</t>
  </si>
  <si>
    <t xml:space="preserve">Income tax provision </t>
  </si>
  <si>
    <t>Net income (loss)</t>
  </si>
  <si>
    <t>Net income (loss) per share:</t>
  </si>
  <si>
    <t>Basic</t>
  </si>
  <si>
    <t>Diluted</t>
  </si>
  <si>
    <t>Number of shares used in per share computations:</t>
  </si>
  <si>
    <t>June 29,</t>
  </si>
  <si>
    <t>June 30,</t>
  </si>
  <si>
    <t>July 1,</t>
  </si>
  <si>
    <t>July 3,</t>
  </si>
  <si>
    <t>June 27,</t>
  </si>
  <si>
    <t>In-process research and development impairment</t>
  </si>
  <si>
    <t>Impairment of strategic investment</t>
  </si>
  <si>
    <t>`</t>
  </si>
  <si>
    <t>June</t>
  </si>
  <si>
    <t>Financial years</t>
  </si>
  <si>
    <t>Quarters</t>
  </si>
  <si>
    <t>yoy growth %</t>
  </si>
  <si>
    <t>Gross margin %</t>
  </si>
  <si>
    <t>Tax rate %</t>
  </si>
</sst>
</file>

<file path=xl/styles.xml><?xml version="1.0" encoding="utf-8"?>
<styleSheet xmlns="http://schemas.openxmlformats.org/spreadsheetml/2006/main">
  <numFmts count="3">
    <numFmt numFmtId="44" formatCode="_ &quot;Rs.&quot;\ * #,##0.00_ ;_ &quot;Rs.&quot;\ * \-#,##0.00_ ;_ &quot;Rs.&quot;\ * &quot;-&quot;??_ ;_ @_ "/>
    <numFmt numFmtId="169" formatCode="0.0%"/>
    <numFmt numFmtId="170" formatCode="_-[$$-409]* #,##0.00_ ;_-[$$-409]* \-#,##0.00\ ;_-[$$-409]* &quot;-&quot;??_ ;_-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17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7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left" indent="1"/>
    </xf>
    <xf numFmtId="9" fontId="3" fillId="2" borderId="0" xfId="0" applyNumberFormat="1" applyFont="1" applyFill="1"/>
    <xf numFmtId="0" fontId="3" fillId="0" borderId="0" xfId="0" applyFont="1" applyBorder="1"/>
    <xf numFmtId="0" fontId="3" fillId="0" borderId="0" xfId="0" applyFont="1" applyFill="1" applyBorder="1" applyAlignment="1">
      <alignment horizontal="left" indent="1"/>
    </xf>
    <xf numFmtId="169" fontId="3" fillId="0" borderId="0" xfId="2" applyNumberFormat="1" applyFont="1" applyBorder="1"/>
    <xf numFmtId="169" fontId="3" fillId="2" borderId="0" xfId="0" applyNumberFormat="1" applyFont="1" applyFill="1" applyBorder="1"/>
    <xf numFmtId="3" fontId="0" fillId="0" borderId="0" xfId="0" applyNumberFormat="1" applyFill="1" applyBorder="1"/>
    <xf numFmtId="3" fontId="0" fillId="2" borderId="0" xfId="0" applyNumberFormat="1" applyFill="1"/>
    <xf numFmtId="0" fontId="0" fillId="0" borderId="0" xfId="0" applyFill="1"/>
    <xf numFmtId="169" fontId="3" fillId="0" borderId="0" xfId="0" applyNumberFormat="1" applyFont="1" applyFill="1" applyBorder="1"/>
    <xf numFmtId="0" fontId="3" fillId="0" borderId="0" xfId="0" applyFont="1" applyFill="1" applyAlignment="1">
      <alignment horizontal="left" indent="1"/>
    </xf>
    <xf numFmtId="3" fontId="3" fillId="0" borderId="0" xfId="0" applyNumberFormat="1" applyFont="1" applyFill="1"/>
    <xf numFmtId="0" fontId="3" fillId="0" borderId="0" xfId="0" applyFont="1" applyFill="1"/>
    <xf numFmtId="9" fontId="3" fillId="0" borderId="0" xfId="0" applyNumberFormat="1" applyFont="1" applyFill="1"/>
    <xf numFmtId="169" fontId="3" fillId="0" borderId="0" xfId="2" applyNumberFormat="1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" fontId="3" fillId="0" borderId="1" xfId="0" applyNumberFormat="1" applyFont="1" applyBorder="1"/>
    <xf numFmtId="169" fontId="3" fillId="0" borderId="1" xfId="2" applyNumberFormat="1" applyFont="1" applyBorder="1"/>
    <xf numFmtId="0" fontId="0" fillId="0" borderId="1" xfId="0" applyFill="1" applyBorder="1"/>
    <xf numFmtId="3" fontId="3" fillId="0" borderId="1" xfId="0" applyNumberFormat="1" applyFont="1" applyFill="1" applyBorder="1"/>
    <xf numFmtId="170" fontId="0" fillId="0" borderId="0" xfId="1" applyNumberFormat="1" applyFont="1" applyAlignment="1">
      <alignment horizontal="left" indent="2"/>
    </xf>
    <xf numFmtId="170" fontId="0" fillId="0" borderId="1" xfId="1" applyNumberFormat="1" applyFont="1" applyBorder="1" applyAlignment="1">
      <alignment horizontal="left" indent="2"/>
    </xf>
    <xf numFmtId="3" fontId="2" fillId="0" borderId="0" xfId="0" applyNumberFormat="1" applyFont="1"/>
    <xf numFmtId="3" fontId="2" fillId="0" borderId="1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1"/>
  <sheetViews>
    <sheetView tabSelected="1" zoomScale="80" zoomScaleNormal="80" workbookViewId="0">
      <selection activeCell="B18" sqref="B18"/>
    </sheetView>
  </sheetViews>
  <sheetFormatPr defaultRowHeight="15"/>
  <cols>
    <col min="1" max="1" width="67" bestFit="1" customWidth="1"/>
    <col min="2" max="2" width="9.85546875" bestFit="1" customWidth="1"/>
    <col min="3" max="7" width="10.5703125" bestFit="1" customWidth="1"/>
    <col min="9" max="16" width="10.5703125" bestFit="1" customWidth="1"/>
  </cols>
  <sheetData>
    <row r="1" spans="1:16">
      <c r="B1" s="3" t="s">
        <v>35</v>
      </c>
      <c r="C1" s="3"/>
      <c r="D1" s="3"/>
      <c r="E1" s="3"/>
      <c r="F1" s="3"/>
      <c r="G1" s="3"/>
      <c r="I1" s="3" t="s">
        <v>36</v>
      </c>
      <c r="J1" s="3"/>
      <c r="K1" s="3"/>
      <c r="L1" s="3"/>
    </row>
    <row r="3" spans="1:16" s="5" customFormat="1" ht="15.75" customHeight="1">
      <c r="A3" s="5" t="s">
        <v>33</v>
      </c>
      <c r="B3" s="4" t="s">
        <v>30</v>
      </c>
      <c r="C3" s="4" t="s">
        <v>29</v>
      </c>
      <c r="D3" s="4" t="s">
        <v>28</v>
      </c>
      <c r="E3" s="4" t="s">
        <v>27</v>
      </c>
      <c r="F3" s="24" t="s">
        <v>26</v>
      </c>
      <c r="G3" s="4" t="s">
        <v>34</v>
      </c>
      <c r="I3" s="6">
        <v>41518</v>
      </c>
      <c r="J3" s="6">
        <v>41609</v>
      </c>
      <c r="K3" s="6">
        <v>41699</v>
      </c>
      <c r="L3" s="6">
        <v>41791</v>
      </c>
      <c r="M3" s="6">
        <v>41883</v>
      </c>
      <c r="N3" s="6">
        <v>41974</v>
      </c>
      <c r="O3" s="6">
        <v>41699</v>
      </c>
      <c r="P3" s="6">
        <v>41791</v>
      </c>
    </row>
    <row r="4" spans="1:16" ht="15" customHeight="1">
      <c r="B4" s="4">
        <v>2010</v>
      </c>
      <c r="C4" s="4">
        <v>2011</v>
      </c>
      <c r="D4" s="4">
        <v>2012</v>
      </c>
      <c r="E4" s="4">
        <v>2013</v>
      </c>
      <c r="F4" s="24">
        <v>2014</v>
      </c>
      <c r="G4" s="4">
        <v>2015</v>
      </c>
      <c r="H4" s="5"/>
      <c r="I4" s="6"/>
      <c r="J4" s="5"/>
      <c r="K4" s="6"/>
      <c r="L4" s="5"/>
    </row>
    <row r="5" spans="1:16" ht="15" customHeight="1">
      <c r="F5" s="25"/>
      <c r="I5" s="2"/>
      <c r="K5" s="2"/>
    </row>
    <row r="6" spans="1:16">
      <c r="A6" t="s">
        <v>0</v>
      </c>
      <c r="B6" s="1">
        <v>399150</v>
      </c>
      <c r="C6" s="1">
        <v>452543</v>
      </c>
      <c r="D6" s="1">
        <v>501769</v>
      </c>
      <c r="E6" s="1">
        <v>478567</v>
      </c>
      <c r="F6" s="26">
        <v>447333</v>
      </c>
      <c r="G6" s="1">
        <f>+M6+N6+O6+P6</f>
        <v>469699.65</v>
      </c>
      <c r="I6" s="1">
        <v>114832</v>
      </c>
      <c r="J6" s="1">
        <v>122996</v>
      </c>
      <c r="K6" s="1">
        <v>109730</v>
      </c>
      <c r="L6" s="1">
        <f>+F6-I6-J6-K6</f>
        <v>99775</v>
      </c>
      <c r="M6" s="1">
        <f>+I6*(1+M7)</f>
        <v>120573.6</v>
      </c>
      <c r="N6" s="1">
        <f t="shared" ref="N6:P6" si="0">+J6*(1+N7)</f>
        <v>129145.8</v>
      </c>
      <c r="O6" s="1">
        <f t="shared" si="0"/>
        <v>115216.5</v>
      </c>
      <c r="P6" s="1">
        <f t="shared" si="0"/>
        <v>104763.75</v>
      </c>
    </row>
    <row r="7" spans="1:16" s="7" customFormat="1">
      <c r="A7" s="9" t="s">
        <v>37</v>
      </c>
      <c r="B7" s="8"/>
      <c r="C7" s="8"/>
      <c r="D7" s="8"/>
      <c r="E7" s="8"/>
      <c r="F7" s="27"/>
      <c r="G7" s="8"/>
      <c r="I7" s="8"/>
      <c r="J7" s="8"/>
      <c r="K7" s="8"/>
      <c r="L7" s="8"/>
      <c r="M7" s="10">
        <v>0.05</v>
      </c>
      <c r="N7" s="10">
        <f>+M7</f>
        <v>0.05</v>
      </c>
      <c r="O7" s="10">
        <f t="shared" ref="O7:P7" si="1">+N7</f>
        <v>0.05</v>
      </c>
      <c r="P7" s="10">
        <f t="shared" si="1"/>
        <v>0.05</v>
      </c>
    </row>
    <row r="8" spans="1:16">
      <c r="F8" s="25"/>
    </row>
    <row r="9" spans="1:16">
      <c r="A9" t="s">
        <v>1</v>
      </c>
      <c r="F9" s="25"/>
    </row>
    <row r="10" spans="1:16">
      <c r="A10" t="s">
        <v>2</v>
      </c>
      <c r="B10" s="1">
        <v>133554</v>
      </c>
      <c r="C10" s="1">
        <v>167280</v>
      </c>
      <c r="D10" s="1">
        <v>184593</v>
      </c>
      <c r="E10" s="1">
        <v>173004</v>
      </c>
      <c r="F10" s="26">
        <v>153994</v>
      </c>
      <c r="G10" s="1">
        <f>+M10+N10+O10+P10</f>
        <v>167180.23783512905</v>
      </c>
      <c r="I10" s="1">
        <v>39691</v>
      </c>
      <c r="J10" s="1">
        <v>42109</v>
      </c>
      <c r="K10" s="1">
        <v>37864</v>
      </c>
      <c r="L10" s="1">
        <f>+F10-I10-J10-K10</f>
        <v>34330</v>
      </c>
      <c r="M10" s="1">
        <f>+M17-M13-M15</f>
        <v>43126.802004510158</v>
      </c>
      <c r="N10" s="1">
        <f t="shared" ref="N10:P10" si="2">+N17-N13-N15</f>
        <v>46752.42806314207</v>
      </c>
      <c r="O10" s="1">
        <f t="shared" si="2"/>
        <v>40861.007767476825</v>
      </c>
      <c r="P10" s="1">
        <f t="shared" si="2"/>
        <v>36440.000000000007</v>
      </c>
    </row>
    <row r="11" spans="1:16">
      <c r="B11" s="1"/>
      <c r="C11" s="1"/>
      <c r="D11" s="1"/>
      <c r="E11" s="1"/>
      <c r="F11" s="26"/>
      <c r="G11" s="1"/>
      <c r="I11" s="1"/>
      <c r="J11" s="1"/>
      <c r="K11" s="1"/>
      <c r="L11" s="1"/>
    </row>
    <row r="12" spans="1:16">
      <c r="F12" s="25"/>
    </row>
    <row r="13" spans="1:16">
      <c r="A13" t="s">
        <v>3</v>
      </c>
      <c r="B13" s="1">
        <v>18904</v>
      </c>
      <c r="C13" s="1">
        <v>33127</v>
      </c>
      <c r="D13" s="1">
        <v>24031</v>
      </c>
      <c r="E13" s="1">
        <v>21800</v>
      </c>
      <c r="F13" s="26">
        <v>24916</v>
      </c>
      <c r="G13" s="1">
        <f>+M13+N13+O13+P13</f>
        <v>25108</v>
      </c>
      <c r="I13" s="1">
        <v>6160</v>
      </c>
      <c r="J13" s="1">
        <v>6239</v>
      </c>
      <c r="K13" s="1">
        <v>6240</v>
      </c>
      <c r="L13" s="1">
        <f>+F13-I13-J13-K13</f>
        <v>6277</v>
      </c>
      <c r="M13" s="16">
        <f>+L13</f>
        <v>6277</v>
      </c>
      <c r="N13" s="16">
        <f t="shared" ref="N13:P15" si="3">+M13</f>
        <v>6277</v>
      </c>
      <c r="O13" s="16">
        <f t="shared" si="3"/>
        <v>6277</v>
      </c>
      <c r="P13" s="16">
        <f t="shared" si="3"/>
        <v>6277</v>
      </c>
    </row>
    <row r="14" spans="1:16">
      <c r="F14" s="25"/>
    </row>
    <row r="15" spans="1:16">
      <c r="A15" t="s">
        <v>4</v>
      </c>
      <c r="D15" s="1">
        <v>37310</v>
      </c>
      <c r="E15" s="1">
        <v>4963</v>
      </c>
      <c r="F15" s="26">
        <v>7426</v>
      </c>
      <c r="G15" s="1">
        <f>+M15+N15+O15+P15</f>
        <v>6372</v>
      </c>
      <c r="I15" s="1">
        <v>1497</v>
      </c>
      <c r="J15" s="1">
        <v>2358</v>
      </c>
      <c r="K15" s="1">
        <v>1978</v>
      </c>
      <c r="L15" s="1">
        <f>+F15-I15-J15-K15</f>
        <v>1593</v>
      </c>
      <c r="M15" s="16">
        <f>+L15</f>
        <v>1593</v>
      </c>
      <c r="N15" s="16">
        <f t="shared" si="3"/>
        <v>1593</v>
      </c>
      <c r="O15" s="16">
        <f t="shared" si="3"/>
        <v>1593</v>
      </c>
      <c r="P15" s="16">
        <f t="shared" si="3"/>
        <v>1593</v>
      </c>
    </row>
    <row r="16" spans="1:16">
      <c r="F16" s="25"/>
    </row>
    <row r="17" spans="1:16">
      <c r="A17" t="s">
        <v>5</v>
      </c>
      <c r="B17" s="1">
        <v>152458</v>
      </c>
      <c r="C17" s="1">
        <v>200407</v>
      </c>
      <c r="D17" s="1">
        <v>245934</v>
      </c>
      <c r="E17" s="1">
        <v>199767</v>
      </c>
      <c r="F17" s="26">
        <v>186336</v>
      </c>
      <c r="G17" s="1">
        <f>+M17+N17+O17+P17</f>
        <v>198660.23783512905</v>
      </c>
      <c r="I17" s="1">
        <v>47348</v>
      </c>
      <c r="J17" s="1">
        <v>50706</v>
      </c>
      <c r="K17" s="1">
        <v>46082</v>
      </c>
      <c r="L17" s="1">
        <f>+F17-I17-J17-K17</f>
        <v>42200</v>
      </c>
      <c r="M17" s="1">
        <f>+M6-M19</f>
        <v>50996.802004510158</v>
      </c>
      <c r="N17" s="1">
        <f t="shared" ref="N17:P17" si="4">+N6-N19</f>
        <v>54622.42806314207</v>
      </c>
      <c r="O17" s="1">
        <f t="shared" si="4"/>
        <v>48731.007767476825</v>
      </c>
      <c r="P17" s="1">
        <f t="shared" si="4"/>
        <v>44310.000000000007</v>
      </c>
    </row>
    <row r="18" spans="1:16">
      <c r="F18" s="25"/>
    </row>
    <row r="19" spans="1:16">
      <c r="A19" t="s">
        <v>6</v>
      </c>
      <c r="B19" s="1">
        <v>246692</v>
      </c>
      <c r="C19" s="1">
        <v>252136</v>
      </c>
      <c r="D19" s="1">
        <v>255835</v>
      </c>
      <c r="E19" s="1">
        <v>278800</v>
      </c>
      <c r="F19" s="26">
        <v>260997</v>
      </c>
      <c r="G19" s="1">
        <f>+M19+N19+O19+P19</f>
        <v>271039.41216487094</v>
      </c>
      <c r="I19" s="1">
        <v>67484</v>
      </c>
      <c r="J19" s="1">
        <v>72290</v>
      </c>
      <c r="K19" s="1">
        <v>63648</v>
      </c>
      <c r="L19" s="1">
        <f>+F19-I19-J19-K19</f>
        <v>57575</v>
      </c>
      <c r="M19" s="15">
        <f>+M20*M6</f>
        <v>69576.797995489847</v>
      </c>
      <c r="N19" s="15">
        <f>+N20*N6</f>
        <v>74523.371936857933</v>
      </c>
      <c r="O19" s="15">
        <f>+O20*O6</f>
        <v>66485.492232523175</v>
      </c>
      <c r="P19" s="15">
        <f>+P20*P6</f>
        <v>60453.749999999993</v>
      </c>
    </row>
    <row r="20" spans="1:16">
      <c r="A20" s="12" t="s">
        <v>38</v>
      </c>
      <c r="B20" s="13">
        <f>+B19/B$6</f>
        <v>0.61804334210196665</v>
      </c>
      <c r="C20" s="13">
        <f t="shared" ref="C20:F20" si="5">+C19/C$6</f>
        <v>0.55715368484320826</v>
      </c>
      <c r="D20" s="13">
        <f t="shared" si="5"/>
        <v>0.50986609376027614</v>
      </c>
      <c r="E20" s="13">
        <f t="shared" si="5"/>
        <v>0.58257255514901785</v>
      </c>
      <c r="F20" s="28">
        <f t="shared" si="5"/>
        <v>0.58345125443461587</v>
      </c>
      <c r="G20" s="13"/>
      <c r="H20" s="11"/>
      <c r="I20" s="13">
        <f t="shared" ref="I20" si="6">+I19/I$6</f>
        <v>0.58767590915424273</v>
      </c>
      <c r="J20" s="13">
        <f t="shared" ref="J20" si="7">+J19/J$6</f>
        <v>0.5877426908192136</v>
      </c>
      <c r="K20" s="13">
        <f t="shared" ref="K20" si="8">+K19/K$6</f>
        <v>0.58004192107901209</v>
      </c>
      <c r="L20" s="13">
        <f t="shared" ref="L20" si="9">+L19/L$6</f>
        <v>0.57704835880731642</v>
      </c>
      <c r="M20" s="14">
        <f>+L20</f>
        <v>0.57704835880731642</v>
      </c>
      <c r="N20" s="14">
        <f t="shared" ref="N20:P20" si="10">+M20</f>
        <v>0.57704835880731642</v>
      </c>
      <c r="O20" s="14">
        <f t="shared" si="10"/>
        <v>0.57704835880731642</v>
      </c>
      <c r="P20" s="14">
        <f t="shared" si="10"/>
        <v>0.57704835880731642</v>
      </c>
    </row>
    <row r="21" spans="1:16" s="17" customFormat="1">
      <c r="A21" s="12"/>
      <c r="F21" s="29"/>
      <c r="M21" s="18"/>
      <c r="N21" s="18"/>
      <c r="O21" s="18"/>
      <c r="P21" s="18"/>
    </row>
    <row r="22" spans="1:16">
      <c r="A22" t="s">
        <v>7</v>
      </c>
      <c r="F22" s="25"/>
    </row>
    <row r="23" spans="1:16">
      <c r="A23" t="s">
        <v>8</v>
      </c>
      <c r="B23" s="1">
        <v>126850</v>
      </c>
      <c r="C23" s="1">
        <v>170845</v>
      </c>
      <c r="D23" s="1">
        <v>163552</v>
      </c>
      <c r="E23" s="1">
        <v>168446</v>
      </c>
      <c r="F23" s="26">
        <v>155909</v>
      </c>
      <c r="G23" s="1">
        <f>+M23+N23+O23+P23</f>
        <v>163704.45000000001</v>
      </c>
      <c r="I23" s="1">
        <v>40411</v>
      </c>
      <c r="J23" s="1">
        <v>42020</v>
      </c>
      <c r="K23" s="1">
        <v>37119</v>
      </c>
      <c r="L23" s="1">
        <f>+F23-I23-J23-K23</f>
        <v>36359</v>
      </c>
      <c r="M23" s="1">
        <f>+I23*(1+M24)</f>
        <v>42431.55</v>
      </c>
      <c r="N23" s="1">
        <f t="shared" ref="N23" si="11">+J23*(1+N24)</f>
        <v>44121</v>
      </c>
      <c r="O23" s="1">
        <f t="shared" ref="O23" si="12">+K23*(1+O24)</f>
        <v>38974.950000000004</v>
      </c>
      <c r="P23" s="1">
        <f t="shared" ref="P23" si="13">+L23*(1+P24)</f>
        <v>38176.950000000004</v>
      </c>
    </row>
    <row r="24" spans="1:16" s="7" customFormat="1">
      <c r="A24" s="9" t="s">
        <v>37</v>
      </c>
      <c r="B24" s="8"/>
      <c r="C24" s="8"/>
      <c r="D24" s="8"/>
      <c r="E24" s="8"/>
      <c r="F24" s="27"/>
      <c r="G24" s="8"/>
      <c r="I24" s="8"/>
      <c r="J24" s="8"/>
      <c r="K24" s="8"/>
      <c r="L24" s="8"/>
      <c r="M24" s="10">
        <v>0.05</v>
      </c>
      <c r="N24" s="10">
        <f>+M24</f>
        <v>0.05</v>
      </c>
      <c r="O24" s="10">
        <f t="shared" ref="O24:P24" si="14">+N24</f>
        <v>0.05</v>
      </c>
      <c r="P24" s="10">
        <f t="shared" si="14"/>
        <v>0.05</v>
      </c>
    </row>
    <row r="25" spans="1:16">
      <c r="F25" s="25"/>
    </row>
    <row r="26" spans="1:16">
      <c r="A26" t="s">
        <v>9</v>
      </c>
      <c r="B26" s="1">
        <v>56554</v>
      </c>
      <c r="C26" s="1">
        <v>58635</v>
      </c>
      <c r="D26" s="1">
        <v>59990</v>
      </c>
      <c r="E26" s="1">
        <v>66235</v>
      </c>
      <c r="F26" s="26">
        <v>77757</v>
      </c>
      <c r="G26" s="1">
        <f>+M26+N26+O26+P26</f>
        <v>81644.850000000006</v>
      </c>
      <c r="I26" s="1">
        <v>19092</v>
      </c>
      <c r="J26" s="1">
        <v>19849</v>
      </c>
      <c r="K26" s="1">
        <v>18349</v>
      </c>
      <c r="L26" s="1">
        <f>+F26-I26-J26-K26</f>
        <v>20467</v>
      </c>
      <c r="M26" s="1">
        <f>+I26*(1+M27)</f>
        <v>20046.600000000002</v>
      </c>
      <c r="N26" s="1">
        <f t="shared" ref="N26" si="15">+J26*(1+N27)</f>
        <v>20841.45</v>
      </c>
      <c r="O26" s="1">
        <f t="shared" ref="O26" si="16">+K26*(1+O27)</f>
        <v>19266.45</v>
      </c>
      <c r="P26" s="1">
        <f t="shared" ref="P26" si="17">+L26*(1+P27)</f>
        <v>21490.350000000002</v>
      </c>
    </row>
    <row r="27" spans="1:16" s="7" customFormat="1">
      <c r="A27" s="9" t="s">
        <v>37</v>
      </c>
      <c r="B27" s="8"/>
      <c r="C27" s="8"/>
      <c r="D27" s="8"/>
      <c r="E27" s="8"/>
      <c r="F27" s="27"/>
      <c r="G27" s="8"/>
      <c r="I27" s="8"/>
      <c r="J27" s="8"/>
      <c r="K27" s="8"/>
      <c r="L27" s="8"/>
      <c r="M27" s="10">
        <v>0.05</v>
      </c>
      <c r="N27" s="10">
        <f>+M27</f>
        <v>0.05</v>
      </c>
      <c r="O27" s="10">
        <f t="shared" ref="O27:P27" si="18">+N27</f>
        <v>0.05</v>
      </c>
      <c r="P27" s="10">
        <f t="shared" si="18"/>
        <v>0.05</v>
      </c>
    </row>
    <row r="28" spans="1:16" s="21" customFormat="1">
      <c r="A28" s="19"/>
      <c r="B28" s="20"/>
      <c r="C28" s="20"/>
      <c r="D28" s="20"/>
      <c r="E28" s="20"/>
      <c r="F28" s="30"/>
      <c r="G28" s="20"/>
      <c r="I28" s="20"/>
      <c r="J28" s="20"/>
      <c r="K28" s="20"/>
      <c r="L28" s="20"/>
      <c r="M28" s="22"/>
      <c r="N28" s="22"/>
      <c r="O28" s="22"/>
      <c r="P28" s="22"/>
    </row>
    <row r="29" spans="1:16">
      <c r="A29" t="s">
        <v>10</v>
      </c>
      <c r="B29" s="1">
        <v>50454</v>
      </c>
      <c r="C29" s="1">
        <v>56133</v>
      </c>
      <c r="D29" s="1">
        <v>35658</v>
      </c>
      <c r="E29" s="1">
        <v>38893</v>
      </c>
      <c r="F29" s="26">
        <v>41115</v>
      </c>
      <c r="G29" s="1">
        <f>+M29+N29+O29+P29</f>
        <v>43170.750000000007</v>
      </c>
      <c r="I29" s="1">
        <v>9629</v>
      </c>
      <c r="J29" s="1">
        <v>10407</v>
      </c>
      <c r="K29" s="1">
        <v>12413</v>
      </c>
      <c r="L29" s="1">
        <f>+F29-I29-J29-K29</f>
        <v>8666</v>
      </c>
      <c r="M29" s="1">
        <f>+I29*(1+M30)</f>
        <v>10110.450000000001</v>
      </c>
      <c r="N29" s="1">
        <f t="shared" ref="N29" si="19">+J29*(1+N30)</f>
        <v>10927.35</v>
      </c>
      <c r="O29" s="1">
        <f t="shared" ref="O29" si="20">+K29*(1+O30)</f>
        <v>13033.650000000001</v>
      </c>
      <c r="P29" s="1">
        <f t="shared" ref="P29" si="21">+L29*(1+P30)</f>
        <v>9099.3000000000011</v>
      </c>
    </row>
    <row r="30" spans="1:16" s="7" customFormat="1">
      <c r="A30" s="9" t="s">
        <v>37</v>
      </c>
      <c r="B30" s="8"/>
      <c r="C30" s="8"/>
      <c r="D30" s="8"/>
      <c r="E30" s="8"/>
      <c r="F30" s="27"/>
      <c r="G30" s="8"/>
      <c r="I30" s="8"/>
      <c r="J30" s="8"/>
      <c r="K30" s="8"/>
      <c r="L30" s="8"/>
      <c r="M30" s="10">
        <v>0.05</v>
      </c>
      <c r="N30" s="10">
        <f>+M30</f>
        <v>0.05</v>
      </c>
      <c r="O30" s="10">
        <f t="shared" ref="O30:P30" si="22">+N30</f>
        <v>0.05</v>
      </c>
      <c r="P30" s="10">
        <f t="shared" si="22"/>
        <v>0.05</v>
      </c>
    </row>
    <row r="31" spans="1:16" s="21" customFormat="1">
      <c r="A31" s="19"/>
      <c r="B31" s="20"/>
      <c r="C31" s="20"/>
      <c r="D31" s="20"/>
      <c r="E31" s="20"/>
      <c r="F31" s="30"/>
      <c r="G31" s="20"/>
      <c r="I31" s="20"/>
      <c r="J31" s="20"/>
      <c r="K31" s="20"/>
      <c r="L31" s="20"/>
      <c r="M31" s="22"/>
      <c r="N31" s="22"/>
      <c r="O31" s="22"/>
      <c r="P31" s="22"/>
    </row>
    <row r="32" spans="1:16">
      <c r="A32" t="s">
        <v>11</v>
      </c>
      <c r="B32" s="1">
        <v>6792</v>
      </c>
      <c r="C32" s="1">
        <v>9334</v>
      </c>
      <c r="D32" s="1">
        <v>6569</v>
      </c>
      <c r="E32" s="1">
        <v>5935</v>
      </c>
      <c r="F32" s="26">
        <v>6375</v>
      </c>
      <c r="G32" s="1">
        <f>+M32+N32+O32+P32</f>
        <v>6336</v>
      </c>
      <c r="I32" s="1">
        <v>1604</v>
      </c>
      <c r="J32" s="1">
        <v>1603</v>
      </c>
      <c r="K32" s="1">
        <v>1584</v>
      </c>
      <c r="L32" s="1">
        <f>+F32-I32-J32-K32</f>
        <v>1584</v>
      </c>
      <c r="M32" s="16">
        <f>+L32</f>
        <v>1584</v>
      </c>
      <c r="N32" s="16">
        <f t="shared" ref="N32:P32" si="23">+M32</f>
        <v>1584</v>
      </c>
      <c r="O32" s="16">
        <f t="shared" si="23"/>
        <v>1584</v>
      </c>
      <c r="P32" s="16">
        <f t="shared" si="23"/>
        <v>1584</v>
      </c>
    </row>
    <row r="33" spans="1:16">
      <c r="F33" s="25"/>
    </row>
    <row r="34" spans="1:16">
      <c r="A34" t="s">
        <v>31</v>
      </c>
      <c r="C34" s="1">
        <v>6000</v>
      </c>
      <c r="F34" s="25"/>
    </row>
    <row r="35" spans="1:16">
      <c r="F35" s="25"/>
    </row>
    <row r="36" spans="1:16">
      <c r="A36" t="s">
        <v>12</v>
      </c>
      <c r="B36" s="1">
        <v>240650</v>
      </c>
      <c r="C36" s="1">
        <v>300947</v>
      </c>
      <c r="D36" s="1">
        <v>265769</v>
      </c>
      <c r="E36" s="1">
        <v>279509</v>
      </c>
      <c r="F36" s="26">
        <v>281156</v>
      </c>
      <c r="G36" s="1">
        <f>+M36+N36+O36+P36</f>
        <v>294856.05000000005</v>
      </c>
      <c r="I36" s="1">
        <v>70736</v>
      </c>
      <c r="J36" s="1">
        <v>73879</v>
      </c>
      <c r="K36" s="1">
        <v>69465</v>
      </c>
      <c r="L36" s="1">
        <f>+F36-I36-J36-K36</f>
        <v>67076</v>
      </c>
      <c r="M36" s="1">
        <f>+M23+M26+M29+M32</f>
        <v>74172.600000000006</v>
      </c>
      <c r="N36" s="1">
        <f t="shared" ref="N36:P36" si="24">+N23+N26+N29+N32</f>
        <v>77473.8</v>
      </c>
      <c r="O36" s="1">
        <f t="shared" si="24"/>
        <v>72859.050000000017</v>
      </c>
      <c r="P36" s="1">
        <f t="shared" si="24"/>
        <v>70350.600000000006</v>
      </c>
    </row>
    <row r="37" spans="1:16">
      <c r="F37" s="25"/>
    </row>
    <row r="38" spans="1:16">
      <c r="A38" t="s">
        <v>13</v>
      </c>
      <c r="B38" s="1">
        <v>6042</v>
      </c>
      <c r="C38" s="1">
        <v>-48811</v>
      </c>
      <c r="D38" s="1">
        <v>-9934</v>
      </c>
      <c r="E38">
        <v>-709</v>
      </c>
      <c r="F38" s="26">
        <v>-20159</v>
      </c>
      <c r="G38" s="1">
        <f>+M38+N38+O38+P38</f>
        <v>-23816.637835129084</v>
      </c>
      <c r="I38" s="1">
        <v>-3252</v>
      </c>
      <c r="J38" s="1">
        <v>-1589</v>
      </c>
      <c r="K38" s="1">
        <v>-5817</v>
      </c>
      <c r="L38" s="1">
        <f>+F38-I38-J38-K38</f>
        <v>-9501</v>
      </c>
      <c r="M38" s="1">
        <f>+M19-M36</f>
        <v>-4595.8020045101584</v>
      </c>
      <c r="N38" s="1">
        <f t="shared" ref="N38:P38" si="25">+N19-N36</f>
        <v>-2950.4280631420697</v>
      </c>
      <c r="O38" s="1">
        <f t="shared" si="25"/>
        <v>-6373.5577674768429</v>
      </c>
      <c r="P38" s="1">
        <f t="shared" si="25"/>
        <v>-9896.8500000000131</v>
      </c>
    </row>
    <row r="39" spans="1:16">
      <c r="F39" s="25"/>
    </row>
    <row r="40" spans="1:16">
      <c r="A40" t="s">
        <v>14</v>
      </c>
      <c r="F40" s="25"/>
    </row>
    <row r="41" spans="1:16">
      <c r="A41" t="s">
        <v>15</v>
      </c>
      <c r="B41">
        <v>286</v>
      </c>
      <c r="C41">
        <v>96</v>
      </c>
      <c r="D41">
        <v>97</v>
      </c>
      <c r="E41">
        <v>34</v>
      </c>
      <c r="F41" s="25">
        <v>26</v>
      </c>
      <c r="G41">
        <f>+M41+N41+O41+P41</f>
        <v>4</v>
      </c>
      <c r="I41">
        <v>4</v>
      </c>
      <c r="J41">
        <v>16</v>
      </c>
      <c r="K41">
        <v>5</v>
      </c>
      <c r="L41" s="1">
        <f>+F41-I41-J41-K41</f>
        <v>1</v>
      </c>
      <c r="M41" s="16">
        <f>+L41</f>
        <v>1</v>
      </c>
      <c r="N41" s="16">
        <f t="shared" ref="N41:P41" si="26">+M41</f>
        <v>1</v>
      </c>
      <c r="O41" s="16">
        <f t="shared" si="26"/>
        <v>1</v>
      </c>
      <c r="P41" s="16">
        <f t="shared" si="26"/>
        <v>1</v>
      </c>
    </row>
    <row r="42" spans="1:16">
      <c r="F42" s="25"/>
    </row>
    <row r="43" spans="1:16">
      <c r="A43" t="s">
        <v>16</v>
      </c>
      <c r="B43">
        <v>-7</v>
      </c>
      <c r="C43">
        <v>-373</v>
      </c>
      <c r="D43">
        <v>-15</v>
      </c>
      <c r="E43">
        <v>-24</v>
      </c>
      <c r="F43" s="26">
        <v>-5860</v>
      </c>
      <c r="G43" s="1">
        <f>+M43+N43+O43+P43</f>
        <v>-9416</v>
      </c>
      <c r="I43">
        <v>-2</v>
      </c>
      <c r="J43" s="1">
        <v>-1148</v>
      </c>
      <c r="K43" s="1">
        <v>-2356</v>
      </c>
      <c r="L43" s="1">
        <f>+F43-I43-J43-K43</f>
        <v>-2354</v>
      </c>
      <c r="M43" s="16">
        <f>+L43</f>
        <v>-2354</v>
      </c>
      <c r="N43" s="16">
        <f t="shared" ref="N43:P43" si="27">+M43</f>
        <v>-2354</v>
      </c>
      <c r="O43" s="16">
        <f t="shared" si="27"/>
        <v>-2354</v>
      </c>
      <c r="P43" s="16">
        <f t="shared" si="27"/>
        <v>-2354</v>
      </c>
    </row>
    <row r="44" spans="1:16">
      <c r="A44" s="1" t="s">
        <v>32</v>
      </c>
      <c r="C44" s="1">
        <v>-9184</v>
      </c>
      <c r="F44" s="25"/>
      <c r="J44" s="1"/>
      <c r="K44" s="1"/>
    </row>
    <row r="45" spans="1:16">
      <c r="F45" s="25"/>
      <c r="J45" s="1"/>
      <c r="K45" s="1"/>
    </row>
    <row r="46" spans="1:16">
      <c r="A46" t="s">
        <v>17</v>
      </c>
      <c r="B46">
        <v>23</v>
      </c>
      <c r="C46">
        <v>-575</v>
      </c>
      <c r="D46">
        <v>350</v>
      </c>
      <c r="E46" s="1">
        <v>-4884</v>
      </c>
      <c r="F46" s="25">
        <v>-193</v>
      </c>
      <c r="G46">
        <f>+M46+N46+O46+P46</f>
        <v>-300</v>
      </c>
      <c r="I46">
        <v>152</v>
      </c>
      <c r="J46">
        <v>-135</v>
      </c>
      <c r="K46">
        <v>-135</v>
      </c>
      <c r="L46" s="1">
        <f>+F46-I46-J46-K46</f>
        <v>-75</v>
      </c>
      <c r="M46" s="16">
        <f>+L46</f>
        <v>-75</v>
      </c>
      <c r="N46" s="16">
        <f t="shared" ref="N46:P46" si="28">+M46</f>
        <v>-75</v>
      </c>
      <c r="O46" s="16">
        <f t="shared" si="28"/>
        <v>-75</v>
      </c>
      <c r="P46" s="16">
        <f t="shared" si="28"/>
        <v>-75</v>
      </c>
    </row>
    <row r="47" spans="1:16">
      <c r="F47" s="25"/>
    </row>
    <row r="48" spans="1:16">
      <c r="A48" t="s">
        <v>18</v>
      </c>
      <c r="B48">
        <v>302</v>
      </c>
      <c r="C48" s="1">
        <v>-10036</v>
      </c>
      <c r="D48">
        <v>432</v>
      </c>
      <c r="E48" s="1">
        <v>-4874</v>
      </c>
      <c r="F48" s="26">
        <v>-6027</v>
      </c>
      <c r="G48" s="1">
        <f>+M48+N48+O48+P48</f>
        <v>-9712</v>
      </c>
      <c r="I48">
        <v>154</v>
      </c>
      <c r="J48" s="1">
        <v>-1267</v>
      </c>
      <c r="K48" s="1">
        <v>-2486</v>
      </c>
      <c r="L48" s="1">
        <f>+F48-I48-J48-K48</f>
        <v>-2428</v>
      </c>
      <c r="M48" s="1">
        <f>+M41+M43+M46</f>
        <v>-2428</v>
      </c>
      <c r="N48" s="1">
        <f t="shared" ref="N48:P48" si="29">+N41+N43+N46</f>
        <v>-2428</v>
      </c>
      <c r="O48" s="1">
        <f t="shared" si="29"/>
        <v>-2428</v>
      </c>
      <c r="P48" s="1">
        <f t="shared" si="29"/>
        <v>-2428</v>
      </c>
    </row>
    <row r="49" spans="1:16">
      <c r="F49" s="25"/>
      <c r="J49" s="1"/>
    </row>
    <row r="50" spans="1:16">
      <c r="A50" t="s">
        <v>19</v>
      </c>
      <c r="B50" s="1">
        <v>6344</v>
      </c>
      <c r="C50" s="1">
        <v>-58847</v>
      </c>
      <c r="D50" s="1">
        <v>-9502</v>
      </c>
      <c r="E50" s="1">
        <v>-5583</v>
      </c>
      <c r="F50" s="26">
        <v>-26186</v>
      </c>
      <c r="G50" s="1">
        <f>+M50+N50+O50+P50</f>
        <v>-33528.637835129084</v>
      </c>
      <c r="I50" s="1">
        <v>-3098</v>
      </c>
      <c r="J50" s="1">
        <v>-2856</v>
      </c>
      <c r="K50" s="1">
        <v>-8303</v>
      </c>
      <c r="L50" s="1">
        <f>+F50-I50-J50-K50</f>
        <v>-11929</v>
      </c>
      <c r="M50" s="1">
        <f>+M38+M48</f>
        <v>-7023.8020045101584</v>
      </c>
      <c r="N50" s="1">
        <f t="shared" ref="N50:P50" si="30">+N38+N48</f>
        <v>-5378.4280631420697</v>
      </c>
      <c r="O50" s="1">
        <f t="shared" si="30"/>
        <v>-8801.5577674768429</v>
      </c>
      <c r="P50" s="1">
        <f t="shared" si="30"/>
        <v>-12324.850000000013</v>
      </c>
    </row>
    <row r="51" spans="1:16">
      <c r="A51" t="s">
        <v>20</v>
      </c>
      <c r="B51" s="1">
        <v>-17276</v>
      </c>
      <c r="C51" s="1">
        <v>24763</v>
      </c>
      <c r="D51" s="1">
        <v>1578</v>
      </c>
      <c r="E51">
        <v>-369</v>
      </c>
      <c r="F51" s="26">
        <v>3346</v>
      </c>
      <c r="G51" s="1">
        <f>+M51+N51+O51+P51</f>
        <v>7690.0287632587115</v>
      </c>
      <c r="I51">
        <v>543</v>
      </c>
      <c r="J51" s="1">
        <v>1171</v>
      </c>
      <c r="K51" s="1">
        <v>-1104</v>
      </c>
      <c r="L51" s="1">
        <f>+F51-I51-J51-K51</f>
        <v>2736</v>
      </c>
      <c r="M51" s="1">
        <f>+M50*M52</f>
        <v>1610.9583606622343</v>
      </c>
      <c r="N51" s="1">
        <f t="shared" ref="N51:P51" si="31">+N50*N52</f>
        <v>1233.5802817299609</v>
      </c>
      <c r="O51" s="1">
        <f t="shared" si="31"/>
        <v>2018.6991409017221</v>
      </c>
      <c r="P51" s="1">
        <f t="shared" si="31"/>
        <v>2826.7909799647946</v>
      </c>
    </row>
    <row r="52" spans="1:16" s="7" customFormat="1">
      <c r="A52" s="9" t="s">
        <v>39</v>
      </c>
      <c r="B52" s="23">
        <f>+B51/B50</f>
        <v>-2.7232030264817149</v>
      </c>
      <c r="C52" s="23">
        <f t="shared" ref="C52:F52" si="32">+C51/C50</f>
        <v>-0.42080309956327427</v>
      </c>
      <c r="D52" s="23">
        <f t="shared" si="32"/>
        <v>-0.16607030098926542</v>
      </c>
      <c r="E52" s="23">
        <f t="shared" si="32"/>
        <v>6.6093498119290703E-2</v>
      </c>
      <c r="F52" s="28">
        <f t="shared" si="32"/>
        <v>-0.12777820209272131</v>
      </c>
      <c r="G52" s="23"/>
      <c r="I52" s="23">
        <f t="shared" ref="I52" si="33">+I51/I50</f>
        <v>-0.17527437056165268</v>
      </c>
      <c r="J52" s="23">
        <f t="shared" ref="J52" si="34">+J51/J50</f>
        <v>-0.41001400560224088</v>
      </c>
      <c r="K52" s="23">
        <f t="shared" ref="K52" si="35">+K51/K50</f>
        <v>0.1329639889196676</v>
      </c>
      <c r="L52" s="23">
        <f t="shared" ref="L52" si="36">+L51/L50</f>
        <v>-0.22935702908877525</v>
      </c>
      <c r="M52" s="10">
        <f>+L52</f>
        <v>-0.22935702908877525</v>
      </c>
      <c r="N52" s="10">
        <f t="shared" ref="N52:P52" si="37">+M52</f>
        <v>-0.22935702908877525</v>
      </c>
      <c r="O52" s="10">
        <f t="shared" si="37"/>
        <v>-0.22935702908877525</v>
      </c>
      <c r="P52" s="10">
        <f t="shared" si="37"/>
        <v>-0.22935702908877525</v>
      </c>
    </row>
    <row r="53" spans="1:16">
      <c r="F53" s="25"/>
    </row>
    <row r="54" spans="1:16" s="5" customFormat="1">
      <c r="A54" s="5" t="s">
        <v>21</v>
      </c>
      <c r="B54" s="33">
        <v>23620</v>
      </c>
      <c r="C54" s="33">
        <v>-83610</v>
      </c>
      <c r="D54" s="33">
        <v>-11080</v>
      </c>
      <c r="E54" s="33">
        <v>-5214</v>
      </c>
      <c r="F54" s="34">
        <v>-29532</v>
      </c>
      <c r="G54" s="33">
        <f>+M54+N54+O54+P54</f>
        <v>-41218.666598387797</v>
      </c>
      <c r="I54" s="33">
        <v>-3641</v>
      </c>
      <c r="J54" s="33">
        <v>-4027</v>
      </c>
      <c r="K54" s="33">
        <v>-7199</v>
      </c>
      <c r="L54" s="33">
        <f>+F54-I54-J54-K54</f>
        <v>-14665</v>
      </c>
      <c r="M54" s="33">
        <f>+M50-M51</f>
        <v>-8634.760365172393</v>
      </c>
      <c r="N54" s="33">
        <f t="shared" ref="N54:P54" si="38">+N50-N51</f>
        <v>-6612.0083448720306</v>
      </c>
      <c r="O54" s="33">
        <f t="shared" si="38"/>
        <v>-10820.256908378566</v>
      </c>
      <c r="P54" s="33">
        <f t="shared" si="38"/>
        <v>-15151.640979964808</v>
      </c>
    </row>
    <row r="55" spans="1:16">
      <c r="F55" s="25"/>
      <c r="I55" s="1"/>
    </row>
    <row r="56" spans="1:16">
      <c r="A56" t="s">
        <v>22</v>
      </c>
      <c r="F56" s="25"/>
    </row>
    <row r="57" spans="1:16">
      <c r="A57" t="s">
        <v>23</v>
      </c>
      <c r="B57" s="31">
        <v>0.28999999999999998</v>
      </c>
      <c r="C57" s="31">
        <v>-0.97</v>
      </c>
      <c r="D57" s="31">
        <v>-0.13</v>
      </c>
      <c r="E57" s="31">
        <v>-0.06</v>
      </c>
      <c r="F57" s="32">
        <v>-0.35</v>
      </c>
      <c r="G57" s="31">
        <f>+M57+N57+O57+P57</f>
        <v>-0.50960852834820414</v>
      </c>
      <c r="H57" s="31"/>
      <c r="I57" s="31">
        <v>-0.04</v>
      </c>
      <c r="J57" s="31">
        <v>-0.05</v>
      </c>
      <c r="K57" s="31">
        <v>-0.09</v>
      </c>
      <c r="L57" s="31">
        <f>+F57-I57-J57-K57</f>
        <v>-0.17</v>
      </c>
      <c r="M57" s="31">
        <f>+M54/M61</f>
        <v>-0.10675618319266586</v>
      </c>
      <c r="N57" s="31">
        <f t="shared" ref="N57:P57" si="39">+N54/N61</f>
        <v>-8.1747812826824306E-2</v>
      </c>
      <c r="O57" s="31">
        <f t="shared" si="39"/>
        <v>-0.13377665156310431</v>
      </c>
      <c r="P57" s="31">
        <f t="shared" si="39"/>
        <v>-0.18732788076560969</v>
      </c>
    </row>
    <row r="58" spans="1:16">
      <c r="A58" t="s">
        <v>24</v>
      </c>
      <c r="B58" s="31">
        <v>0.28999999999999998</v>
      </c>
      <c r="C58" s="31">
        <v>-0.97</v>
      </c>
      <c r="D58" s="31">
        <v>-0.13</v>
      </c>
      <c r="E58" s="31">
        <v>-0.06</v>
      </c>
      <c r="F58" s="32">
        <v>-0.35</v>
      </c>
      <c r="G58" s="31">
        <f>+M58+N58+O58+P58</f>
        <v>-0.50960852834820414</v>
      </c>
      <c r="H58" s="31"/>
      <c r="I58" s="31">
        <v>-0.04</v>
      </c>
      <c r="J58" s="31">
        <v>-0.05</v>
      </c>
      <c r="K58" s="31">
        <v>-0.09</v>
      </c>
      <c r="L58" s="31">
        <f>+F58-I58-J58-K58</f>
        <v>-0.17</v>
      </c>
      <c r="M58" s="31">
        <f>+M54/M61</f>
        <v>-0.10675618319266586</v>
      </c>
      <c r="N58" s="31">
        <f t="shared" ref="N58:P58" si="40">+N54/N61</f>
        <v>-8.1747812826824306E-2</v>
      </c>
      <c r="O58" s="31">
        <f t="shared" si="40"/>
        <v>-0.13377665156310431</v>
      </c>
      <c r="P58" s="31">
        <f t="shared" si="40"/>
        <v>-0.18732788076560969</v>
      </c>
    </row>
    <row r="59" spans="1:16">
      <c r="A59" t="s">
        <v>25</v>
      </c>
      <c r="F59" s="25"/>
    </row>
    <row r="60" spans="1:16">
      <c r="A60" t="s">
        <v>23</v>
      </c>
      <c r="B60" s="1">
        <v>80097</v>
      </c>
      <c r="C60" s="1">
        <v>86038</v>
      </c>
      <c r="D60" s="1">
        <v>86585</v>
      </c>
      <c r="E60" s="1">
        <v>90271</v>
      </c>
      <c r="F60" s="26">
        <v>83917</v>
      </c>
      <c r="G60" s="1">
        <f>+AVERAGE(M60:P60)</f>
        <v>80883</v>
      </c>
      <c r="I60" s="1">
        <v>91444</v>
      </c>
      <c r="J60" s="1">
        <v>86881</v>
      </c>
      <c r="K60" s="1">
        <v>80883</v>
      </c>
      <c r="L60" s="1">
        <f>+K60</f>
        <v>80883</v>
      </c>
      <c r="M60" s="16">
        <f t="shared" ref="M60:P60" si="41">+L60</f>
        <v>80883</v>
      </c>
      <c r="N60" s="16">
        <f t="shared" si="41"/>
        <v>80883</v>
      </c>
      <c r="O60" s="16">
        <f t="shared" si="41"/>
        <v>80883</v>
      </c>
      <c r="P60" s="16">
        <f t="shared" si="41"/>
        <v>80883</v>
      </c>
    </row>
    <row r="61" spans="1:16">
      <c r="A61" t="s">
        <v>24</v>
      </c>
      <c r="B61" s="1">
        <v>81282</v>
      </c>
      <c r="C61" s="1">
        <v>86038</v>
      </c>
      <c r="D61" s="1">
        <v>86585</v>
      </c>
      <c r="E61" s="1">
        <v>90271</v>
      </c>
      <c r="F61" s="26">
        <v>83917</v>
      </c>
      <c r="G61" s="1">
        <f>+AVERAGE(M61:P61)</f>
        <v>80883</v>
      </c>
      <c r="I61" s="1">
        <v>91444</v>
      </c>
      <c r="J61" s="1">
        <v>86881</v>
      </c>
      <c r="K61" s="1">
        <v>80883</v>
      </c>
      <c r="L61" s="1">
        <f>+K61</f>
        <v>80883</v>
      </c>
      <c r="M61" s="16">
        <f t="shared" ref="M61:P61" si="42">+L61</f>
        <v>80883</v>
      </c>
      <c r="N61" s="16">
        <f t="shared" si="42"/>
        <v>80883</v>
      </c>
      <c r="O61" s="16">
        <f t="shared" si="42"/>
        <v>80883</v>
      </c>
      <c r="P61" s="16">
        <f t="shared" si="42"/>
        <v>80883</v>
      </c>
    </row>
  </sheetData>
  <mergeCells count="2">
    <mergeCell ref="I1:L1"/>
    <mergeCell ref="B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2015-03-12T17:41:13Z</dcterms:modified>
</cp:coreProperties>
</file>