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0" windowWidth="7760" windowHeight="2670" tabRatio="756" activeTab="3"/>
  </bookViews>
  <sheets>
    <sheet name="claim_data_monthly" sheetId="1" r:id="rId1"/>
    <sheet name="SMA" sheetId="3" r:id="rId2"/>
    <sheet name="SES" sheetId="4" r:id="rId3"/>
    <sheet name="DES" sheetId="5" r:id="rId4"/>
    <sheet name="Seasonality_Index" sheetId="6" r:id="rId5"/>
    <sheet name="TES" sheetId="7" r:id="rId6"/>
  </sheets>
  <definedNames>
    <definedName name="LSGRGeng_RelaxBounds" localSheetId="3" hidden="1">0</definedName>
    <definedName name="LSGRGeng_RelaxBounds" localSheetId="4" hidden="1">0</definedName>
    <definedName name="LSGRGeng_RelaxBounds" localSheetId="5" hidden="1">0</definedName>
    <definedName name="solver_adj_ob" localSheetId="3" hidden="1">0</definedName>
    <definedName name="solver_adj_ob" localSheetId="4" hidden="1">0</definedName>
    <definedName name="solver_adj_ob" localSheetId="5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glb" localSheetId="3" hidden="1">-1E+30</definedName>
    <definedName name="solver_glb" localSheetId="4" hidden="1">-1E+30</definedName>
    <definedName name="solver_glb" localSheetId="5" hidden="1">-1E+30</definedName>
    <definedName name="solver_gub" localSheetId="3" hidden="1">1E+30</definedName>
    <definedName name="solver_gub" localSheetId="4" hidden="1">1E+30</definedName>
    <definedName name="solver_gub" localSheetId="5" hidden="1">1E+30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nc" localSheetId="3" hidden="1">0</definedName>
    <definedName name="solver_inc" localSheetId="4" hidden="1">0</definedName>
    <definedName name="solver_inc" localSheetId="5" hidden="1">0</definedName>
    <definedName name="solver_int" localSheetId="3" hidden="1">1</definedName>
    <definedName name="solver_int" localSheetId="4" hidden="1">1</definedName>
    <definedName name="solver_int" localSheetId="5" hidden="1">1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1" localSheetId="3" hidden="1">DES!$K$2</definedName>
    <definedName name="solver_lhs1" localSheetId="4" hidden="1">Seasonality_Index!#REF!</definedName>
    <definedName name="solver_lhs1" localSheetId="5" hidden="1">TES!$L$2</definedName>
    <definedName name="solver_lhs2" localSheetId="3" hidden="1">DES!$K$2</definedName>
    <definedName name="solver_lhs2" localSheetId="4" hidden="1">Seasonality_Index!#REF!</definedName>
    <definedName name="solver_lhs2" localSheetId="5" hidden="1">TES!$L$2</definedName>
    <definedName name="solver_lhs3" localSheetId="3" hidden="1">DES!$K$2</definedName>
    <definedName name="solver_lhs3" localSheetId="4" hidden="1">Seasonality_Index!#REF!</definedName>
    <definedName name="solver_lhs3" localSheetId="5" hidden="1">TES!$L$2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og" localSheetId="3" hidden="1">1</definedName>
    <definedName name="solver_log" localSheetId="4" hidden="1">1</definedName>
    <definedName name="solver_log" localSheetId="5" hidden="1">1</definedName>
    <definedName name="solver_lva" localSheetId="3" hidden="1">0</definedName>
    <definedName name="solver_lva" localSheetId="4" hidden="1">0</definedName>
    <definedName name="solver_lva" localSheetId="5" hidden="1">0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sl" localSheetId="3" hidden="1">0</definedName>
    <definedName name="solver_msl" localSheetId="4" hidden="1">0</definedName>
    <definedName name="solver_msl" localSheetId="5" hidden="1">0</definedName>
    <definedName name="solver_neg" localSheetId="3" hidden="1">0</definedName>
    <definedName name="solver_neg" localSheetId="4" hidden="1">0</definedName>
    <definedName name="solver_neg" localSheetId="5" hidden="1">0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tr" localSheetId="3" hidden="1">2</definedName>
    <definedName name="solver_ntr" localSheetId="4" hidden="1">2</definedName>
    <definedName name="solver_ntr" localSheetId="5" hidden="1">2</definedName>
    <definedName name="solver_ntri" hidden="1">1000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eco1" localSheetId="3" hidden="1">0</definedName>
    <definedName name="solver_reco1" localSheetId="4" hidden="1">0</definedName>
    <definedName name="solver_reco1" localSheetId="5" hidden="1">0</definedName>
    <definedName name="solver_reco2" localSheetId="3" hidden="1">0</definedName>
    <definedName name="solver_reco2" localSheetId="4" hidden="1">0</definedName>
    <definedName name="solver_reco2" localSheetId="5" hidden="1">0</definedName>
    <definedName name="solver_reco3" localSheetId="3" hidden="1">0</definedName>
    <definedName name="solver_reco3" localSheetId="4" hidden="1">0</definedName>
    <definedName name="solver_reco3" localSheetId="5" hidden="1">0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3" localSheetId="3" hidden="1">4</definedName>
    <definedName name="solver_rel3" localSheetId="4" hidden="1">4</definedName>
    <definedName name="solver_rel3" localSheetId="5" hidden="1">4</definedName>
    <definedName name="solver_rep" localSheetId="3" hidden="1">0</definedName>
    <definedName name="solver_rep" localSheetId="4" hidden="1">0</definedName>
    <definedName name="solver_rep" localSheetId="5" hidden="1">0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smp" hidden="1">2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scl" localSheetId="3" hidden="1">0</definedName>
    <definedName name="solver_scl" localSheetId="4" hidden="1">0</definedName>
    <definedName name="solver_scl" localSheetId="5" hidden="1">0</definedName>
    <definedName name="solver_seed" hidden="1">0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ho" localSheetId="3" hidden="1">0</definedName>
    <definedName name="solver_sho" localSheetId="4" hidden="1">0</definedName>
    <definedName name="solver_sho" localSheetId="5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pid" localSheetId="3" hidden="1">" "</definedName>
    <definedName name="solver_spid" localSheetId="4" hidden="1">" "</definedName>
    <definedName name="solver_spid" localSheetId="5" hidden="1">" "</definedName>
    <definedName name="solver_srvr" localSheetId="3" hidden="1">" "</definedName>
    <definedName name="solver_srvr" localSheetId="4" hidden="1">" "</definedName>
    <definedName name="solver_srvr" localSheetId="5" hidden="1">" "</definedName>
    <definedName name="solver_ssz" localSheetId="3" hidden="1">0</definedName>
    <definedName name="solver_ssz" localSheetId="4" hidden="1">0</definedName>
    <definedName name="solver_ssz" localSheetId="5" hidden="1">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ms" localSheetId="3" hidden="1">0</definedName>
    <definedName name="solver_tms" localSheetId="4" hidden="1">0</definedName>
    <definedName name="solver_tms" localSheetId="5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typ" localSheetId="1" hidden="1">2</definedName>
    <definedName name="solver_typ" localSheetId="5" hidden="1">2</definedName>
    <definedName name="solver_ubigm" localSheetId="3" hidden="1">1000000</definedName>
    <definedName name="solver_ubigm" localSheetId="4" hidden="1">1000000</definedName>
    <definedName name="solver_ubigm" localSheetId="5" hidden="1">1000000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serid" localSheetId="3" hidden="1">425078</definedName>
    <definedName name="solver_userid" localSheetId="4" hidden="1">425078</definedName>
    <definedName name="solver_userid" localSheetId="5" hidden="1">425078</definedName>
    <definedName name="solver_ver" localSheetId="3" hidden="1">17</definedName>
    <definedName name="solver_ver" localSheetId="4" hidden="1">17</definedName>
    <definedName name="solver_ver" localSheetId="2" hidden="1">17</definedName>
    <definedName name="solver_ver" localSheetId="1" hidden="1">17</definedName>
    <definedName name="solver_ver" localSheetId="5" hidden="1">17</definedName>
    <definedName name="solver_vol" localSheetId="3" hidden="1">0</definedName>
    <definedName name="solver_vol" localSheetId="4" hidden="1">0</definedName>
    <definedName name="solver_vol" localSheetId="5" hidden="1">0</definedName>
  </definedNames>
  <calcPr calcId="145621"/>
</workbook>
</file>

<file path=xl/calcChain.xml><?xml version="1.0" encoding="utf-8"?>
<calcChain xmlns="http://schemas.openxmlformats.org/spreadsheetml/2006/main">
  <c r="H26" i="7" l="1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E28" i="7"/>
  <c r="E27" i="7"/>
  <c r="E26" i="7"/>
  <c r="H2" i="6"/>
  <c r="G14" i="6"/>
  <c r="G2" i="6"/>
  <c r="G3" i="5"/>
  <c r="F25" i="7" l="1"/>
  <c r="E25" i="7"/>
  <c r="K3" i="6"/>
  <c r="K4" i="6"/>
  <c r="K5" i="6"/>
  <c r="K6" i="6"/>
  <c r="K7" i="6"/>
  <c r="K8" i="6"/>
  <c r="K9" i="6"/>
  <c r="K10" i="6"/>
  <c r="K11" i="6"/>
  <c r="K12" i="6"/>
  <c r="K13" i="6"/>
  <c r="K2" i="6"/>
  <c r="J14" i="6"/>
  <c r="J3" i="6"/>
  <c r="J4" i="6"/>
  <c r="J5" i="6"/>
  <c r="J6" i="6"/>
  <c r="J7" i="6"/>
  <c r="J8" i="6"/>
  <c r="J9" i="6"/>
  <c r="J10" i="6"/>
  <c r="J11" i="6"/>
  <c r="J12" i="6"/>
  <c r="J13" i="6"/>
  <c r="J2" i="6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C3" i="6"/>
  <c r="C4" i="6"/>
  <c r="C5" i="6"/>
  <c r="C6" i="6"/>
  <c r="C7" i="6"/>
  <c r="C8" i="6"/>
  <c r="C9" i="6"/>
  <c r="C10" i="6"/>
  <c r="C11" i="6"/>
  <c r="C12" i="6"/>
  <c r="C13" i="6"/>
  <c r="C2" i="6"/>
  <c r="I6" i="3"/>
  <c r="I6" i="4"/>
  <c r="E3" i="5"/>
  <c r="G4" i="5"/>
  <c r="E4" i="5" s="1"/>
  <c r="F3" i="5"/>
  <c r="E2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3" i="4"/>
  <c r="E31" i="3"/>
  <c r="F32" i="3"/>
  <c r="F33" i="3"/>
  <c r="F34" i="3"/>
  <c r="F35" i="3"/>
  <c r="F36" i="3"/>
  <c r="F37" i="3"/>
  <c r="F38" i="3"/>
  <c r="F39" i="3"/>
  <c r="F40" i="3"/>
  <c r="F41" i="3"/>
  <c r="F31" i="3"/>
  <c r="E33" i="3"/>
  <c r="E34" i="3"/>
  <c r="E35" i="3"/>
  <c r="E36" i="3"/>
  <c r="E37" i="3"/>
  <c r="E38" i="3"/>
  <c r="E39" i="3"/>
  <c r="E40" i="3"/>
  <c r="E41" i="3"/>
  <c r="E32" i="3"/>
  <c r="F4" i="5" l="1"/>
  <c r="F26" i="7"/>
  <c r="G26" i="7"/>
  <c r="F31" i="4"/>
  <c r="F42" i="3"/>
  <c r="G5" i="5" l="1"/>
  <c r="F27" i="7"/>
  <c r="G27" i="7"/>
  <c r="F32" i="4"/>
  <c r="E5" i="5" l="1"/>
  <c r="F5" i="5" s="1"/>
  <c r="F28" i="7"/>
  <c r="G28" i="7"/>
  <c r="F33" i="4"/>
  <c r="E29" i="7" l="1"/>
  <c r="G6" i="5"/>
  <c r="F29" i="7"/>
  <c r="G29" i="7"/>
  <c r="F34" i="4"/>
  <c r="E30" i="7" l="1"/>
  <c r="E6" i="5"/>
  <c r="F6" i="5" s="1"/>
  <c r="F30" i="7"/>
  <c r="G30" i="7"/>
  <c r="F35" i="4"/>
  <c r="E31" i="7" l="1"/>
  <c r="G7" i="5"/>
  <c r="F31" i="7"/>
  <c r="G31" i="7"/>
  <c r="F36" i="4"/>
  <c r="E32" i="7" l="1"/>
  <c r="E7" i="5"/>
  <c r="F7" i="5" s="1"/>
  <c r="F32" i="7"/>
  <c r="G32" i="7"/>
  <c r="F37" i="4"/>
  <c r="E33" i="7" l="1"/>
  <c r="G8" i="5"/>
  <c r="F33" i="7"/>
  <c r="G33" i="7"/>
  <c r="F38" i="4"/>
  <c r="E34" i="7" l="1"/>
  <c r="E8" i="5"/>
  <c r="F8" i="5" s="1"/>
  <c r="F34" i="7"/>
  <c r="G34" i="7"/>
  <c r="F39" i="4"/>
  <c r="E35" i="7" l="1"/>
  <c r="G9" i="5"/>
  <c r="F35" i="7"/>
  <c r="G35" i="7"/>
  <c r="F41" i="4"/>
  <c r="F40" i="4"/>
  <c r="E36" i="7" l="1"/>
  <c r="E9" i="5"/>
  <c r="F9" i="5" s="1"/>
  <c r="F36" i="7"/>
  <c r="G36" i="7"/>
  <c r="F42" i="4"/>
  <c r="E37" i="7" l="1"/>
  <c r="G10" i="5"/>
  <c r="F37" i="7"/>
  <c r="G37" i="7"/>
  <c r="E38" i="7" l="1"/>
  <c r="E10" i="5"/>
  <c r="F10" i="5" s="1"/>
  <c r="F38" i="7"/>
  <c r="G38" i="7"/>
  <c r="E39" i="7" l="1"/>
  <c r="G11" i="5"/>
  <c r="F39" i="7"/>
  <c r="G39" i="7"/>
  <c r="E40" i="7" l="1"/>
  <c r="E11" i="5"/>
  <c r="F11" i="5" s="1"/>
  <c r="F40" i="7"/>
  <c r="G40" i="7"/>
  <c r="E41" i="7" l="1"/>
  <c r="G12" i="5"/>
  <c r="F41" i="7"/>
  <c r="G41" i="7"/>
  <c r="E12" i="5" l="1"/>
  <c r="F12" i="5" s="1"/>
  <c r="G13" i="5" l="1"/>
  <c r="E13" i="5" l="1"/>
  <c r="F13" i="5" s="1"/>
  <c r="G14" i="5" l="1"/>
  <c r="E14" i="5" l="1"/>
  <c r="F14" i="5" s="1"/>
  <c r="G15" i="5" l="1"/>
  <c r="E15" i="5" l="1"/>
  <c r="F15" i="5" s="1"/>
  <c r="G16" i="5" l="1"/>
  <c r="E16" i="5" l="1"/>
  <c r="F16" i="5" s="1"/>
  <c r="G17" i="5" l="1"/>
  <c r="E17" i="5" l="1"/>
  <c r="F17" i="5" s="1"/>
  <c r="G18" i="5" l="1"/>
  <c r="E18" i="5" l="1"/>
  <c r="F18" i="5" s="1"/>
  <c r="I31" i="7"/>
  <c r="G19" i="5" l="1"/>
  <c r="E19" i="5" l="1"/>
  <c r="F19" i="5" s="1"/>
  <c r="I32" i="7"/>
  <c r="G20" i="5" l="1"/>
  <c r="E20" i="5" l="1"/>
  <c r="F20" i="5" s="1"/>
  <c r="I33" i="7"/>
  <c r="G21" i="5" l="1"/>
  <c r="E21" i="5" l="1"/>
  <c r="F21" i="5" s="1"/>
  <c r="I34" i="7"/>
  <c r="G22" i="5" l="1"/>
  <c r="E22" i="5" l="1"/>
  <c r="F22" i="5" s="1"/>
  <c r="I35" i="7"/>
  <c r="G23" i="5" l="1"/>
  <c r="E23" i="5" l="1"/>
  <c r="F23" i="5" s="1"/>
  <c r="I36" i="7"/>
  <c r="G24" i="5" l="1"/>
  <c r="I37" i="7"/>
  <c r="E24" i="5" l="1"/>
  <c r="F24" i="5" s="1"/>
  <c r="I38" i="7"/>
  <c r="G25" i="5" l="1"/>
  <c r="I39" i="7"/>
  <c r="E25" i="5" l="1"/>
  <c r="F25" i="5" s="1"/>
  <c r="I40" i="7"/>
  <c r="G26" i="5" l="1"/>
  <c r="I41" i="7"/>
  <c r="E26" i="5" l="1"/>
  <c r="F26" i="5" s="1"/>
  <c r="I42" i="7"/>
  <c r="L13" i="7"/>
  <c r="G27" i="5" l="1"/>
  <c r="E27" i="5" l="1"/>
  <c r="F27" i="5" s="1"/>
  <c r="G28" i="5" l="1"/>
  <c r="E28" i="5" l="1"/>
  <c r="F28" i="5" s="1"/>
  <c r="G29" i="5" l="1"/>
  <c r="E29" i="5" l="1"/>
  <c r="F29" i="5" s="1"/>
  <c r="G30" i="5" l="1"/>
  <c r="E30" i="5" l="1"/>
  <c r="F30" i="5" s="1"/>
  <c r="G31" i="5" l="1"/>
  <c r="E31" i="5" l="1"/>
  <c r="F31" i="5" s="1"/>
  <c r="H31" i="5"/>
  <c r="J31" i="5"/>
  <c r="G32" i="5" l="1"/>
  <c r="E32" i="5" l="1"/>
  <c r="F32" i="5" s="1"/>
  <c r="J32" i="5"/>
  <c r="H32" i="5"/>
  <c r="G33" i="5" l="1"/>
  <c r="E33" i="5" l="1"/>
  <c r="F33" i="5" s="1"/>
  <c r="J33" i="5"/>
  <c r="H33" i="5"/>
  <c r="G34" i="5" l="1"/>
  <c r="E34" i="5" l="1"/>
  <c r="F34" i="5" s="1"/>
  <c r="J34" i="5"/>
  <c r="H34" i="5"/>
  <c r="G35" i="5" l="1"/>
  <c r="E35" i="5" l="1"/>
  <c r="F35" i="5" s="1"/>
  <c r="J35" i="5"/>
  <c r="H35" i="5"/>
  <c r="G36" i="5" l="1"/>
  <c r="E36" i="5" l="1"/>
  <c r="F36" i="5" s="1"/>
  <c r="J36" i="5"/>
  <c r="H36" i="5"/>
  <c r="G37" i="5" l="1"/>
  <c r="E37" i="5" l="1"/>
  <c r="F37" i="5" s="1"/>
  <c r="J37" i="5"/>
  <c r="H37" i="5"/>
  <c r="G38" i="5" l="1"/>
  <c r="E38" i="5" l="1"/>
  <c r="F38" i="5" s="1"/>
  <c r="J38" i="5"/>
  <c r="H38" i="5"/>
  <c r="G39" i="5" l="1"/>
  <c r="E39" i="5" l="1"/>
  <c r="F39" i="5" s="1"/>
  <c r="J39" i="5"/>
  <c r="H39" i="5"/>
  <c r="G40" i="5" l="1"/>
  <c r="E40" i="5" l="1"/>
  <c r="F40" i="5" s="1"/>
  <c r="J40" i="5"/>
  <c r="H40" i="5"/>
  <c r="G41" i="5" l="1"/>
  <c r="E41" i="5" l="1"/>
  <c r="F41" i="5" s="1"/>
  <c r="J41" i="5"/>
  <c r="H41" i="5"/>
  <c r="K13" i="5" l="1"/>
  <c r="H42" i="5"/>
</calcChain>
</file>

<file path=xl/sharedStrings.xml><?xml version="1.0" encoding="utf-8"?>
<sst xmlns="http://schemas.openxmlformats.org/spreadsheetml/2006/main" count="59" uniqueCount="29">
  <si>
    <t>rate</t>
  </si>
  <si>
    <t>item</t>
  </si>
  <si>
    <t>date</t>
  </si>
  <si>
    <t>forecast_item</t>
  </si>
  <si>
    <t>timestep</t>
  </si>
  <si>
    <t>timeStep</t>
  </si>
  <si>
    <t>SMA forecast for period 30 to 40 with 12 period moving average</t>
  </si>
  <si>
    <t>N = 12</t>
  </si>
  <si>
    <t>mape</t>
  </si>
  <si>
    <t>alpha</t>
  </si>
  <si>
    <t>SES forecast for period 30 to 40</t>
  </si>
  <si>
    <t>DES forecast for period 30 to 40</t>
  </si>
  <si>
    <t>level</t>
  </si>
  <si>
    <t>trend</t>
  </si>
  <si>
    <t>beta</t>
  </si>
  <si>
    <t>MAPE</t>
  </si>
  <si>
    <t>Month</t>
  </si>
  <si>
    <t>2014-2015</t>
  </si>
  <si>
    <t>2015-2016</t>
  </si>
  <si>
    <t>2017-2018</t>
  </si>
  <si>
    <t>monthly_average</t>
  </si>
  <si>
    <t>seasonality_index</t>
  </si>
  <si>
    <t>average_including_2017_2018</t>
  </si>
  <si>
    <t>gamma</t>
  </si>
  <si>
    <t>c</t>
  </si>
  <si>
    <t>TES forecast for period 30 to 40</t>
  </si>
  <si>
    <t>level (L)</t>
  </si>
  <si>
    <t>trend (T)</t>
  </si>
  <si>
    <t>forecast_item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</si>
</sst>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14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0" fontId="0" fillId="34" borderId="10" xfId="0" applyNumberFormat="1" applyFill="1" applyBorder="1"/>
    <xf numFmtId="0" fontId="0" fillId="0" borderId="0" xfId="0" applyFill="1"/>
    <xf numFmtId="0" fontId="0" fillId="34" borderId="0" xfId="0" applyFill="1"/>
    <xf numFmtId="1" fontId="0" fillId="33" borderId="0" xfId="0" applyNumberFormat="1" applyFill="1"/>
    <xf numFmtId="1" fontId="0" fillId="34" borderId="0" xfId="0" applyNumberFormat="1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SMA!$B$31:$B$41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SMA!$D$31:$D$41</c:f>
              <c:numCache>
                <c:formatCode>General</c:formatCode>
                <c:ptCount val="11"/>
                <c:pt idx="0">
                  <c:v>320212</c:v>
                </c:pt>
                <c:pt idx="1">
                  <c:v>333449</c:v>
                </c:pt>
                <c:pt idx="2">
                  <c:v>303212</c:v>
                </c:pt>
                <c:pt idx="3">
                  <c:v>310490</c:v>
                </c:pt>
                <c:pt idx="4">
                  <c:v>412002</c:v>
                </c:pt>
                <c:pt idx="5">
                  <c:v>407120</c:v>
                </c:pt>
                <c:pt idx="6">
                  <c:v>365981</c:v>
                </c:pt>
                <c:pt idx="7">
                  <c:v>424687</c:v>
                </c:pt>
                <c:pt idx="8">
                  <c:v>310152</c:v>
                </c:pt>
                <c:pt idx="9">
                  <c:v>271234</c:v>
                </c:pt>
                <c:pt idx="10">
                  <c:v>297162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19050"/>
          </c:spPr>
          <c:marker>
            <c:symbol val="none"/>
          </c:marker>
          <c:cat>
            <c:numRef>
              <c:f>SMA!$B$31:$B$41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SMA!$E$31:$E$41</c:f>
              <c:numCache>
                <c:formatCode>0</c:formatCode>
                <c:ptCount val="11"/>
                <c:pt idx="0">
                  <c:v>334288.66666666669</c:v>
                </c:pt>
                <c:pt idx="1">
                  <c:v>330002.91666666669</c:v>
                </c:pt>
                <c:pt idx="2">
                  <c:v>326440</c:v>
                </c:pt>
                <c:pt idx="3">
                  <c:v>321442.41666666669</c:v>
                </c:pt>
                <c:pt idx="4">
                  <c:v>321521.75</c:v>
                </c:pt>
                <c:pt idx="5">
                  <c:v>323973.25</c:v>
                </c:pt>
                <c:pt idx="6">
                  <c:v>332814.75</c:v>
                </c:pt>
                <c:pt idx="7">
                  <c:v>338029.83333333331</c:v>
                </c:pt>
                <c:pt idx="8">
                  <c:v>349143.66666666669</c:v>
                </c:pt>
                <c:pt idx="9">
                  <c:v>347979.58333333331</c:v>
                </c:pt>
                <c:pt idx="10">
                  <c:v>342883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78624"/>
        <c:axId val="426780160"/>
      </c:lineChart>
      <c:dateAx>
        <c:axId val="4267786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26780160"/>
        <c:crosses val="autoZero"/>
        <c:auto val="1"/>
        <c:lblOffset val="100"/>
        <c:baseTimeUnit val="months"/>
      </c:dateAx>
      <c:valAx>
        <c:axId val="4267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6778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SES!$D$31:$D$41</c:f>
              <c:numCache>
                <c:formatCode>General</c:formatCode>
                <c:ptCount val="11"/>
                <c:pt idx="0">
                  <c:v>320212</c:v>
                </c:pt>
                <c:pt idx="1">
                  <c:v>333449</c:v>
                </c:pt>
                <c:pt idx="2">
                  <c:v>303212</c:v>
                </c:pt>
                <c:pt idx="3">
                  <c:v>310490</c:v>
                </c:pt>
                <c:pt idx="4">
                  <c:v>412002</c:v>
                </c:pt>
                <c:pt idx="5">
                  <c:v>407120</c:v>
                </c:pt>
                <c:pt idx="6">
                  <c:v>365981</c:v>
                </c:pt>
                <c:pt idx="7">
                  <c:v>424687</c:v>
                </c:pt>
                <c:pt idx="8">
                  <c:v>310152</c:v>
                </c:pt>
                <c:pt idx="9">
                  <c:v>271234</c:v>
                </c:pt>
                <c:pt idx="10">
                  <c:v>297162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19050"/>
          </c:spPr>
          <c:marker>
            <c:symbol val="none"/>
          </c:marker>
          <c:cat>
            <c:numRef>
              <c:f>SES!$B$31:$B$41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SES!$E$31:$E$41</c:f>
              <c:numCache>
                <c:formatCode>0</c:formatCode>
                <c:ptCount val="11"/>
                <c:pt idx="0">
                  <c:v>333844.03788167244</c:v>
                </c:pt>
                <c:pt idx="1">
                  <c:v>324301.61136450176</c:v>
                </c:pt>
                <c:pt idx="2">
                  <c:v>330704.78340935055</c:v>
                </c:pt>
                <c:pt idx="3">
                  <c:v>311459.83502280514</c:v>
                </c:pt>
                <c:pt idx="4">
                  <c:v>310780.95050684153</c:v>
                </c:pt>
                <c:pt idx="5">
                  <c:v>381635.68515205244</c:v>
                </c:pt>
                <c:pt idx="6">
                  <c:v>399474.70554561575</c:v>
                </c:pt>
                <c:pt idx="7">
                  <c:v>376029.11166368471</c:v>
                </c:pt>
                <c:pt idx="8">
                  <c:v>410089.6334991054</c:v>
                </c:pt>
                <c:pt idx="9">
                  <c:v>340133.29004973161</c:v>
                </c:pt>
                <c:pt idx="10">
                  <c:v>291903.78701491951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93600"/>
        <c:axId val="426832256"/>
      </c:lineChart>
      <c:dateAx>
        <c:axId val="426793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26832256"/>
        <c:crosses val="autoZero"/>
        <c:auto val="1"/>
        <c:lblOffset val="100"/>
        <c:baseTimeUnit val="months"/>
      </c:dateAx>
      <c:valAx>
        <c:axId val="42683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6793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DES!$B$31:$B$41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DES!$D$31:$D$41</c:f>
              <c:numCache>
                <c:formatCode>General</c:formatCode>
                <c:ptCount val="11"/>
                <c:pt idx="0">
                  <c:v>320212</c:v>
                </c:pt>
                <c:pt idx="1">
                  <c:v>333449</c:v>
                </c:pt>
                <c:pt idx="2">
                  <c:v>303212</c:v>
                </c:pt>
                <c:pt idx="3">
                  <c:v>310490</c:v>
                </c:pt>
                <c:pt idx="4">
                  <c:v>412002</c:v>
                </c:pt>
                <c:pt idx="5">
                  <c:v>407120</c:v>
                </c:pt>
                <c:pt idx="6">
                  <c:v>365981</c:v>
                </c:pt>
                <c:pt idx="7">
                  <c:v>424687</c:v>
                </c:pt>
                <c:pt idx="8">
                  <c:v>310152</c:v>
                </c:pt>
                <c:pt idx="9">
                  <c:v>271234</c:v>
                </c:pt>
                <c:pt idx="10">
                  <c:v>297162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19050"/>
          </c:spPr>
          <c:marker>
            <c:symbol val="none"/>
          </c:marker>
          <c:cat>
            <c:numRef>
              <c:f>DES!$B$31:$B$41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DES!$G$31:$G$41</c:f>
              <c:numCache>
                <c:formatCode>0</c:formatCode>
                <c:ptCount val="11"/>
                <c:pt idx="0">
                  <c:v>313569.17767592298</c:v>
                </c:pt>
                <c:pt idx="1">
                  <c:v>308918.99383832514</c:v>
                </c:pt>
                <c:pt idx="2">
                  <c:v>313335.05195033457</c:v>
                </c:pt>
                <c:pt idx="3">
                  <c:v>300373.96574658761</c:v>
                </c:pt>
                <c:pt idx="4">
                  <c:v>297583.00281598122</c:v>
                </c:pt>
                <c:pt idx="5">
                  <c:v>347515.61633659806</c:v>
                </c:pt>
                <c:pt idx="6">
                  <c:v>370338.94501522352</c:v>
                </c:pt>
                <c:pt idx="7">
                  <c:v>361159.31962946011</c:v>
                </c:pt>
                <c:pt idx="8">
                  <c:v>386240.14533843112</c:v>
                </c:pt>
                <c:pt idx="9">
                  <c:v>341132.61746622447</c:v>
                </c:pt>
                <c:pt idx="10">
                  <c:v>298770.36044279003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79872"/>
        <c:axId val="429281664"/>
      </c:lineChart>
      <c:dateAx>
        <c:axId val="4292798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29281664"/>
        <c:crosses val="autoZero"/>
        <c:auto val="1"/>
        <c:lblOffset val="100"/>
        <c:baseTimeUnit val="months"/>
      </c:dateAx>
      <c:valAx>
        <c:axId val="42928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9279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TES!$B$31:$B$41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TES!$D$31:$D$41</c:f>
              <c:numCache>
                <c:formatCode>General</c:formatCode>
                <c:ptCount val="11"/>
                <c:pt idx="0">
                  <c:v>320212</c:v>
                </c:pt>
                <c:pt idx="1">
                  <c:v>333449</c:v>
                </c:pt>
                <c:pt idx="2">
                  <c:v>303212</c:v>
                </c:pt>
                <c:pt idx="3">
                  <c:v>310490</c:v>
                </c:pt>
                <c:pt idx="4">
                  <c:v>412002</c:v>
                </c:pt>
                <c:pt idx="5">
                  <c:v>407120</c:v>
                </c:pt>
                <c:pt idx="6">
                  <c:v>365981</c:v>
                </c:pt>
                <c:pt idx="7">
                  <c:v>424687</c:v>
                </c:pt>
                <c:pt idx="8">
                  <c:v>310152</c:v>
                </c:pt>
                <c:pt idx="9">
                  <c:v>271234</c:v>
                </c:pt>
                <c:pt idx="10">
                  <c:v>297162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19050"/>
          </c:spPr>
          <c:marker>
            <c:symbol val="none"/>
          </c:marker>
          <c:cat>
            <c:numRef>
              <c:f>TES!$B$31:$B$41</c:f>
              <c:numCache>
                <c:formatCode>m/d/yyyy</c:formatCode>
                <c:ptCount val="11"/>
                <c:pt idx="0">
                  <c:v>42613</c:v>
                </c:pt>
                <c:pt idx="1">
                  <c:v>42643</c:v>
                </c:pt>
                <c:pt idx="2">
                  <c:v>42674</c:v>
                </c:pt>
                <c:pt idx="3">
                  <c:v>42704</c:v>
                </c:pt>
                <c:pt idx="4">
                  <c:v>42735</c:v>
                </c:pt>
                <c:pt idx="5">
                  <c:v>42766</c:v>
                </c:pt>
                <c:pt idx="6">
                  <c:v>42794</c:v>
                </c:pt>
                <c:pt idx="7">
                  <c:v>42825</c:v>
                </c:pt>
                <c:pt idx="8">
                  <c:v>42855</c:v>
                </c:pt>
                <c:pt idx="9">
                  <c:v>42886</c:v>
                </c:pt>
                <c:pt idx="10">
                  <c:v>42916</c:v>
                </c:pt>
              </c:numCache>
            </c:numRef>
          </c:cat>
          <c:val>
            <c:numRef>
              <c:f>TES!$H$31:$H$41</c:f>
              <c:numCache>
                <c:formatCode>0</c:formatCode>
                <c:ptCount val="11"/>
                <c:pt idx="0">
                  <c:v>352824.52851490182</c:v>
                </c:pt>
                <c:pt idx="1">
                  <c:v>390886.6140472698</c:v>
                </c:pt>
                <c:pt idx="2">
                  <c:v>340652.80388707685</c:v>
                </c:pt>
                <c:pt idx="3">
                  <c:v>341488.10644818057</c:v>
                </c:pt>
                <c:pt idx="4">
                  <c:v>371434.92505831952</c:v>
                </c:pt>
                <c:pt idx="5">
                  <c:v>308046.45295061375</c:v>
                </c:pt>
                <c:pt idx="6">
                  <c:v>383061.03675330465</c:v>
                </c:pt>
                <c:pt idx="7">
                  <c:v>332692.19402843533</c:v>
                </c:pt>
                <c:pt idx="8">
                  <c:v>322987.70888877526</c:v>
                </c:pt>
                <c:pt idx="9">
                  <c:v>336120.0638960388</c:v>
                </c:pt>
                <c:pt idx="10">
                  <c:v>271377.6792744312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87168"/>
        <c:axId val="429688704"/>
      </c:lineChart>
      <c:dateAx>
        <c:axId val="429687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29688704"/>
        <c:crosses val="autoZero"/>
        <c:auto val="1"/>
        <c:lblOffset val="100"/>
        <c:baseTimeUnit val="months"/>
      </c:dateAx>
      <c:valAx>
        <c:axId val="4296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29687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177800</xdr:rowOff>
    </xdr:from>
    <xdr:to>
      <xdr:col>15</xdr:col>
      <xdr:colOff>314325</xdr:colOff>
      <xdr:row>21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</xdr:row>
      <xdr:rowOff>57150</xdr:rowOff>
    </xdr:from>
    <xdr:to>
      <xdr:col>14</xdr:col>
      <xdr:colOff>333375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22224</xdr:colOff>
      <xdr:row>2</xdr:row>
      <xdr:rowOff>165100</xdr:rowOff>
    </xdr:from>
    <xdr:ext cx="19399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514974" y="5334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514974" y="5334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𝐹_3= </a:t>
              </a:r>
              <a:r>
                <a:rPr lang="en-US" sz="1100" b="0" i="0">
                  <a:latin typeface="Cambria Math"/>
                  <a:ea typeface="Cambria Math"/>
                </a:rPr>
                <a:t>𝛼𝑌_2+(1−𝛼)𝐹_2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19050</xdr:colOff>
      <xdr:row>2</xdr:row>
      <xdr:rowOff>152400</xdr:rowOff>
    </xdr:from>
    <xdr:ext cx="19399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340600" y="5207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340600" y="5207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𝐹_2= </a:t>
              </a:r>
              <a:r>
                <a:rPr lang="en-US" sz="1100" b="0" i="0">
                  <a:latin typeface="Cambria Math"/>
                  <a:ea typeface="Cambria Math"/>
                </a:rPr>
                <a:t>𝑌_1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7</xdr:row>
      <xdr:rowOff>158750</xdr:rowOff>
    </xdr:from>
    <xdr:to>
      <xdr:col>18</xdr:col>
      <xdr:colOff>574675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447674</xdr:colOff>
      <xdr:row>4</xdr:row>
      <xdr:rowOff>63500</xdr:rowOff>
    </xdr:from>
    <xdr:ext cx="19399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59624" y="8001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59624" y="800100"/>
              <a:ext cx="19399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/>
                  <a:ea typeface="Cambria Math"/>
                </a:rPr>
                <a:t>𝛼𝑌_2+(1−𝛼)𝐹_2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82550</xdr:colOff>
      <xdr:row>5</xdr:row>
      <xdr:rowOff>133350</xdr:rowOff>
    </xdr:from>
    <xdr:ext cx="21209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128000" y="1054100"/>
              <a:ext cx="2120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𝛽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)+(1−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𝛽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128000" y="1054100"/>
              <a:ext cx="21209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/>
                  <a:ea typeface="Cambria Math"/>
                </a:rPr>
                <a:t>𝛽(𝐿_3−𝐿_2)+(1−𝛽)𝑇_2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304801</xdr:colOff>
      <xdr:row>2</xdr:row>
      <xdr:rowOff>165100</xdr:rowOff>
    </xdr:from>
    <xdr:ext cx="12255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407151" y="533400"/>
              <a:ext cx="12255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407151" y="533400"/>
              <a:ext cx="12255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𝐹_2=𝐿_1</a:t>
              </a:r>
              <a:r>
                <a:rPr lang="en-US" sz="1100" b="0" i="0">
                  <a:latin typeface="Cambria Math"/>
                  <a:ea typeface="Cambria Math"/>
                </a:rPr>
                <a:t>+𝑇_1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76201</xdr:colOff>
      <xdr:row>4</xdr:row>
      <xdr:rowOff>69850</xdr:rowOff>
    </xdr:from>
    <xdr:ext cx="11239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178551" y="806450"/>
              <a:ext cx="1123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Initial</m:t>
                    </m:r>
                    <m:r>
                      <a:rPr lang="en-US" sz="1100" b="0" i="0">
                        <a:latin typeface="Cambria Math"/>
                      </a:rPr>
                      <m:t>:</m:t>
                    </m:r>
                    <m:r>
                      <a:rPr lang="en-US" sz="1100" b="0" i="1">
                        <a:latin typeface="Cambria Math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178551" y="806450"/>
              <a:ext cx="1123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Initial: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𝐿_1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203200</xdr:colOff>
      <xdr:row>5</xdr:row>
      <xdr:rowOff>120650</xdr:rowOff>
    </xdr:from>
    <xdr:ext cx="2260599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962650" y="1041400"/>
              <a:ext cx="226059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/>
                      </a:rPr>
                      <m:t>Initial</m:t>
                    </m:r>
                    <m:r>
                      <a:rPr lang="en-US" sz="1100" b="0" i="0">
                        <a:latin typeface="Cambria Math"/>
                      </a:rPr>
                      <m:t>: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962650" y="1041400"/>
              <a:ext cx="226059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Initial: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𝑇_2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𝑌_2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𝑌_1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225425</xdr:colOff>
      <xdr:row>15</xdr:row>
      <xdr:rowOff>101600</xdr:rowOff>
    </xdr:from>
    <xdr:to>
      <xdr:col>17</xdr:col>
      <xdr:colOff>530225</xdr:colOff>
      <xdr:row>30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320674</xdr:colOff>
      <xdr:row>4</xdr:row>
      <xdr:rowOff>95250</xdr:rowOff>
    </xdr:from>
    <xdr:ext cx="28670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740774" y="831850"/>
              <a:ext cx="28670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)+(1−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)∗(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740774" y="831850"/>
              <a:ext cx="28670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/>
                  <a:ea typeface="Cambria Math"/>
                </a:rPr>
                <a:t>𝛼〖(𝑌〗_25/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</a:t>
              </a:r>
              <a:r>
                <a:rPr lang="en-US" sz="1100" b="0" i="0">
                  <a:latin typeface="Cambria Math"/>
                  <a:ea typeface="Cambria Math"/>
                </a:rPr>
                <a:t>)+(1−𝛼)∗(𝐿_24−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69850</xdr:colOff>
      <xdr:row>6</xdr:row>
      <xdr:rowOff>127000</xdr:rowOff>
    </xdr:from>
    <xdr:ext cx="25463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0928350" y="1231900"/>
              <a:ext cx="25463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𝛽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)+(1−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𝛽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0928350" y="1231900"/>
              <a:ext cx="25463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/>
                  <a:ea typeface="Cambria Math"/>
                </a:rPr>
                <a:t>𝛽(𝐿_25−𝐿_24)+(1−𝛽)𝑇_24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57150</xdr:colOff>
      <xdr:row>2</xdr:row>
      <xdr:rowOff>165100</xdr:rowOff>
    </xdr:from>
    <xdr:ext cx="2095499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77250" y="533400"/>
              <a:ext cx="209549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/>
                        <a:ea typeface="Cambria Math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77250" y="533400"/>
              <a:ext cx="209549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𝐹_25=</a:t>
              </a:r>
              <a:r>
                <a:rPr lang="en-US" sz="1100" b="0" i="0">
                  <a:latin typeface="Cambria Math"/>
                  <a:ea typeface="Cambria Math"/>
                </a:rPr>
                <a:t>[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latin typeface="Cambria Math"/>
                  <a:ea typeface="Cambria Math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 ]</a:t>
              </a:r>
              <a:r>
                <a:rPr lang="en-US" sz="1100" b="0" i="0">
                  <a:latin typeface="Cambria Math"/>
                  <a:ea typeface="Cambria Math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254000</xdr:colOff>
      <xdr:row>4</xdr:row>
      <xdr:rowOff>95250</xdr:rowOff>
    </xdr:from>
    <xdr:ext cx="17145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112000" y="831850"/>
              <a:ext cx="1714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𝐼𝑛𝑖𝑡𝑖𝑎𝑙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: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112000" y="831850"/>
              <a:ext cx="17145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𝐼𝑛𝑖𝑡𝑖𝑎𝑙: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𝐿〗_24</a:t>
              </a:r>
              <a:r>
                <a:rPr lang="en-US" sz="1100" b="0" i="0">
                  <a:latin typeface="Cambria Math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_24</a:t>
              </a:r>
              <a:r>
                <a:rPr lang="en-US" sz="1100" b="0" i="0">
                  <a:latin typeface="Cambria Math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215900</xdr:colOff>
      <xdr:row>6</xdr:row>
      <xdr:rowOff>69850</xdr:rowOff>
    </xdr:from>
    <xdr:ext cx="3981450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7073900" y="1174750"/>
              <a:ext cx="398145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𝐼𝑛𝑖𝑡𝑖𝑎𝑙</m:t>
                        </m:r>
                        <m:r>
                          <a:rPr lang="en-US" sz="1100" b="0" i="1">
                            <a:latin typeface="Cambria Math"/>
                          </a:rPr>
                          <m:t>: </m:t>
                        </m:r>
                        <m:r>
                          <a:rPr lang="en-US" sz="1100" b="0" i="1">
                            <a:latin typeface="Cambria Math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24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12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∗(</m:t>
                    </m:r>
                    <m:f>
                      <m:fPr>
                        <m:ctrlPr>
                          <a:rPr lang="en-US" sz="11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24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12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12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23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  <m:r>
                      <a:rPr lang="en-US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073900" y="1174750"/>
              <a:ext cx="398145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〖 𝐼𝑛𝑖𝑡𝑖𝑎𝑙: 𝑇〗_24=1/12∗((𝑌_24−𝑌_12)/12+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+…+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)/12</a:t>
              </a:r>
              <a:r>
                <a:rPr lang="en-US" sz="1100" b="0" i="0">
                  <a:latin typeface="Cambria Math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139700</xdr:colOff>
      <xdr:row>9</xdr:row>
      <xdr:rowOff>6350</xdr:rowOff>
    </xdr:from>
    <xdr:ext cx="28670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340600" y="1663700"/>
              <a:ext cx="28670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 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𝛾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/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25</m:t>
                        </m:r>
                      </m:sub>
                    </m:sSub>
                    <m:r>
                      <a:rPr lang="en-US" sz="1100" b="0" i="1">
                        <a:latin typeface="Cambria Math"/>
                        <a:ea typeface="Cambria Math"/>
                      </a:rPr>
                      <m:t>)+(1−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𝛾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)∗(</m:t>
                    </m:r>
                    <m:sSub>
                      <m:sSubPr>
                        <m:ctrlPr>
                          <a:rPr lang="en-US" sz="11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340600" y="1663700"/>
              <a:ext cx="28670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</a:t>
              </a:r>
              <a:r>
                <a:rPr lang="en-US" sz="1100" b="0" i="0">
                  <a:latin typeface="Cambria Math"/>
                </a:rPr>
                <a:t>= </a:t>
              </a:r>
              <a:r>
                <a:rPr lang="en-US" sz="1100" b="0" i="0">
                  <a:latin typeface="Cambria Math"/>
                  <a:ea typeface="Cambria Math"/>
                </a:rPr>
                <a:t>𝛾〖(𝑌〗_25/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25</a:t>
              </a:r>
              <a:r>
                <a:rPr lang="en-US" sz="1100" b="0" i="0">
                  <a:latin typeface="Cambria Math"/>
                  <a:ea typeface="Cambria Math"/>
                </a:rPr>
                <a:t>)+(1−𝛾)∗(𝑆_13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" sqref="D1"/>
    </sheetView>
  </sheetViews>
  <sheetFormatPr defaultRowHeight="14.5" x14ac:dyDescent="0.35"/>
  <cols>
    <col min="2" max="2" width="14.26953125" bestFit="1" customWidth="1"/>
  </cols>
  <sheetData>
    <row r="1" spans="1:4" x14ac:dyDescent="0.35">
      <c r="A1" t="s">
        <v>4</v>
      </c>
      <c r="B1" t="s">
        <v>2</v>
      </c>
      <c r="C1" t="s">
        <v>0</v>
      </c>
      <c r="D1" t="s">
        <v>1</v>
      </c>
    </row>
    <row r="2" spans="1:4" x14ac:dyDescent="0.35">
      <c r="A2">
        <v>1</v>
      </c>
      <c r="B2" s="1">
        <v>41729</v>
      </c>
      <c r="C2">
        <v>2567662.1899999902</v>
      </c>
      <c r="D2">
        <v>292008</v>
      </c>
    </row>
    <row r="3" spans="1:4" x14ac:dyDescent="0.35">
      <c r="A3">
        <v>2</v>
      </c>
      <c r="B3" s="1">
        <v>41759</v>
      </c>
      <c r="C3">
        <v>2752695.6399999899</v>
      </c>
      <c r="D3">
        <v>281420</v>
      </c>
    </row>
    <row r="4" spans="1:4" x14ac:dyDescent="0.35">
      <c r="A4">
        <v>3</v>
      </c>
      <c r="B4" s="1">
        <v>41790</v>
      </c>
      <c r="C4">
        <v>2741751.3999999799</v>
      </c>
      <c r="D4">
        <v>332925</v>
      </c>
    </row>
    <row r="5" spans="1:4" x14ac:dyDescent="0.35">
      <c r="A5">
        <v>4</v>
      </c>
      <c r="B5" s="1">
        <v>41820</v>
      </c>
      <c r="C5">
        <v>2459090.2199999802</v>
      </c>
      <c r="D5">
        <v>293740</v>
      </c>
    </row>
    <row r="6" spans="1:4" x14ac:dyDescent="0.35">
      <c r="A6">
        <v>5</v>
      </c>
      <c r="B6" s="1">
        <v>41851</v>
      </c>
      <c r="C6">
        <v>2913370.4800000102</v>
      </c>
      <c r="D6">
        <v>382901</v>
      </c>
    </row>
    <row r="7" spans="1:4" x14ac:dyDescent="0.35">
      <c r="A7">
        <v>6</v>
      </c>
      <c r="B7" s="1">
        <v>41882</v>
      </c>
      <c r="C7">
        <v>3000623.2699999898</v>
      </c>
      <c r="D7">
        <v>429637</v>
      </c>
    </row>
    <row r="8" spans="1:4" x14ac:dyDescent="0.35">
      <c r="A8">
        <v>7</v>
      </c>
      <c r="B8" s="1">
        <v>41912</v>
      </c>
      <c r="C8">
        <v>3400565.6499999901</v>
      </c>
      <c r="D8">
        <v>567742</v>
      </c>
    </row>
    <row r="9" spans="1:4" x14ac:dyDescent="0.35">
      <c r="A9">
        <v>8</v>
      </c>
      <c r="B9" s="1">
        <v>41943</v>
      </c>
      <c r="C9">
        <v>3193821.0800000099</v>
      </c>
      <c r="D9">
        <v>543711</v>
      </c>
    </row>
    <row r="10" spans="1:4" x14ac:dyDescent="0.35">
      <c r="A10">
        <v>9</v>
      </c>
      <c r="B10" s="1">
        <v>41973</v>
      </c>
      <c r="C10">
        <v>3701654.6699999799</v>
      </c>
      <c r="D10">
        <v>669074</v>
      </c>
    </row>
    <row r="11" spans="1:4" x14ac:dyDescent="0.35">
      <c r="A11">
        <v>10</v>
      </c>
      <c r="B11" s="1">
        <v>42004</v>
      </c>
      <c r="C11">
        <v>3976118.12</v>
      </c>
      <c r="D11">
        <v>749612</v>
      </c>
    </row>
    <row r="12" spans="1:4" x14ac:dyDescent="0.35">
      <c r="A12">
        <v>11</v>
      </c>
      <c r="B12" s="1">
        <v>42035</v>
      </c>
      <c r="C12">
        <v>3502145.1699999901</v>
      </c>
      <c r="D12">
        <v>584001</v>
      </c>
    </row>
    <row r="13" spans="1:4" x14ac:dyDescent="0.35">
      <c r="A13">
        <v>12</v>
      </c>
      <c r="B13" s="1">
        <v>42063</v>
      </c>
      <c r="C13">
        <v>3223189.00999999</v>
      </c>
      <c r="D13">
        <v>621318</v>
      </c>
    </row>
    <row r="14" spans="1:4" x14ac:dyDescent="0.35">
      <c r="A14">
        <v>13</v>
      </c>
      <c r="B14" s="1">
        <v>42094</v>
      </c>
      <c r="C14">
        <v>3321380.4000000102</v>
      </c>
      <c r="D14">
        <v>536005</v>
      </c>
    </row>
    <row r="15" spans="1:4" x14ac:dyDescent="0.35">
      <c r="A15">
        <v>14</v>
      </c>
      <c r="B15" s="1">
        <v>42124</v>
      </c>
      <c r="C15">
        <v>2604432.2799999998</v>
      </c>
      <c r="D15">
        <v>406777</v>
      </c>
    </row>
    <row r="16" spans="1:4" x14ac:dyDescent="0.35">
      <c r="A16">
        <v>15</v>
      </c>
      <c r="B16" s="1">
        <v>42155</v>
      </c>
      <c r="C16">
        <v>2412666.28000001</v>
      </c>
      <c r="D16">
        <v>405919</v>
      </c>
    </row>
    <row r="17" spans="1:4" x14ac:dyDescent="0.35">
      <c r="A17">
        <v>16</v>
      </c>
      <c r="B17" s="1">
        <v>42185</v>
      </c>
      <c r="C17">
        <v>2153163.3500000201</v>
      </c>
      <c r="D17">
        <v>384236</v>
      </c>
    </row>
    <row r="18" spans="1:4" x14ac:dyDescent="0.35">
      <c r="A18">
        <v>17</v>
      </c>
      <c r="B18" s="1">
        <v>42216</v>
      </c>
      <c r="C18">
        <v>2420488.7599999998</v>
      </c>
      <c r="D18">
        <v>398492</v>
      </c>
    </row>
    <row r="19" spans="1:4" x14ac:dyDescent="0.35">
      <c r="A19">
        <v>18</v>
      </c>
      <c r="B19" s="1">
        <v>42247</v>
      </c>
      <c r="C19">
        <v>2665800.29999999</v>
      </c>
      <c r="D19">
        <v>371641</v>
      </c>
    </row>
    <row r="20" spans="1:4" x14ac:dyDescent="0.35">
      <c r="A20">
        <v>19</v>
      </c>
      <c r="B20" s="1">
        <v>42277</v>
      </c>
      <c r="C20">
        <v>3683892.36</v>
      </c>
      <c r="D20">
        <v>376204</v>
      </c>
    </row>
    <row r="21" spans="1:4" x14ac:dyDescent="0.35">
      <c r="A21">
        <v>20</v>
      </c>
      <c r="B21" s="1">
        <v>42308</v>
      </c>
      <c r="C21">
        <v>4082441.8100000201</v>
      </c>
      <c r="D21">
        <v>363183</v>
      </c>
    </row>
    <row r="22" spans="1:4" x14ac:dyDescent="0.35">
      <c r="A22">
        <v>21</v>
      </c>
      <c r="B22" s="1">
        <v>42338</v>
      </c>
      <c r="C22">
        <v>3524281.47000001</v>
      </c>
      <c r="D22">
        <v>309538</v>
      </c>
    </row>
    <row r="23" spans="1:4" x14ac:dyDescent="0.35">
      <c r="A23">
        <v>22</v>
      </c>
      <c r="B23" s="1">
        <v>42369</v>
      </c>
      <c r="C23">
        <v>4423282.1700000502</v>
      </c>
      <c r="D23">
        <v>382584</v>
      </c>
    </row>
    <row r="24" spans="1:4" x14ac:dyDescent="0.35">
      <c r="A24">
        <v>23</v>
      </c>
      <c r="B24" s="1">
        <v>42400</v>
      </c>
      <c r="C24">
        <v>4108515.8400000501</v>
      </c>
      <c r="D24">
        <v>301022</v>
      </c>
    </row>
    <row r="25" spans="1:4" x14ac:dyDescent="0.35">
      <c r="A25">
        <v>24</v>
      </c>
      <c r="B25" s="1">
        <v>42429</v>
      </c>
      <c r="C25">
        <v>4118403.7100000302</v>
      </c>
      <c r="D25">
        <v>303400</v>
      </c>
    </row>
    <row r="26" spans="1:4" x14ac:dyDescent="0.35">
      <c r="A26">
        <v>25</v>
      </c>
      <c r="B26" s="1">
        <v>42460</v>
      </c>
      <c r="C26">
        <v>4155454.0600000201</v>
      </c>
      <c r="D26">
        <v>291321</v>
      </c>
    </row>
    <row r="27" spans="1:4" x14ac:dyDescent="0.35">
      <c r="A27">
        <v>26</v>
      </c>
      <c r="B27" s="1">
        <v>42490</v>
      </c>
      <c r="C27">
        <v>3774604.0800000201</v>
      </c>
      <c r="D27">
        <v>324121</v>
      </c>
    </row>
    <row r="28" spans="1:4" x14ac:dyDescent="0.35">
      <c r="A28">
        <v>27</v>
      </c>
      <c r="B28" s="1">
        <v>42521</v>
      </c>
      <c r="C28">
        <v>3882884.9799999902</v>
      </c>
      <c r="D28">
        <v>332393</v>
      </c>
    </row>
    <row r="29" spans="1:4" x14ac:dyDescent="0.35">
      <c r="A29">
        <v>28</v>
      </c>
      <c r="B29" s="1">
        <v>42551</v>
      </c>
      <c r="C29">
        <v>3685837.1900000102</v>
      </c>
      <c r="D29">
        <v>316049</v>
      </c>
    </row>
    <row r="30" spans="1:4" x14ac:dyDescent="0.35">
      <c r="A30">
        <v>29</v>
      </c>
      <c r="B30" s="1">
        <v>42582</v>
      </c>
      <c r="C30">
        <v>4002957.5599999898</v>
      </c>
      <c r="D30">
        <v>340008</v>
      </c>
    </row>
    <row r="31" spans="1:4" x14ac:dyDescent="0.35">
      <c r="A31">
        <v>30</v>
      </c>
      <c r="B31" s="1">
        <v>42613</v>
      </c>
      <c r="C31">
        <v>4053456.1600000099</v>
      </c>
      <c r="D31">
        <v>320212</v>
      </c>
    </row>
    <row r="32" spans="1:4" x14ac:dyDescent="0.35">
      <c r="A32">
        <v>31</v>
      </c>
      <c r="B32" s="1">
        <v>42643</v>
      </c>
      <c r="C32">
        <v>4122453.7099999902</v>
      </c>
      <c r="D32">
        <v>333449</v>
      </c>
    </row>
    <row r="33" spans="1:4" x14ac:dyDescent="0.35">
      <c r="A33">
        <v>32</v>
      </c>
      <c r="B33" s="1">
        <v>42674</v>
      </c>
      <c r="C33">
        <v>4037928.79999999</v>
      </c>
      <c r="D33">
        <v>303212</v>
      </c>
    </row>
    <row r="34" spans="1:4" x14ac:dyDescent="0.35">
      <c r="A34">
        <v>33</v>
      </c>
      <c r="B34" s="1">
        <v>42704</v>
      </c>
      <c r="C34">
        <v>4447380.34</v>
      </c>
      <c r="D34">
        <v>310490</v>
      </c>
    </row>
    <row r="35" spans="1:4" x14ac:dyDescent="0.35">
      <c r="A35">
        <v>34</v>
      </c>
      <c r="B35" s="1">
        <v>42735</v>
      </c>
      <c r="C35">
        <v>5288493.8400000101</v>
      </c>
      <c r="D35">
        <v>412002</v>
      </c>
    </row>
    <row r="36" spans="1:4" x14ac:dyDescent="0.35">
      <c r="A36">
        <v>35</v>
      </c>
      <c r="B36" s="1">
        <v>42766</v>
      </c>
      <c r="C36">
        <v>5420980.6600000197</v>
      </c>
      <c r="D36">
        <v>407120</v>
      </c>
    </row>
    <row r="37" spans="1:4" x14ac:dyDescent="0.35">
      <c r="A37">
        <v>36</v>
      </c>
      <c r="B37" s="1">
        <v>42794</v>
      </c>
      <c r="C37">
        <v>5181408.8700000104</v>
      </c>
      <c r="D37">
        <v>365981</v>
      </c>
    </row>
    <row r="38" spans="1:4" x14ac:dyDescent="0.35">
      <c r="A38">
        <v>37</v>
      </c>
      <c r="B38" s="1">
        <v>42825</v>
      </c>
      <c r="C38">
        <v>5277467.1300000101</v>
      </c>
      <c r="D38">
        <v>424687</v>
      </c>
    </row>
    <row r="39" spans="1:4" x14ac:dyDescent="0.35">
      <c r="A39">
        <v>38</v>
      </c>
      <c r="B39" s="1">
        <v>42855</v>
      </c>
      <c r="C39">
        <v>3739654.03000001</v>
      </c>
      <c r="D39">
        <v>310152</v>
      </c>
    </row>
    <row r="40" spans="1:4" x14ac:dyDescent="0.35">
      <c r="A40">
        <v>39</v>
      </c>
      <c r="B40" s="1">
        <v>42886</v>
      </c>
      <c r="C40">
        <v>2498902.9300000099</v>
      </c>
      <c r="D40">
        <v>271234</v>
      </c>
    </row>
    <row r="41" spans="1:4" x14ac:dyDescent="0.35">
      <c r="A41">
        <v>40</v>
      </c>
      <c r="B41" s="1">
        <v>42916</v>
      </c>
      <c r="C41">
        <v>246201.92</v>
      </c>
      <c r="D41" s="4">
        <v>297162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F38" sqref="F38"/>
    </sheetView>
  </sheetViews>
  <sheetFormatPr defaultRowHeight="14.5" x14ac:dyDescent="0.35"/>
  <cols>
    <col min="2" max="2" width="14.26953125" bestFit="1" customWidth="1"/>
    <col min="5" max="5" width="12.26953125" bestFit="1" customWidth="1"/>
    <col min="6" max="6" width="12.26953125" customWidth="1"/>
    <col min="7" max="7" width="4.90625" customWidth="1"/>
  </cols>
  <sheetData>
    <row r="1" spans="1:16" x14ac:dyDescent="0.35">
      <c r="A1" t="s">
        <v>5</v>
      </c>
      <c r="B1" t="s">
        <v>2</v>
      </c>
      <c r="C1" t="s">
        <v>0</v>
      </c>
      <c r="D1" t="s">
        <v>1</v>
      </c>
      <c r="E1" t="s">
        <v>3</v>
      </c>
      <c r="F1" t="s">
        <v>8</v>
      </c>
      <c r="H1" s="15" t="s">
        <v>6</v>
      </c>
      <c r="I1" s="15"/>
      <c r="J1" s="15"/>
      <c r="K1" s="15"/>
      <c r="L1" s="15"/>
      <c r="M1" s="15"/>
      <c r="N1" s="15"/>
      <c r="O1" s="15"/>
      <c r="P1" s="15"/>
    </row>
    <row r="2" spans="1:16" x14ac:dyDescent="0.35">
      <c r="A2">
        <v>1</v>
      </c>
      <c r="B2" s="1">
        <v>41729</v>
      </c>
      <c r="C2">
        <v>2567662.1899999902</v>
      </c>
      <c r="D2">
        <v>292008</v>
      </c>
      <c r="I2" t="s">
        <v>7</v>
      </c>
    </row>
    <row r="3" spans="1:16" x14ac:dyDescent="0.35">
      <c r="A3">
        <v>2</v>
      </c>
      <c r="B3" s="1">
        <v>41759</v>
      </c>
      <c r="C3">
        <v>2752695.6399999899</v>
      </c>
      <c r="D3">
        <v>281420</v>
      </c>
    </row>
    <row r="4" spans="1:16" x14ac:dyDescent="0.35">
      <c r="A4">
        <v>3</v>
      </c>
      <c r="B4" s="1">
        <v>41790</v>
      </c>
      <c r="C4">
        <v>2741751.3999999799</v>
      </c>
      <c r="D4">
        <v>332925</v>
      </c>
    </row>
    <row r="5" spans="1:16" x14ac:dyDescent="0.35">
      <c r="A5">
        <v>4</v>
      </c>
      <c r="B5" s="1">
        <v>41820</v>
      </c>
      <c r="C5">
        <v>2459090.2199999802</v>
      </c>
      <c r="D5">
        <v>293740</v>
      </c>
    </row>
    <row r="6" spans="1:16" x14ac:dyDescent="0.35">
      <c r="A6">
        <v>5</v>
      </c>
      <c r="B6" s="1">
        <v>41851</v>
      </c>
      <c r="C6">
        <v>2913370.4800000102</v>
      </c>
      <c r="D6">
        <v>382901</v>
      </c>
      <c r="H6" t="s">
        <v>15</v>
      </c>
      <c r="I6">
        <f>AVERAGE(F31:F41)*100</f>
        <v>13.156525473985829</v>
      </c>
    </row>
    <row r="7" spans="1:16" x14ac:dyDescent="0.35">
      <c r="A7">
        <v>6</v>
      </c>
      <c r="B7" s="1">
        <v>41882</v>
      </c>
      <c r="C7">
        <v>3000623.2699999898</v>
      </c>
      <c r="D7">
        <v>429637</v>
      </c>
    </row>
    <row r="8" spans="1:16" x14ac:dyDescent="0.35">
      <c r="A8">
        <v>7</v>
      </c>
      <c r="B8" s="1">
        <v>41912</v>
      </c>
      <c r="C8">
        <v>3400565.6499999901</v>
      </c>
      <c r="D8">
        <v>567742</v>
      </c>
    </row>
    <row r="9" spans="1:16" x14ac:dyDescent="0.35">
      <c r="A9">
        <v>8</v>
      </c>
      <c r="B9" s="1">
        <v>41943</v>
      </c>
      <c r="C9">
        <v>3193821.0800000099</v>
      </c>
      <c r="D9">
        <v>543711</v>
      </c>
    </row>
    <row r="10" spans="1:16" x14ac:dyDescent="0.35">
      <c r="A10">
        <v>9</v>
      </c>
      <c r="B10" s="1">
        <v>41973</v>
      </c>
      <c r="C10">
        <v>3701654.6699999799</v>
      </c>
      <c r="D10">
        <v>669074</v>
      </c>
    </row>
    <row r="11" spans="1:16" x14ac:dyDescent="0.35">
      <c r="A11">
        <v>10</v>
      </c>
      <c r="B11" s="1">
        <v>42004</v>
      </c>
      <c r="C11">
        <v>3976118.12</v>
      </c>
      <c r="D11">
        <v>749612</v>
      </c>
    </row>
    <row r="12" spans="1:16" x14ac:dyDescent="0.35">
      <c r="A12">
        <v>11</v>
      </c>
      <c r="B12" s="1">
        <v>42035</v>
      </c>
      <c r="C12">
        <v>3502145.1699999901</v>
      </c>
      <c r="D12">
        <v>584001</v>
      </c>
    </row>
    <row r="13" spans="1:16" x14ac:dyDescent="0.35">
      <c r="A13">
        <v>12</v>
      </c>
      <c r="B13" s="1">
        <v>42063</v>
      </c>
      <c r="C13">
        <v>3223189.00999999</v>
      </c>
      <c r="D13">
        <v>621318</v>
      </c>
    </row>
    <row r="14" spans="1:16" x14ac:dyDescent="0.35">
      <c r="A14">
        <v>13</v>
      </c>
      <c r="B14" s="1">
        <v>42094</v>
      </c>
      <c r="C14">
        <v>3321380.4000000102</v>
      </c>
      <c r="D14">
        <v>536005</v>
      </c>
    </row>
    <row r="15" spans="1:16" x14ac:dyDescent="0.35">
      <c r="A15">
        <v>14</v>
      </c>
      <c r="B15" s="1">
        <v>42124</v>
      </c>
      <c r="C15">
        <v>2604432.2799999998</v>
      </c>
      <c r="D15">
        <v>406777</v>
      </c>
    </row>
    <row r="16" spans="1:16" x14ac:dyDescent="0.35">
      <c r="A16">
        <v>15</v>
      </c>
      <c r="B16" s="1">
        <v>42155</v>
      </c>
      <c r="C16">
        <v>2412666.28000001</v>
      </c>
      <c r="D16">
        <v>405919</v>
      </c>
    </row>
    <row r="17" spans="1:7" x14ac:dyDescent="0.35">
      <c r="A17">
        <v>16</v>
      </c>
      <c r="B17" s="1">
        <v>42185</v>
      </c>
      <c r="C17">
        <v>2153163.3500000201</v>
      </c>
      <c r="D17">
        <v>384236</v>
      </c>
    </row>
    <row r="18" spans="1:7" x14ac:dyDescent="0.35">
      <c r="A18">
        <v>17</v>
      </c>
      <c r="B18" s="1">
        <v>42216</v>
      </c>
      <c r="C18">
        <v>2420488.7599999998</v>
      </c>
      <c r="D18">
        <v>398492</v>
      </c>
    </row>
    <row r="19" spans="1:7" x14ac:dyDescent="0.35">
      <c r="A19">
        <v>18</v>
      </c>
      <c r="B19" s="1">
        <v>42247</v>
      </c>
      <c r="C19">
        <v>2665800.29999999</v>
      </c>
      <c r="D19">
        <v>371641</v>
      </c>
    </row>
    <row r="20" spans="1:7" x14ac:dyDescent="0.35">
      <c r="A20">
        <v>19</v>
      </c>
      <c r="B20" s="1">
        <v>42277</v>
      </c>
      <c r="C20">
        <v>3683892.36</v>
      </c>
      <c r="D20">
        <v>376204</v>
      </c>
    </row>
    <row r="21" spans="1:7" x14ac:dyDescent="0.35">
      <c r="A21">
        <v>20</v>
      </c>
      <c r="B21" s="1">
        <v>42308</v>
      </c>
      <c r="C21">
        <v>4082441.8100000201</v>
      </c>
      <c r="D21">
        <v>363183</v>
      </c>
    </row>
    <row r="22" spans="1:7" x14ac:dyDescent="0.35">
      <c r="A22">
        <v>21</v>
      </c>
      <c r="B22" s="1">
        <v>42338</v>
      </c>
      <c r="C22">
        <v>3524281.47000001</v>
      </c>
      <c r="D22">
        <v>309538</v>
      </c>
    </row>
    <row r="23" spans="1:7" x14ac:dyDescent="0.35">
      <c r="A23">
        <v>22</v>
      </c>
      <c r="B23" s="1">
        <v>42369</v>
      </c>
      <c r="C23">
        <v>4423282.1700000502</v>
      </c>
      <c r="D23">
        <v>382584</v>
      </c>
    </row>
    <row r="24" spans="1:7" x14ac:dyDescent="0.35">
      <c r="A24">
        <v>23</v>
      </c>
      <c r="B24" s="1">
        <v>42400</v>
      </c>
      <c r="C24">
        <v>4108515.8400000501</v>
      </c>
      <c r="D24">
        <v>301022</v>
      </c>
    </row>
    <row r="25" spans="1:7" x14ac:dyDescent="0.35">
      <c r="A25">
        <v>24</v>
      </c>
      <c r="B25" s="1">
        <v>42429</v>
      </c>
      <c r="C25">
        <v>4118403.7100000302</v>
      </c>
      <c r="D25">
        <v>303400</v>
      </c>
    </row>
    <row r="26" spans="1:7" x14ac:dyDescent="0.35">
      <c r="A26">
        <v>25</v>
      </c>
      <c r="B26" s="1">
        <v>42460</v>
      </c>
      <c r="C26">
        <v>4155454.0600000201</v>
      </c>
      <c r="D26">
        <v>291321</v>
      </c>
    </row>
    <row r="27" spans="1:7" x14ac:dyDescent="0.35">
      <c r="A27">
        <v>26</v>
      </c>
      <c r="B27" s="1">
        <v>42490</v>
      </c>
      <c r="C27">
        <v>3774604.0800000201</v>
      </c>
      <c r="D27">
        <v>324121</v>
      </c>
    </row>
    <row r="28" spans="1:7" x14ac:dyDescent="0.35">
      <c r="A28">
        <v>27</v>
      </c>
      <c r="B28" s="1">
        <v>42521</v>
      </c>
      <c r="C28">
        <v>3882884.9799999902</v>
      </c>
      <c r="D28">
        <v>332393</v>
      </c>
    </row>
    <row r="29" spans="1:7" x14ac:dyDescent="0.35">
      <c r="A29">
        <v>28</v>
      </c>
      <c r="B29" s="1">
        <v>42551</v>
      </c>
      <c r="C29">
        <v>3685837.1900000102</v>
      </c>
      <c r="D29">
        <v>316049</v>
      </c>
    </row>
    <row r="30" spans="1:7" x14ac:dyDescent="0.35">
      <c r="A30">
        <v>29</v>
      </c>
      <c r="B30" s="1">
        <v>42582</v>
      </c>
      <c r="C30">
        <v>4002957.5599999898</v>
      </c>
      <c r="D30">
        <v>340008</v>
      </c>
    </row>
    <row r="31" spans="1:7" x14ac:dyDescent="0.35">
      <c r="A31">
        <v>30</v>
      </c>
      <c r="B31" s="1">
        <v>42613</v>
      </c>
      <c r="C31">
        <v>4053456.1600000099</v>
      </c>
      <c r="D31">
        <v>320212</v>
      </c>
      <c r="E31" s="3">
        <f>SUM(D19:D30)/12</f>
        <v>334288.66666666669</v>
      </c>
      <c r="F31" s="2">
        <f>ABS(D31-E31)/D31</f>
        <v>4.3960459528895504E-2</v>
      </c>
      <c r="G31" s="3"/>
    </row>
    <row r="32" spans="1:7" x14ac:dyDescent="0.35">
      <c r="A32">
        <v>31</v>
      </c>
      <c r="B32" s="1">
        <v>42643</v>
      </c>
      <c r="C32">
        <v>4122453.7099999902</v>
      </c>
      <c r="D32">
        <v>333449</v>
      </c>
      <c r="E32" s="3">
        <f>SUM(D20:D31)/12</f>
        <v>330002.91666666669</v>
      </c>
      <c r="F32" s="2">
        <f t="shared" ref="F32:F41" si="0">ABS(D32-E32)/D32</f>
        <v>1.0334663871636484E-2</v>
      </c>
      <c r="G32" s="3"/>
    </row>
    <row r="33" spans="1:7" x14ac:dyDescent="0.35">
      <c r="A33">
        <v>32</v>
      </c>
      <c r="B33" s="1">
        <v>42674</v>
      </c>
      <c r="C33">
        <v>4037928.79999999</v>
      </c>
      <c r="D33">
        <v>303212</v>
      </c>
      <c r="E33" s="3">
        <f t="shared" ref="E33:E41" si="1">SUM(D21:D32)/12</f>
        <v>326440</v>
      </c>
      <c r="F33" s="2">
        <f t="shared" si="0"/>
        <v>7.6606466762529191E-2</v>
      </c>
      <c r="G33" s="3"/>
    </row>
    <row r="34" spans="1:7" x14ac:dyDescent="0.35">
      <c r="A34">
        <v>33</v>
      </c>
      <c r="B34" s="1">
        <v>42704</v>
      </c>
      <c r="C34">
        <v>4447380.34</v>
      </c>
      <c r="D34">
        <v>310490</v>
      </c>
      <c r="E34" s="3">
        <f t="shared" si="1"/>
        <v>321442.41666666669</v>
      </c>
      <c r="F34" s="2">
        <f t="shared" si="0"/>
        <v>3.5274619687161217E-2</v>
      </c>
      <c r="G34" s="3"/>
    </row>
    <row r="35" spans="1:7" x14ac:dyDescent="0.35">
      <c r="A35">
        <v>34</v>
      </c>
      <c r="B35" s="1">
        <v>42735</v>
      </c>
      <c r="C35">
        <v>5288493.8400000101</v>
      </c>
      <c r="D35">
        <v>412002</v>
      </c>
      <c r="E35" s="3">
        <f t="shared" si="1"/>
        <v>321521.75</v>
      </c>
      <c r="F35" s="2">
        <f t="shared" si="0"/>
        <v>0.21961119120780967</v>
      </c>
      <c r="G35" s="3"/>
    </row>
    <row r="36" spans="1:7" x14ac:dyDescent="0.35">
      <c r="A36">
        <v>35</v>
      </c>
      <c r="B36" s="1">
        <v>42766</v>
      </c>
      <c r="C36">
        <v>5420980.6600000197</v>
      </c>
      <c r="D36">
        <v>407120</v>
      </c>
      <c r="E36" s="3">
        <f t="shared" si="1"/>
        <v>323973.25</v>
      </c>
      <c r="F36" s="2">
        <f t="shared" si="0"/>
        <v>0.20423155335036353</v>
      </c>
      <c r="G36" s="3"/>
    </row>
    <row r="37" spans="1:7" x14ac:dyDescent="0.35">
      <c r="A37">
        <v>36</v>
      </c>
      <c r="B37" s="1">
        <v>42794</v>
      </c>
      <c r="C37">
        <v>5181408.8700000104</v>
      </c>
      <c r="D37">
        <v>365981</v>
      </c>
      <c r="E37" s="3">
        <f t="shared" si="1"/>
        <v>332814.75</v>
      </c>
      <c r="F37" s="2">
        <f t="shared" si="0"/>
        <v>9.0622873865036715E-2</v>
      </c>
      <c r="G37" s="3"/>
    </row>
    <row r="38" spans="1:7" x14ac:dyDescent="0.35">
      <c r="A38">
        <v>37</v>
      </c>
      <c r="B38" s="1">
        <v>42825</v>
      </c>
      <c r="C38">
        <v>5277467.1300000101</v>
      </c>
      <c r="D38">
        <v>424687</v>
      </c>
      <c r="E38" s="3">
        <f t="shared" si="1"/>
        <v>338029.83333333331</v>
      </c>
      <c r="F38" s="2">
        <f t="shared" si="0"/>
        <v>0.20404949213577692</v>
      </c>
      <c r="G38" s="3"/>
    </row>
    <row r="39" spans="1:7" x14ac:dyDescent="0.35">
      <c r="A39">
        <v>38</v>
      </c>
      <c r="B39" s="1">
        <v>42855</v>
      </c>
      <c r="C39">
        <v>3739654.03000001</v>
      </c>
      <c r="D39">
        <v>310152</v>
      </c>
      <c r="E39" s="3">
        <f t="shared" si="1"/>
        <v>349143.66666666669</v>
      </c>
      <c r="F39" s="2">
        <f t="shared" si="0"/>
        <v>0.12571792755380165</v>
      </c>
      <c r="G39" s="3"/>
    </row>
    <row r="40" spans="1:7" x14ac:dyDescent="0.35">
      <c r="A40">
        <v>39</v>
      </c>
      <c r="B40" s="1">
        <v>42886</v>
      </c>
      <c r="C40">
        <v>2498902.9300000099</v>
      </c>
      <c r="D40">
        <v>271234</v>
      </c>
      <c r="E40" s="3">
        <f t="shared" si="1"/>
        <v>347979.58333333331</v>
      </c>
      <c r="F40" s="2">
        <f t="shared" si="0"/>
        <v>0.28294971623518184</v>
      </c>
      <c r="G40" s="3"/>
    </row>
    <row r="41" spans="1:7" x14ac:dyDescent="0.35">
      <c r="A41">
        <v>40</v>
      </c>
      <c r="B41" s="1">
        <v>42916</v>
      </c>
      <c r="C41">
        <v>246201.92</v>
      </c>
      <c r="D41" s="4">
        <v>297162</v>
      </c>
      <c r="E41" s="3">
        <f t="shared" si="1"/>
        <v>342883</v>
      </c>
      <c r="F41" s="2">
        <f t="shared" si="0"/>
        <v>0.15385883794024807</v>
      </c>
      <c r="G41" s="3"/>
    </row>
    <row r="42" spans="1:7" x14ac:dyDescent="0.35">
      <c r="F42" s="2">
        <f>AVERAGE(F31:F41)*100</f>
        <v>13.156525473985829</v>
      </c>
    </row>
  </sheetData>
  <mergeCells count="1">
    <mergeCell ref="H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22" workbookViewId="0">
      <selection activeCell="E36" sqref="E36"/>
    </sheetView>
  </sheetViews>
  <sheetFormatPr defaultRowHeight="14.5" x14ac:dyDescent="0.35"/>
  <cols>
    <col min="2" max="2" width="14.26953125" bestFit="1" customWidth="1"/>
    <col min="5" max="5" width="12.26953125" bestFit="1" customWidth="1"/>
    <col min="6" max="6" width="12.26953125" customWidth="1"/>
    <col min="7" max="7" width="4.90625" customWidth="1"/>
  </cols>
  <sheetData>
    <row r="1" spans="1:16" x14ac:dyDescent="0.35">
      <c r="A1" t="s">
        <v>5</v>
      </c>
      <c r="B1" t="s">
        <v>2</v>
      </c>
      <c r="C1" t="s">
        <v>0</v>
      </c>
      <c r="D1" t="s">
        <v>1</v>
      </c>
      <c r="E1" t="s">
        <v>3</v>
      </c>
      <c r="F1" t="s">
        <v>8</v>
      </c>
      <c r="H1" s="15" t="s">
        <v>10</v>
      </c>
      <c r="I1" s="15"/>
      <c r="J1" s="15"/>
      <c r="K1" s="15"/>
      <c r="L1" s="15"/>
      <c r="M1" s="15"/>
      <c r="N1" s="15"/>
      <c r="O1" s="15"/>
      <c r="P1" s="15"/>
    </row>
    <row r="2" spans="1:16" x14ac:dyDescent="0.35">
      <c r="A2">
        <v>1</v>
      </c>
      <c r="B2" s="1">
        <v>41729</v>
      </c>
      <c r="C2">
        <v>2567662.1899999902</v>
      </c>
      <c r="D2">
        <v>292008</v>
      </c>
      <c r="H2" t="s">
        <v>9</v>
      </c>
      <c r="I2">
        <v>0.7</v>
      </c>
    </row>
    <row r="3" spans="1:16" x14ac:dyDescent="0.35">
      <c r="A3">
        <v>2</v>
      </c>
      <c r="B3" s="1">
        <v>41759</v>
      </c>
      <c r="C3">
        <v>2752695.6399999899</v>
      </c>
      <c r="D3">
        <v>281420</v>
      </c>
      <c r="E3" s="14">
        <f>D2</f>
        <v>292008</v>
      </c>
    </row>
    <row r="4" spans="1:16" x14ac:dyDescent="0.35">
      <c r="A4">
        <v>3</v>
      </c>
      <c r="B4" s="1">
        <v>41790</v>
      </c>
      <c r="C4">
        <v>2741751.3999999799</v>
      </c>
      <c r="D4">
        <v>332925</v>
      </c>
      <c r="E4" s="13">
        <f>$I$2*D3+(1-$I$2)*E3</f>
        <v>284596.40000000002</v>
      </c>
    </row>
    <row r="5" spans="1:16" x14ac:dyDescent="0.35">
      <c r="A5">
        <v>4</v>
      </c>
      <c r="B5" s="1">
        <v>41820</v>
      </c>
      <c r="C5">
        <v>2459090.2199999802</v>
      </c>
      <c r="D5">
        <v>293740</v>
      </c>
      <c r="E5" s="3">
        <f t="shared" ref="E5:E41" si="0">$I$2*D4+(1-$I$2)*E4</f>
        <v>318426.42</v>
      </c>
    </row>
    <row r="6" spans="1:16" x14ac:dyDescent="0.35">
      <c r="A6">
        <v>5</v>
      </c>
      <c r="B6" s="1">
        <v>41851</v>
      </c>
      <c r="C6">
        <v>2913370.4800000102</v>
      </c>
      <c r="D6">
        <v>382901</v>
      </c>
      <c r="E6" s="3">
        <f t="shared" si="0"/>
        <v>301145.92599999998</v>
      </c>
      <c r="H6" t="s">
        <v>15</v>
      </c>
      <c r="I6">
        <f>AVERAGE(F31:F41)*100</f>
        <v>11.564603966517625</v>
      </c>
    </row>
    <row r="7" spans="1:16" x14ac:dyDescent="0.35">
      <c r="A7">
        <v>6</v>
      </c>
      <c r="B7" s="1">
        <v>41882</v>
      </c>
      <c r="C7">
        <v>3000623.2699999898</v>
      </c>
      <c r="D7">
        <v>429637</v>
      </c>
      <c r="E7" s="3">
        <f t="shared" si="0"/>
        <v>358374.47779999999</v>
      </c>
    </row>
    <row r="8" spans="1:16" x14ac:dyDescent="0.35">
      <c r="A8">
        <v>7</v>
      </c>
      <c r="B8" s="1">
        <v>41912</v>
      </c>
      <c r="C8">
        <v>3400565.6499999901</v>
      </c>
      <c r="D8">
        <v>567742</v>
      </c>
      <c r="E8" s="3">
        <f t="shared" si="0"/>
        <v>408258.24333999999</v>
      </c>
    </row>
    <row r="9" spans="1:16" x14ac:dyDescent="0.35">
      <c r="A9">
        <v>8</v>
      </c>
      <c r="B9" s="1">
        <v>41943</v>
      </c>
      <c r="C9">
        <v>3193821.0800000099</v>
      </c>
      <c r="D9">
        <v>543711</v>
      </c>
      <c r="E9" s="3">
        <f t="shared" si="0"/>
        <v>519896.87300199998</v>
      </c>
    </row>
    <row r="10" spans="1:16" x14ac:dyDescent="0.35">
      <c r="A10">
        <v>9</v>
      </c>
      <c r="B10" s="1">
        <v>41973</v>
      </c>
      <c r="C10">
        <v>3701654.6699999799</v>
      </c>
      <c r="D10">
        <v>669074</v>
      </c>
      <c r="E10" s="3">
        <f t="shared" si="0"/>
        <v>536566.76190059993</v>
      </c>
    </row>
    <row r="11" spans="1:16" x14ac:dyDescent="0.35">
      <c r="A11">
        <v>10</v>
      </c>
      <c r="B11" s="1">
        <v>42004</v>
      </c>
      <c r="C11">
        <v>3976118.12</v>
      </c>
      <c r="D11">
        <v>749612</v>
      </c>
      <c r="E11" s="3">
        <f t="shared" si="0"/>
        <v>629321.82857017999</v>
      </c>
    </row>
    <row r="12" spans="1:16" x14ac:dyDescent="0.35">
      <c r="A12">
        <v>11</v>
      </c>
      <c r="B12" s="1">
        <v>42035</v>
      </c>
      <c r="C12">
        <v>3502145.1699999901</v>
      </c>
      <c r="D12">
        <v>584001</v>
      </c>
      <c r="E12" s="3">
        <f t="shared" si="0"/>
        <v>713524.94857105403</v>
      </c>
    </row>
    <row r="13" spans="1:16" x14ac:dyDescent="0.35">
      <c r="A13">
        <v>12</v>
      </c>
      <c r="B13" s="1">
        <v>42063</v>
      </c>
      <c r="C13">
        <v>3223189.00999999</v>
      </c>
      <c r="D13">
        <v>621318</v>
      </c>
      <c r="E13" s="3">
        <f t="shared" si="0"/>
        <v>622858.18457131623</v>
      </c>
    </row>
    <row r="14" spans="1:16" x14ac:dyDescent="0.35">
      <c r="A14">
        <v>13</v>
      </c>
      <c r="B14" s="1">
        <v>42094</v>
      </c>
      <c r="C14">
        <v>3321380.4000000102</v>
      </c>
      <c r="D14">
        <v>536005</v>
      </c>
      <c r="E14" s="3">
        <f t="shared" si="0"/>
        <v>621780.05537139485</v>
      </c>
    </row>
    <row r="15" spans="1:16" x14ac:dyDescent="0.35">
      <c r="A15">
        <v>14</v>
      </c>
      <c r="B15" s="1">
        <v>42124</v>
      </c>
      <c r="C15">
        <v>2604432.2799999998</v>
      </c>
      <c r="D15">
        <v>406777</v>
      </c>
      <c r="E15" s="3">
        <f t="shared" si="0"/>
        <v>561737.51661141845</v>
      </c>
    </row>
    <row r="16" spans="1:16" x14ac:dyDescent="0.35">
      <c r="A16">
        <v>15</v>
      </c>
      <c r="B16" s="1">
        <v>42155</v>
      </c>
      <c r="C16">
        <v>2412666.28000001</v>
      </c>
      <c r="D16">
        <v>405919</v>
      </c>
      <c r="E16" s="3">
        <f t="shared" si="0"/>
        <v>453265.15498342551</v>
      </c>
    </row>
    <row r="17" spans="1:7" x14ac:dyDescent="0.35">
      <c r="A17">
        <v>16</v>
      </c>
      <c r="B17" s="1">
        <v>42185</v>
      </c>
      <c r="C17">
        <v>2153163.3500000201</v>
      </c>
      <c r="D17">
        <v>384236</v>
      </c>
      <c r="E17" s="3">
        <f t="shared" si="0"/>
        <v>420122.84649502765</v>
      </c>
    </row>
    <row r="18" spans="1:7" x14ac:dyDescent="0.35">
      <c r="A18">
        <v>17</v>
      </c>
      <c r="B18" s="1">
        <v>42216</v>
      </c>
      <c r="C18">
        <v>2420488.7599999998</v>
      </c>
      <c r="D18">
        <v>398492</v>
      </c>
      <c r="E18" s="3">
        <f t="shared" si="0"/>
        <v>395002.05394850834</v>
      </c>
    </row>
    <row r="19" spans="1:7" x14ac:dyDescent="0.35">
      <c r="A19">
        <v>18</v>
      </c>
      <c r="B19" s="1">
        <v>42247</v>
      </c>
      <c r="C19">
        <v>2665800.29999999</v>
      </c>
      <c r="D19">
        <v>371641</v>
      </c>
      <c r="E19" s="3">
        <f t="shared" si="0"/>
        <v>397445.01618455246</v>
      </c>
    </row>
    <row r="20" spans="1:7" x14ac:dyDescent="0.35">
      <c r="A20">
        <v>19</v>
      </c>
      <c r="B20" s="1">
        <v>42277</v>
      </c>
      <c r="C20">
        <v>3683892.36</v>
      </c>
      <c r="D20">
        <v>376204</v>
      </c>
      <c r="E20" s="3">
        <f t="shared" si="0"/>
        <v>379382.20485536574</v>
      </c>
    </row>
    <row r="21" spans="1:7" x14ac:dyDescent="0.35">
      <c r="A21">
        <v>20</v>
      </c>
      <c r="B21" s="1">
        <v>42308</v>
      </c>
      <c r="C21">
        <v>4082441.8100000201</v>
      </c>
      <c r="D21">
        <v>363183</v>
      </c>
      <c r="E21" s="3">
        <f t="shared" si="0"/>
        <v>377157.46145660972</v>
      </c>
    </row>
    <row r="22" spans="1:7" x14ac:dyDescent="0.35">
      <c r="A22">
        <v>21</v>
      </c>
      <c r="B22" s="1">
        <v>42338</v>
      </c>
      <c r="C22">
        <v>3524281.47000001</v>
      </c>
      <c r="D22">
        <v>309538</v>
      </c>
      <c r="E22" s="3">
        <f t="shared" si="0"/>
        <v>367375.33843698294</v>
      </c>
    </row>
    <row r="23" spans="1:7" x14ac:dyDescent="0.35">
      <c r="A23">
        <v>22</v>
      </c>
      <c r="B23" s="1">
        <v>42369</v>
      </c>
      <c r="C23">
        <v>4423282.1700000502</v>
      </c>
      <c r="D23">
        <v>382584</v>
      </c>
      <c r="E23" s="3">
        <f t="shared" si="0"/>
        <v>326889.20153109485</v>
      </c>
    </row>
    <row r="24" spans="1:7" x14ac:dyDescent="0.35">
      <c r="A24">
        <v>23</v>
      </c>
      <c r="B24" s="1">
        <v>42400</v>
      </c>
      <c r="C24">
        <v>4108515.8400000501</v>
      </c>
      <c r="D24">
        <v>301022</v>
      </c>
      <c r="E24" s="3">
        <f t="shared" si="0"/>
        <v>365875.56045932847</v>
      </c>
    </row>
    <row r="25" spans="1:7" x14ac:dyDescent="0.35">
      <c r="A25">
        <v>24</v>
      </c>
      <c r="B25" s="1">
        <v>42429</v>
      </c>
      <c r="C25">
        <v>4118403.7100000302</v>
      </c>
      <c r="D25">
        <v>303400</v>
      </c>
      <c r="E25" s="3">
        <f t="shared" si="0"/>
        <v>320478.06813779857</v>
      </c>
    </row>
    <row r="26" spans="1:7" x14ac:dyDescent="0.35">
      <c r="A26">
        <v>25</v>
      </c>
      <c r="B26" s="1">
        <v>42460</v>
      </c>
      <c r="C26">
        <v>4155454.0600000201</v>
      </c>
      <c r="D26">
        <v>291321</v>
      </c>
      <c r="E26" s="3">
        <f t="shared" si="0"/>
        <v>308523.42044133961</v>
      </c>
    </row>
    <row r="27" spans="1:7" x14ac:dyDescent="0.35">
      <c r="A27">
        <v>26</v>
      </c>
      <c r="B27" s="1">
        <v>42490</v>
      </c>
      <c r="C27">
        <v>3774604.0800000201</v>
      </c>
      <c r="D27">
        <v>324121</v>
      </c>
      <c r="E27" s="3">
        <f t="shared" si="0"/>
        <v>296481.72613240185</v>
      </c>
    </row>
    <row r="28" spans="1:7" x14ac:dyDescent="0.35">
      <c r="A28">
        <v>27</v>
      </c>
      <c r="B28" s="1">
        <v>42521</v>
      </c>
      <c r="C28">
        <v>3882884.9799999902</v>
      </c>
      <c r="D28">
        <v>332393</v>
      </c>
      <c r="E28" s="3">
        <f t="shared" si="0"/>
        <v>315829.21783972054</v>
      </c>
    </row>
    <row r="29" spans="1:7" x14ac:dyDescent="0.35">
      <c r="A29">
        <v>28</v>
      </c>
      <c r="B29" s="1">
        <v>42551</v>
      </c>
      <c r="C29">
        <v>3685837.1900000102</v>
      </c>
      <c r="D29">
        <v>316049</v>
      </c>
      <c r="E29" s="3">
        <f t="shared" si="0"/>
        <v>327423.86535191617</v>
      </c>
    </row>
    <row r="30" spans="1:7" x14ac:dyDescent="0.35">
      <c r="A30">
        <v>29</v>
      </c>
      <c r="B30" s="1">
        <v>42582</v>
      </c>
      <c r="C30">
        <v>4002957.5599999898</v>
      </c>
      <c r="D30">
        <v>340008</v>
      </c>
      <c r="E30" s="3">
        <f t="shared" si="0"/>
        <v>319461.45960557484</v>
      </c>
    </row>
    <row r="31" spans="1:7" x14ac:dyDescent="0.35">
      <c r="A31">
        <v>30</v>
      </c>
      <c r="B31" s="1">
        <v>42613</v>
      </c>
      <c r="C31">
        <v>4053456.1600000099</v>
      </c>
      <c r="D31">
        <v>320212</v>
      </c>
      <c r="E31" s="3">
        <f>$I$2*D30+(1-$I$2)*E30</f>
        <v>333844.03788167244</v>
      </c>
      <c r="F31" s="2">
        <f>ABS(D31-E31)/D31</f>
        <v>4.2571914486878817E-2</v>
      </c>
      <c r="G31" s="3"/>
    </row>
    <row r="32" spans="1:7" x14ac:dyDescent="0.35">
      <c r="A32">
        <v>31</v>
      </c>
      <c r="B32" s="1">
        <v>42643</v>
      </c>
      <c r="C32">
        <v>4122453.7099999902</v>
      </c>
      <c r="D32">
        <v>333449</v>
      </c>
      <c r="E32" s="3">
        <f t="shared" si="0"/>
        <v>324301.61136450176</v>
      </c>
      <c r="F32" s="2">
        <f t="shared" ref="F32:F41" si="1">ABS(D32-E32)/D32</f>
        <v>2.7432646778062727E-2</v>
      </c>
      <c r="G32" s="3"/>
    </row>
    <row r="33" spans="1:7" x14ac:dyDescent="0.35">
      <c r="A33">
        <v>32</v>
      </c>
      <c r="B33" s="1">
        <v>42674</v>
      </c>
      <c r="C33">
        <v>4037928.79999999</v>
      </c>
      <c r="D33">
        <v>303212</v>
      </c>
      <c r="E33" s="3">
        <f t="shared" si="0"/>
        <v>330704.78340935055</v>
      </c>
      <c r="F33" s="2">
        <f t="shared" si="1"/>
        <v>9.0671818428527076E-2</v>
      </c>
      <c r="G33" s="3"/>
    </row>
    <row r="34" spans="1:7" x14ac:dyDescent="0.35">
      <c r="A34">
        <v>33</v>
      </c>
      <c r="B34" s="1">
        <v>42704</v>
      </c>
      <c r="C34">
        <v>4447380.34</v>
      </c>
      <c r="D34">
        <v>310490</v>
      </c>
      <c r="E34" s="3">
        <f t="shared" si="0"/>
        <v>311459.83502280514</v>
      </c>
      <c r="F34" s="2">
        <f t="shared" si="1"/>
        <v>3.1235628290931824E-3</v>
      </c>
      <c r="G34" s="3"/>
    </row>
    <row r="35" spans="1:7" x14ac:dyDescent="0.35">
      <c r="A35">
        <v>34</v>
      </c>
      <c r="B35" s="1">
        <v>42735</v>
      </c>
      <c r="C35">
        <v>5288493.8400000101</v>
      </c>
      <c r="D35">
        <v>412002</v>
      </c>
      <c r="E35" s="3">
        <f t="shared" si="0"/>
        <v>310780.95050684153</v>
      </c>
      <c r="F35" s="2">
        <f t="shared" si="1"/>
        <v>0.24568096633792669</v>
      </c>
      <c r="G35" s="3"/>
    </row>
    <row r="36" spans="1:7" x14ac:dyDescent="0.35">
      <c r="A36">
        <v>35</v>
      </c>
      <c r="B36" s="1">
        <v>42766</v>
      </c>
      <c r="C36">
        <v>5420980.6600000197</v>
      </c>
      <c r="D36">
        <v>407120</v>
      </c>
      <c r="E36" s="3">
        <f t="shared" si="0"/>
        <v>381635.68515205244</v>
      </c>
      <c r="F36" s="2">
        <f t="shared" si="1"/>
        <v>6.2596568205805572E-2</v>
      </c>
      <c r="G36" s="3"/>
    </row>
    <row r="37" spans="1:7" x14ac:dyDescent="0.35">
      <c r="A37">
        <v>36</v>
      </c>
      <c r="B37" s="1">
        <v>42794</v>
      </c>
      <c r="C37">
        <v>5181408.8700000104</v>
      </c>
      <c r="D37">
        <v>365981</v>
      </c>
      <c r="E37" s="3">
        <f t="shared" si="0"/>
        <v>399474.70554561575</v>
      </c>
      <c r="F37" s="2">
        <f t="shared" si="1"/>
        <v>9.1517607596065795E-2</v>
      </c>
      <c r="G37" s="3"/>
    </row>
    <row r="38" spans="1:7" x14ac:dyDescent="0.35">
      <c r="A38">
        <v>37</v>
      </c>
      <c r="B38" s="1">
        <v>42825</v>
      </c>
      <c r="C38">
        <v>5277467.1300000101</v>
      </c>
      <c r="D38">
        <v>424687</v>
      </c>
      <c r="E38" s="3">
        <f t="shared" si="0"/>
        <v>376029.11166368471</v>
      </c>
      <c r="F38" s="2">
        <f t="shared" si="1"/>
        <v>0.11457352906096793</v>
      </c>
      <c r="G38" s="3"/>
    </row>
    <row r="39" spans="1:7" x14ac:dyDescent="0.35">
      <c r="A39">
        <v>38</v>
      </c>
      <c r="B39" s="1">
        <v>42855</v>
      </c>
      <c r="C39">
        <v>3739654.03000001</v>
      </c>
      <c r="D39">
        <v>310152</v>
      </c>
      <c r="E39" s="3">
        <f t="shared" si="0"/>
        <v>410089.6334991054</v>
      </c>
      <c r="F39" s="2">
        <f t="shared" si="1"/>
        <v>0.32222147043741584</v>
      </c>
      <c r="G39" s="3"/>
    </row>
    <row r="40" spans="1:7" x14ac:dyDescent="0.35">
      <c r="A40">
        <v>39</v>
      </c>
      <c r="B40" s="1">
        <v>42886</v>
      </c>
      <c r="C40">
        <v>2498902.9300000099</v>
      </c>
      <c r="D40">
        <v>271234</v>
      </c>
      <c r="E40" s="3">
        <f t="shared" si="0"/>
        <v>340133.29004973161</v>
      </c>
      <c r="F40" s="2">
        <f t="shared" si="1"/>
        <v>0.25402158302326261</v>
      </c>
      <c r="G40" s="3"/>
    </row>
    <row r="41" spans="1:7" x14ac:dyDescent="0.35">
      <c r="A41">
        <v>40</v>
      </c>
      <c r="B41" s="1">
        <v>42916</v>
      </c>
      <c r="C41">
        <v>246201.92</v>
      </c>
      <c r="D41" s="4">
        <v>297162</v>
      </c>
      <c r="E41" s="3">
        <f t="shared" si="0"/>
        <v>291903.78701491951</v>
      </c>
      <c r="F41" s="2">
        <f t="shared" si="1"/>
        <v>1.7694769132932515E-2</v>
      </c>
      <c r="G41" s="3"/>
    </row>
    <row r="42" spans="1:7" x14ac:dyDescent="0.35">
      <c r="F42" s="2">
        <f>AVERAGE(F31:F41)*100</f>
        <v>11.564603966517625</v>
      </c>
    </row>
  </sheetData>
  <mergeCells count="1">
    <mergeCell ref="H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D11" sqref="D11"/>
    </sheetView>
  </sheetViews>
  <sheetFormatPr defaultRowHeight="14.5" x14ac:dyDescent="0.35"/>
  <cols>
    <col min="2" max="2" width="14.26953125" bestFit="1" customWidth="1"/>
    <col min="7" max="7" width="12.26953125" bestFit="1" customWidth="1"/>
    <col min="8" max="8" width="12.26953125" customWidth="1"/>
    <col min="9" max="9" width="4.90625" customWidth="1"/>
    <col min="10" max="10" width="10.36328125" bestFit="1" customWidth="1"/>
  </cols>
  <sheetData>
    <row r="1" spans="1:18" x14ac:dyDescent="0.35">
      <c r="A1" t="s">
        <v>5</v>
      </c>
      <c r="B1" t="s">
        <v>2</v>
      </c>
      <c r="C1" t="s">
        <v>0</v>
      </c>
      <c r="D1" t="s">
        <v>1</v>
      </c>
      <c r="E1" t="s">
        <v>26</v>
      </c>
      <c r="F1" t="s">
        <v>27</v>
      </c>
      <c r="G1" t="s">
        <v>28</v>
      </c>
      <c r="H1" t="s">
        <v>8</v>
      </c>
      <c r="J1" s="15" t="s">
        <v>11</v>
      </c>
      <c r="K1" s="15"/>
      <c r="L1" s="15"/>
      <c r="M1" s="15"/>
      <c r="N1" s="15"/>
      <c r="O1" s="15"/>
      <c r="P1" s="15"/>
      <c r="Q1" s="15"/>
      <c r="R1" s="15"/>
    </row>
    <row r="2" spans="1:18" x14ac:dyDescent="0.35">
      <c r="A2">
        <v>1</v>
      </c>
      <c r="B2" s="1">
        <v>41729</v>
      </c>
      <c r="C2">
        <v>2567662.1899999902</v>
      </c>
      <c r="D2">
        <v>292008</v>
      </c>
      <c r="E2" s="12">
        <f>D2</f>
        <v>292008</v>
      </c>
      <c r="J2" t="s">
        <v>9</v>
      </c>
      <c r="K2">
        <v>0.5</v>
      </c>
      <c r="L2" t="s">
        <v>14</v>
      </c>
      <c r="M2">
        <v>0.01</v>
      </c>
    </row>
    <row r="3" spans="1:18" x14ac:dyDescent="0.35">
      <c r="A3">
        <v>2</v>
      </c>
      <c r="B3" s="1">
        <v>41759</v>
      </c>
      <c r="C3">
        <v>2752695.6399999899</v>
      </c>
      <c r="D3">
        <v>281420</v>
      </c>
      <c r="E3" s="4">
        <f>$K$2*D3+(1-$K$2)*G3</f>
        <v>286714</v>
      </c>
      <c r="F3" s="12">
        <f>D3-D2</f>
        <v>-10588</v>
      </c>
      <c r="G3" s="3">
        <f>E2+F2</f>
        <v>292008</v>
      </c>
    </row>
    <row r="4" spans="1:18" x14ac:dyDescent="0.35">
      <c r="A4">
        <v>3</v>
      </c>
      <c r="B4" s="1">
        <v>41790</v>
      </c>
      <c r="C4">
        <v>2741751.3999999799</v>
      </c>
      <c r="D4">
        <v>332925</v>
      </c>
      <c r="E4" s="11">
        <f t="shared" ref="E4:E41" si="0">$K$2*D4+(1-$K$2)*G4</f>
        <v>304525.5</v>
      </c>
      <c r="F4" s="4">
        <f>$M$2*(E4-E3)+(1-$M$2)*F3</f>
        <v>-10304.005000000001</v>
      </c>
      <c r="G4" s="3">
        <f t="shared" ref="G4:G41" si="1">E3+F3</f>
        <v>276126</v>
      </c>
    </row>
    <row r="5" spans="1:18" x14ac:dyDescent="0.35">
      <c r="A5">
        <v>4</v>
      </c>
      <c r="B5" s="1">
        <v>41820</v>
      </c>
      <c r="C5">
        <v>2459090.2199999802</v>
      </c>
      <c r="D5">
        <v>293740</v>
      </c>
      <c r="E5" s="11">
        <f t="shared" si="0"/>
        <v>293980.7475</v>
      </c>
      <c r="F5" s="11">
        <f t="shared" ref="F5:F41" si="2">$M$2*(E5-E4)+(1-$M$2)*F4</f>
        <v>-10306.412475000001</v>
      </c>
      <c r="G5" s="3">
        <f t="shared" si="1"/>
        <v>294221.495</v>
      </c>
    </row>
    <row r="6" spans="1:18" x14ac:dyDescent="0.35">
      <c r="A6">
        <v>5</v>
      </c>
      <c r="B6" s="1">
        <v>41851</v>
      </c>
      <c r="C6">
        <v>2913370.4800000102</v>
      </c>
      <c r="D6">
        <v>382901</v>
      </c>
      <c r="E6" s="11">
        <f t="shared" si="0"/>
        <v>333287.66751249996</v>
      </c>
      <c r="F6" s="11">
        <f t="shared" si="2"/>
        <v>-9810.2791501250013</v>
      </c>
      <c r="G6" s="3">
        <f t="shared" si="1"/>
        <v>283674.33502499998</v>
      </c>
    </row>
    <row r="7" spans="1:18" x14ac:dyDescent="0.35">
      <c r="A7">
        <v>6</v>
      </c>
      <c r="B7" s="1">
        <v>41882</v>
      </c>
      <c r="C7">
        <v>3000623.2699999898</v>
      </c>
      <c r="D7">
        <v>429637</v>
      </c>
      <c r="E7" s="11">
        <f t="shared" si="0"/>
        <v>376557.19418118749</v>
      </c>
      <c r="F7" s="11">
        <f t="shared" si="2"/>
        <v>-9279.4810919368756</v>
      </c>
      <c r="G7" s="3">
        <f t="shared" si="1"/>
        <v>323477.38836237497</v>
      </c>
    </row>
    <row r="8" spans="1:18" x14ac:dyDescent="0.35">
      <c r="A8">
        <v>7</v>
      </c>
      <c r="B8" s="1">
        <v>41912</v>
      </c>
      <c r="C8">
        <v>3400565.6499999901</v>
      </c>
      <c r="D8">
        <v>567742</v>
      </c>
      <c r="E8" s="11">
        <f t="shared" si="0"/>
        <v>467509.85654462531</v>
      </c>
      <c r="F8" s="11">
        <f t="shared" si="2"/>
        <v>-8277.1596573831284</v>
      </c>
      <c r="G8" s="3">
        <f t="shared" si="1"/>
        <v>367277.71308925061</v>
      </c>
    </row>
    <row r="9" spans="1:18" x14ac:dyDescent="0.35">
      <c r="A9">
        <v>8</v>
      </c>
      <c r="B9" s="1">
        <v>41943</v>
      </c>
      <c r="C9">
        <v>3193821.0800000099</v>
      </c>
      <c r="D9">
        <v>543711</v>
      </c>
      <c r="E9" s="11">
        <f t="shared" si="0"/>
        <v>501471.84844362107</v>
      </c>
      <c r="F9" s="11">
        <f t="shared" si="2"/>
        <v>-7854.7681418193388</v>
      </c>
      <c r="G9" s="3">
        <f t="shared" si="1"/>
        <v>459232.6968872422</v>
      </c>
    </row>
    <row r="10" spans="1:18" x14ac:dyDescent="0.35">
      <c r="A10">
        <v>9</v>
      </c>
      <c r="B10" s="1">
        <v>41973</v>
      </c>
      <c r="C10">
        <v>3701654.6699999799</v>
      </c>
      <c r="D10">
        <v>669074</v>
      </c>
      <c r="E10" s="11">
        <f t="shared" si="0"/>
        <v>581345.54015090084</v>
      </c>
      <c r="F10" s="11">
        <f t="shared" si="2"/>
        <v>-6977.483543328347</v>
      </c>
      <c r="G10" s="3">
        <f t="shared" si="1"/>
        <v>493617.08030180173</v>
      </c>
    </row>
    <row r="11" spans="1:18" x14ac:dyDescent="0.35">
      <c r="A11">
        <v>10</v>
      </c>
      <c r="B11" s="1">
        <v>42004</v>
      </c>
      <c r="C11">
        <v>3976118.12</v>
      </c>
      <c r="D11">
        <v>749612</v>
      </c>
      <c r="E11" s="11">
        <f t="shared" si="0"/>
        <v>661990.02830378618</v>
      </c>
      <c r="F11" s="11">
        <f t="shared" si="2"/>
        <v>-6101.2638263662102</v>
      </c>
      <c r="G11" s="3">
        <f t="shared" si="1"/>
        <v>574368.05660757248</v>
      </c>
    </row>
    <row r="12" spans="1:18" x14ac:dyDescent="0.35">
      <c r="A12">
        <v>11</v>
      </c>
      <c r="B12" s="1">
        <v>42035</v>
      </c>
      <c r="C12">
        <v>3502145.1699999901</v>
      </c>
      <c r="D12">
        <v>584001</v>
      </c>
      <c r="E12" s="11">
        <f t="shared" si="0"/>
        <v>619944.88223871007</v>
      </c>
      <c r="F12" s="11">
        <f t="shared" si="2"/>
        <v>-6460.7026487533094</v>
      </c>
      <c r="G12" s="3">
        <f t="shared" si="1"/>
        <v>655888.76447742002</v>
      </c>
    </row>
    <row r="13" spans="1:18" x14ac:dyDescent="0.35">
      <c r="A13">
        <v>12</v>
      </c>
      <c r="B13" s="1">
        <v>42063</v>
      </c>
      <c r="C13">
        <v>3223189.00999999</v>
      </c>
      <c r="D13">
        <v>621318</v>
      </c>
      <c r="E13" s="11">
        <f t="shared" si="0"/>
        <v>617401.08979497838</v>
      </c>
      <c r="F13" s="11">
        <f t="shared" si="2"/>
        <v>-6421.5335467030927</v>
      </c>
      <c r="G13" s="3">
        <f t="shared" si="1"/>
        <v>613484.17958995677</v>
      </c>
      <c r="J13" t="s">
        <v>15</v>
      </c>
      <c r="K13">
        <f>AVERAGE(H31:H41)*100</f>
        <v>11.403040367915013</v>
      </c>
    </row>
    <row r="14" spans="1:18" x14ac:dyDescent="0.35">
      <c r="A14">
        <v>13</v>
      </c>
      <c r="B14" s="1">
        <v>42094</v>
      </c>
      <c r="C14">
        <v>3321380.4000000102</v>
      </c>
      <c r="D14">
        <v>536005</v>
      </c>
      <c r="E14" s="11">
        <f t="shared" si="0"/>
        <v>573492.27812413767</v>
      </c>
      <c r="F14" s="11">
        <f t="shared" si="2"/>
        <v>-6796.406327944469</v>
      </c>
      <c r="G14" s="3">
        <f t="shared" si="1"/>
        <v>610979.55624827533</v>
      </c>
    </row>
    <row r="15" spans="1:18" x14ac:dyDescent="0.35">
      <c r="A15">
        <v>14</v>
      </c>
      <c r="B15" s="1">
        <v>42124</v>
      </c>
      <c r="C15">
        <v>2604432.2799999998</v>
      </c>
      <c r="D15">
        <v>406777</v>
      </c>
      <c r="E15" s="11">
        <f t="shared" si="0"/>
        <v>486736.43589809659</v>
      </c>
      <c r="F15" s="11">
        <f t="shared" si="2"/>
        <v>-7596.0006869254357</v>
      </c>
      <c r="G15" s="3">
        <f t="shared" si="1"/>
        <v>566695.87179619318</v>
      </c>
    </row>
    <row r="16" spans="1:18" x14ac:dyDescent="0.35">
      <c r="A16">
        <v>15</v>
      </c>
      <c r="B16" s="1">
        <v>42155</v>
      </c>
      <c r="C16">
        <v>2412666.28000001</v>
      </c>
      <c r="D16">
        <v>405919</v>
      </c>
      <c r="E16" s="11">
        <f t="shared" si="0"/>
        <v>442529.71760558558</v>
      </c>
      <c r="F16" s="11">
        <f t="shared" si="2"/>
        <v>-7962.1078629812919</v>
      </c>
      <c r="G16" s="3">
        <f t="shared" si="1"/>
        <v>479140.43521117116</v>
      </c>
    </row>
    <row r="17" spans="1:13" x14ac:dyDescent="0.35">
      <c r="A17">
        <v>16</v>
      </c>
      <c r="B17" s="1">
        <v>42185</v>
      </c>
      <c r="C17">
        <v>2153163.3500000201</v>
      </c>
      <c r="D17">
        <v>384236</v>
      </c>
      <c r="E17" s="11">
        <f t="shared" si="0"/>
        <v>409401.80487130216</v>
      </c>
      <c r="F17" s="11">
        <f t="shared" si="2"/>
        <v>-8213.7659116943123</v>
      </c>
      <c r="G17" s="3">
        <f t="shared" si="1"/>
        <v>434567.60974260431</v>
      </c>
    </row>
    <row r="18" spans="1:13" x14ac:dyDescent="0.35">
      <c r="A18">
        <v>17</v>
      </c>
      <c r="B18" s="1">
        <v>42216</v>
      </c>
      <c r="C18">
        <v>2420488.7599999998</v>
      </c>
      <c r="D18">
        <v>398492</v>
      </c>
      <c r="E18" s="11">
        <f t="shared" si="0"/>
        <v>399840.01947980392</v>
      </c>
      <c r="F18" s="11">
        <f t="shared" si="2"/>
        <v>-8227.2461064923518</v>
      </c>
      <c r="G18" s="3">
        <f t="shared" si="1"/>
        <v>401188.03895960783</v>
      </c>
    </row>
    <row r="19" spans="1:13" x14ac:dyDescent="0.35">
      <c r="A19">
        <v>18</v>
      </c>
      <c r="B19" s="1">
        <v>42247</v>
      </c>
      <c r="C19">
        <v>2665800.29999999</v>
      </c>
      <c r="D19">
        <v>371641</v>
      </c>
      <c r="E19" s="11">
        <f t="shared" si="0"/>
        <v>381626.88668665581</v>
      </c>
      <c r="F19" s="11">
        <f t="shared" si="2"/>
        <v>-8327.1049733589098</v>
      </c>
      <c r="G19" s="3">
        <f t="shared" si="1"/>
        <v>391612.77337331156</v>
      </c>
    </row>
    <row r="20" spans="1:13" x14ac:dyDescent="0.35">
      <c r="A20">
        <v>19</v>
      </c>
      <c r="B20" s="1">
        <v>42277</v>
      </c>
      <c r="C20">
        <v>3683892.36</v>
      </c>
      <c r="D20">
        <v>376204</v>
      </c>
      <c r="E20" s="11">
        <f t="shared" si="0"/>
        <v>374751.89085664845</v>
      </c>
      <c r="F20" s="11">
        <f t="shared" si="2"/>
        <v>-8312.583881925395</v>
      </c>
      <c r="G20" s="3">
        <f t="shared" si="1"/>
        <v>373299.78171329689</v>
      </c>
    </row>
    <row r="21" spans="1:13" x14ac:dyDescent="0.35">
      <c r="A21">
        <v>20</v>
      </c>
      <c r="B21" s="1">
        <v>42308</v>
      </c>
      <c r="C21">
        <v>4082441.8100000201</v>
      </c>
      <c r="D21">
        <v>363183</v>
      </c>
      <c r="E21" s="11">
        <f t="shared" si="0"/>
        <v>364811.1534873615</v>
      </c>
      <c r="F21" s="11">
        <f t="shared" si="2"/>
        <v>-8328.8654167990098</v>
      </c>
      <c r="G21" s="3">
        <f t="shared" si="1"/>
        <v>366439.30697472306</v>
      </c>
    </row>
    <row r="22" spans="1:13" x14ac:dyDescent="0.35">
      <c r="A22">
        <v>21</v>
      </c>
      <c r="B22" s="1">
        <v>42338</v>
      </c>
      <c r="C22">
        <v>3524281.47000001</v>
      </c>
      <c r="D22">
        <v>309538</v>
      </c>
      <c r="E22" s="11">
        <f t="shared" si="0"/>
        <v>333010.14403528126</v>
      </c>
      <c r="F22" s="11">
        <f t="shared" si="2"/>
        <v>-8563.5868571518222</v>
      </c>
      <c r="G22" s="3">
        <f t="shared" si="1"/>
        <v>356482.28807056247</v>
      </c>
    </row>
    <row r="23" spans="1:13" x14ac:dyDescent="0.35">
      <c r="A23">
        <v>22</v>
      </c>
      <c r="B23" s="1">
        <v>42369</v>
      </c>
      <c r="C23">
        <v>4423282.1700000502</v>
      </c>
      <c r="D23">
        <v>382584</v>
      </c>
      <c r="E23" s="11">
        <f t="shared" si="0"/>
        <v>353515.27858906472</v>
      </c>
      <c r="F23" s="11">
        <f t="shared" si="2"/>
        <v>-8272.8996430424686</v>
      </c>
      <c r="G23" s="3">
        <f t="shared" si="1"/>
        <v>324446.55717812944</v>
      </c>
    </row>
    <row r="24" spans="1:13" x14ac:dyDescent="0.35">
      <c r="A24">
        <v>23</v>
      </c>
      <c r="B24" s="1">
        <v>42400</v>
      </c>
      <c r="C24">
        <v>4108515.8400000501</v>
      </c>
      <c r="D24">
        <v>301022</v>
      </c>
      <c r="E24" s="11">
        <f t="shared" si="0"/>
        <v>323132.18947301112</v>
      </c>
      <c r="F24" s="11">
        <f t="shared" si="2"/>
        <v>-8494.0015377725795</v>
      </c>
      <c r="G24" s="3">
        <f t="shared" si="1"/>
        <v>345242.37894602225</v>
      </c>
    </row>
    <row r="25" spans="1:13" x14ac:dyDescent="0.35">
      <c r="A25">
        <v>24</v>
      </c>
      <c r="B25" s="1">
        <v>42429</v>
      </c>
      <c r="C25">
        <v>4118403.7100000302</v>
      </c>
      <c r="D25">
        <v>303400</v>
      </c>
      <c r="E25" s="11">
        <f t="shared" si="0"/>
        <v>309019.09396761924</v>
      </c>
      <c r="F25" s="11">
        <f t="shared" si="2"/>
        <v>-8550.1924774487725</v>
      </c>
      <c r="G25" s="3">
        <f t="shared" si="1"/>
        <v>314638.18793523853</v>
      </c>
    </row>
    <row r="26" spans="1:13" x14ac:dyDescent="0.35">
      <c r="A26">
        <v>25</v>
      </c>
      <c r="B26" s="1">
        <v>42460</v>
      </c>
      <c r="C26">
        <v>4155454.0600000201</v>
      </c>
      <c r="D26">
        <v>291321</v>
      </c>
      <c r="E26" s="11">
        <f t="shared" si="0"/>
        <v>295894.95074508525</v>
      </c>
      <c r="F26" s="11">
        <f t="shared" si="2"/>
        <v>-8595.9319848996238</v>
      </c>
      <c r="G26" s="3">
        <f t="shared" si="1"/>
        <v>300468.90149017045</v>
      </c>
    </row>
    <row r="27" spans="1:13" x14ac:dyDescent="0.35">
      <c r="A27">
        <v>26</v>
      </c>
      <c r="B27" s="1">
        <v>42490</v>
      </c>
      <c r="C27">
        <v>3774604.0800000201</v>
      </c>
      <c r="D27">
        <v>324121</v>
      </c>
      <c r="E27" s="11">
        <f t="shared" si="0"/>
        <v>305710.00938009284</v>
      </c>
      <c r="F27" s="11">
        <f t="shared" si="2"/>
        <v>-8411.8220787005521</v>
      </c>
      <c r="G27" s="3">
        <f t="shared" si="1"/>
        <v>287299.01876018563</v>
      </c>
    </row>
    <row r="28" spans="1:13" x14ac:dyDescent="0.35">
      <c r="A28">
        <v>27</v>
      </c>
      <c r="B28" s="1">
        <v>42521</v>
      </c>
      <c r="C28">
        <v>3882884.9799999902</v>
      </c>
      <c r="D28">
        <v>332393</v>
      </c>
      <c r="E28" s="11">
        <f t="shared" si="0"/>
        <v>314845.59365069616</v>
      </c>
      <c r="F28" s="11">
        <f t="shared" si="2"/>
        <v>-8236.3480152075135</v>
      </c>
      <c r="G28" s="3">
        <f t="shared" si="1"/>
        <v>297298.18730139232</v>
      </c>
    </row>
    <row r="29" spans="1:13" x14ac:dyDescent="0.35">
      <c r="A29">
        <v>28</v>
      </c>
      <c r="B29" s="1">
        <v>42551</v>
      </c>
      <c r="C29">
        <v>3685837.1900000102</v>
      </c>
      <c r="D29">
        <v>316049</v>
      </c>
      <c r="E29" s="11">
        <f t="shared" si="0"/>
        <v>311329.12281774433</v>
      </c>
      <c r="F29" s="11">
        <f t="shared" si="2"/>
        <v>-8189.1492433849571</v>
      </c>
      <c r="G29" s="3">
        <f t="shared" si="1"/>
        <v>306609.24563548865</v>
      </c>
    </row>
    <row r="30" spans="1:13" x14ac:dyDescent="0.35">
      <c r="A30">
        <v>29</v>
      </c>
      <c r="B30" s="1">
        <v>42582</v>
      </c>
      <c r="C30">
        <v>4002957.5599999898</v>
      </c>
      <c r="D30">
        <v>340008</v>
      </c>
      <c r="E30" s="11">
        <f t="shared" si="0"/>
        <v>321573.98678717972</v>
      </c>
      <c r="F30" s="11">
        <f t="shared" si="2"/>
        <v>-8004.8091112567536</v>
      </c>
      <c r="G30" s="3">
        <f t="shared" si="1"/>
        <v>303139.97357435938</v>
      </c>
    </row>
    <row r="31" spans="1:13" x14ac:dyDescent="0.35">
      <c r="A31">
        <v>30</v>
      </c>
      <c r="B31" s="1">
        <v>42613</v>
      </c>
      <c r="C31">
        <v>4053456.1600000099</v>
      </c>
      <c r="D31">
        <v>320212</v>
      </c>
      <c r="E31" s="11">
        <f t="shared" si="0"/>
        <v>316890.58883796149</v>
      </c>
      <c r="F31" s="11">
        <f t="shared" si="2"/>
        <v>-7971.5949996363679</v>
      </c>
      <c r="G31" s="3">
        <f t="shared" si="1"/>
        <v>313569.17767592298</v>
      </c>
      <c r="H31" s="2">
        <f>ABS(D31-G31)/D31</f>
        <v>2.0745076149791441E-2</v>
      </c>
      <c r="I31" s="3"/>
      <c r="J31" s="2">
        <f>D31-G31</f>
        <v>6642.8223240770167</v>
      </c>
      <c r="M31" s="2"/>
    </row>
    <row r="32" spans="1:13" x14ac:dyDescent="0.35">
      <c r="A32">
        <v>31</v>
      </c>
      <c r="B32" s="1">
        <v>42643</v>
      </c>
      <c r="C32">
        <v>4122453.7099999902</v>
      </c>
      <c r="D32">
        <v>333449</v>
      </c>
      <c r="E32" s="11">
        <f t="shared" si="0"/>
        <v>321183.99691916257</v>
      </c>
      <c r="F32" s="11">
        <f t="shared" si="2"/>
        <v>-7848.9449688279938</v>
      </c>
      <c r="G32" s="3">
        <f t="shared" si="1"/>
        <v>308918.99383832514</v>
      </c>
      <c r="H32" s="2">
        <f t="shared" ref="H32:H41" si="3">ABS(D32-G32)/D32</f>
        <v>7.3564491606437132E-2</v>
      </c>
      <c r="I32" s="3"/>
      <c r="J32" s="2">
        <f t="shared" ref="J32:J41" si="4">D32-G32</f>
        <v>24530.006161674857</v>
      </c>
      <c r="M32" s="2"/>
    </row>
    <row r="33" spans="1:13" x14ac:dyDescent="0.35">
      <c r="A33">
        <v>32</v>
      </c>
      <c r="B33" s="1">
        <v>42674</v>
      </c>
      <c r="C33">
        <v>4037928.79999999</v>
      </c>
      <c r="D33">
        <v>303212</v>
      </c>
      <c r="E33" s="11">
        <f t="shared" si="0"/>
        <v>308273.52597516729</v>
      </c>
      <c r="F33" s="11">
        <f t="shared" si="2"/>
        <v>-7899.5602285796667</v>
      </c>
      <c r="G33" s="3">
        <f t="shared" si="1"/>
        <v>313335.05195033457</v>
      </c>
      <c r="H33" s="2">
        <f t="shared" si="3"/>
        <v>3.338605315863017E-2</v>
      </c>
      <c r="I33" s="3"/>
      <c r="J33" s="2">
        <f t="shared" si="4"/>
        <v>-10123.051950334571</v>
      </c>
      <c r="M33" s="2"/>
    </row>
    <row r="34" spans="1:13" x14ac:dyDescent="0.35">
      <c r="A34">
        <v>33</v>
      </c>
      <c r="B34" s="1">
        <v>42704</v>
      </c>
      <c r="C34">
        <v>4447380.34</v>
      </c>
      <c r="D34">
        <v>310490</v>
      </c>
      <c r="E34" s="11">
        <f t="shared" si="0"/>
        <v>305431.9828732938</v>
      </c>
      <c r="F34" s="11">
        <f t="shared" si="2"/>
        <v>-7848.9800573126049</v>
      </c>
      <c r="G34" s="3">
        <f t="shared" si="1"/>
        <v>300373.96574658761</v>
      </c>
      <c r="H34" s="2">
        <f t="shared" si="3"/>
        <v>3.2580869765249744E-2</v>
      </c>
      <c r="I34" s="3"/>
      <c r="J34" s="2">
        <f t="shared" si="4"/>
        <v>10116.034253412392</v>
      </c>
      <c r="M34" s="2"/>
    </row>
    <row r="35" spans="1:13" x14ac:dyDescent="0.35">
      <c r="A35">
        <v>34</v>
      </c>
      <c r="B35" s="1">
        <v>42735</v>
      </c>
      <c r="C35">
        <v>5288493.8400000101</v>
      </c>
      <c r="D35">
        <v>412002</v>
      </c>
      <c r="E35" s="11">
        <f t="shared" si="0"/>
        <v>354792.50140799058</v>
      </c>
      <c r="F35" s="11">
        <f t="shared" si="2"/>
        <v>-7276.8850713925103</v>
      </c>
      <c r="G35" s="3">
        <f t="shared" si="1"/>
        <v>297583.00281598122</v>
      </c>
      <c r="H35" s="2">
        <f t="shared" si="3"/>
        <v>0.27771466445313076</v>
      </c>
      <c r="I35" s="3"/>
      <c r="J35" s="2">
        <f t="shared" si="4"/>
        <v>114418.99718401878</v>
      </c>
      <c r="M35" s="2"/>
    </row>
    <row r="36" spans="1:13" x14ac:dyDescent="0.35">
      <c r="A36">
        <v>35</v>
      </c>
      <c r="B36" s="1">
        <v>42766</v>
      </c>
      <c r="C36">
        <v>5420980.6600000197</v>
      </c>
      <c r="D36">
        <v>407120</v>
      </c>
      <c r="E36" s="11">
        <f t="shared" si="0"/>
        <v>377317.80816829903</v>
      </c>
      <c r="F36" s="11">
        <f t="shared" si="2"/>
        <v>-6978.8631530755001</v>
      </c>
      <c r="G36" s="3">
        <f t="shared" si="1"/>
        <v>347515.61633659806</v>
      </c>
      <c r="H36" s="2">
        <f t="shared" si="3"/>
        <v>0.14640495103016785</v>
      </c>
      <c r="I36" s="3"/>
      <c r="J36" s="2">
        <f t="shared" si="4"/>
        <v>59604.383663401939</v>
      </c>
      <c r="M36" s="2"/>
    </row>
    <row r="37" spans="1:13" x14ac:dyDescent="0.35">
      <c r="A37">
        <v>36</v>
      </c>
      <c r="B37" s="1">
        <v>42794</v>
      </c>
      <c r="C37">
        <v>5181408.8700000104</v>
      </c>
      <c r="D37">
        <v>365981</v>
      </c>
      <c r="E37" s="11">
        <f t="shared" si="0"/>
        <v>368159.97250761173</v>
      </c>
      <c r="F37" s="11">
        <f t="shared" si="2"/>
        <v>-7000.6528781516181</v>
      </c>
      <c r="G37" s="3">
        <f t="shared" si="1"/>
        <v>370338.94501522352</v>
      </c>
      <c r="H37" s="2">
        <f t="shared" si="3"/>
        <v>1.1907571746138521E-2</v>
      </c>
      <c r="I37" s="3"/>
      <c r="J37" s="2">
        <f t="shared" si="4"/>
        <v>-4357.9450152235222</v>
      </c>
      <c r="M37" s="2"/>
    </row>
    <row r="38" spans="1:13" x14ac:dyDescent="0.35">
      <c r="A38">
        <v>37</v>
      </c>
      <c r="B38" s="1">
        <v>42825</v>
      </c>
      <c r="C38">
        <v>5277467.1300000101</v>
      </c>
      <c r="D38">
        <v>424687</v>
      </c>
      <c r="E38" s="11">
        <f t="shared" si="0"/>
        <v>392923.15981473005</v>
      </c>
      <c r="F38" s="11">
        <f t="shared" si="2"/>
        <v>-6683.0144762989185</v>
      </c>
      <c r="G38" s="3">
        <f t="shared" si="1"/>
        <v>361159.31962946011</v>
      </c>
      <c r="H38" s="2">
        <f t="shared" si="3"/>
        <v>0.14958706146065195</v>
      </c>
      <c r="I38" s="3"/>
      <c r="J38" s="2">
        <f t="shared" si="4"/>
        <v>63527.680370539892</v>
      </c>
      <c r="M38" s="2"/>
    </row>
    <row r="39" spans="1:13" x14ac:dyDescent="0.35">
      <c r="A39">
        <v>38</v>
      </c>
      <c r="B39" s="1">
        <v>42855</v>
      </c>
      <c r="C39">
        <v>3739654.03000001</v>
      </c>
      <c r="D39">
        <v>310152</v>
      </c>
      <c r="E39" s="11">
        <f t="shared" si="0"/>
        <v>348196.07266921556</v>
      </c>
      <c r="F39" s="11">
        <f t="shared" si="2"/>
        <v>-7063.4552029910737</v>
      </c>
      <c r="G39" s="3">
        <f t="shared" si="1"/>
        <v>386240.14533843112</v>
      </c>
      <c r="H39" s="2">
        <f t="shared" si="3"/>
        <v>0.24532534156939539</v>
      </c>
      <c r="I39" s="3"/>
      <c r="J39" s="2">
        <f t="shared" si="4"/>
        <v>-76088.145338431117</v>
      </c>
      <c r="M39" s="2"/>
    </row>
    <row r="40" spans="1:13" x14ac:dyDescent="0.35">
      <c r="A40">
        <v>39</v>
      </c>
      <c r="B40" s="1">
        <v>42886</v>
      </c>
      <c r="C40">
        <v>2498902.9300000099</v>
      </c>
      <c r="D40">
        <v>271234</v>
      </c>
      <c r="E40" s="11">
        <f t="shared" si="0"/>
        <v>306183.30873311224</v>
      </c>
      <c r="F40" s="11">
        <f t="shared" si="2"/>
        <v>-7412.948290322196</v>
      </c>
      <c r="G40" s="3">
        <f t="shared" si="1"/>
        <v>341132.61746622447</v>
      </c>
      <c r="H40" s="2">
        <f t="shared" si="3"/>
        <v>0.25770595672454216</v>
      </c>
      <c r="I40" s="3"/>
      <c r="J40" s="2">
        <f t="shared" si="4"/>
        <v>-69898.617466224474</v>
      </c>
      <c r="M40" s="2"/>
    </row>
    <row r="41" spans="1:13" x14ac:dyDescent="0.35">
      <c r="A41">
        <v>40</v>
      </c>
      <c r="B41" s="1">
        <v>42916</v>
      </c>
      <c r="C41">
        <v>246201.92</v>
      </c>
      <c r="D41" s="4">
        <v>297162</v>
      </c>
      <c r="E41" s="11">
        <f t="shared" si="0"/>
        <v>297966.18022139498</v>
      </c>
      <c r="F41" s="11">
        <f t="shared" si="2"/>
        <v>-7420.9900925361462</v>
      </c>
      <c r="G41" s="3">
        <f t="shared" si="1"/>
        <v>298770.36044279003</v>
      </c>
      <c r="H41" s="2">
        <f t="shared" si="3"/>
        <v>5.4124028065164059E-3</v>
      </c>
      <c r="I41" s="3"/>
      <c r="J41" s="2">
        <f t="shared" si="4"/>
        <v>-1608.3604427900282</v>
      </c>
      <c r="M41" s="2"/>
    </row>
    <row r="42" spans="1:13" x14ac:dyDescent="0.35">
      <c r="H42" s="2">
        <f>AVERAGE(H31:H41)*100</f>
        <v>11.403040367915013</v>
      </c>
    </row>
  </sheetData>
  <mergeCells count="1">
    <mergeCell ref="J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G1" workbookViewId="0">
      <selection activeCell="J13" sqref="J13"/>
    </sheetView>
  </sheetViews>
  <sheetFormatPr defaultRowHeight="14.5" x14ac:dyDescent="0.35"/>
  <cols>
    <col min="2" max="2" width="14.26953125" bestFit="1" customWidth="1"/>
    <col min="3" max="3" width="6.453125" bestFit="1" customWidth="1"/>
    <col min="4" max="6" width="9.453125" bestFit="1" customWidth="1"/>
    <col min="7" max="7" width="15.36328125" bestFit="1" customWidth="1"/>
    <col min="8" max="8" width="15.7265625" bestFit="1" customWidth="1"/>
    <col min="9" max="9" width="2.81640625" customWidth="1"/>
    <col min="10" max="10" width="26.1796875" bestFit="1" customWidth="1"/>
    <col min="11" max="11" width="15.7265625" bestFit="1" customWidth="1"/>
  </cols>
  <sheetData>
    <row r="1" spans="1:11" x14ac:dyDescent="0.35">
      <c r="A1" s="5" t="s">
        <v>5</v>
      </c>
      <c r="B1" s="5" t="s">
        <v>2</v>
      </c>
      <c r="C1" s="6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/>
      <c r="J1" s="5" t="s">
        <v>22</v>
      </c>
      <c r="K1" s="5" t="s">
        <v>21</v>
      </c>
    </row>
    <row r="2" spans="1:11" x14ac:dyDescent="0.35">
      <c r="A2" s="5">
        <v>1</v>
      </c>
      <c r="B2" s="7">
        <v>41729</v>
      </c>
      <c r="C2" s="10">
        <f>MONTH(B2)</f>
        <v>3</v>
      </c>
      <c r="D2" s="5">
        <v>292008</v>
      </c>
      <c r="E2" s="5">
        <v>536005</v>
      </c>
      <c r="F2" s="5">
        <v>291321</v>
      </c>
      <c r="G2" s="8">
        <f>AVERAGE(D2:E2)</f>
        <v>414006.5</v>
      </c>
      <c r="H2" s="9">
        <f>G2/$G$14</f>
        <v>0.96588597941691967</v>
      </c>
      <c r="I2" s="5"/>
      <c r="J2" s="8">
        <f>AVERAGE(D2:F2)</f>
        <v>373111.33333333331</v>
      </c>
      <c r="K2" s="9">
        <f>J2/$J$14</f>
        <v>0.93645600416301578</v>
      </c>
    </row>
    <row r="3" spans="1:11" x14ac:dyDescent="0.35">
      <c r="A3" s="5">
        <v>2</v>
      </c>
      <c r="B3" s="7">
        <v>41759</v>
      </c>
      <c r="C3" s="10">
        <f t="shared" ref="C3:C13" si="0">MONTH(B3)</f>
        <v>4</v>
      </c>
      <c r="D3" s="5">
        <v>281420</v>
      </c>
      <c r="E3" s="5">
        <v>406777</v>
      </c>
      <c r="F3" s="5">
        <v>324121</v>
      </c>
      <c r="G3" s="8">
        <f t="shared" ref="G3:G13" si="1">AVERAGE(D3:E3)</f>
        <v>344098.5</v>
      </c>
      <c r="H3" s="9">
        <f t="shared" ref="H3:H13" si="2">G3/$G$14</f>
        <v>0.80278912695426985</v>
      </c>
      <c r="I3" s="5"/>
      <c r="J3" s="8">
        <f t="shared" ref="J3:J13" si="3">AVERAGE(D3:F3)</f>
        <v>337439.33333333331</v>
      </c>
      <c r="K3" s="9">
        <f t="shared" ref="K3:K13" si="4">J3/$J$14</f>
        <v>0.84692439363254923</v>
      </c>
    </row>
    <row r="4" spans="1:11" x14ac:dyDescent="0.35">
      <c r="A4" s="5">
        <v>3</v>
      </c>
      <c r="B4" s="7">
        <v>41790</v>
      </c>
      <c r="C4" s="10">
        <f t="shared" si="0"/>
        <v>5</v>
      </c>
      <c r="D4" s="5">
        <v>332925</v>
      </c>
      <c r="E4" s="5">
        <v>405919</v>
      </c>
      <c r="F4" s="5">
        <v>332393</v>
      </c>
      <c r="G4" s="8">
        <f t="shared" si="1"/>
        <v>369422</v>
      </c>
      <c r="H4" s="9">
        <f t="shared" si="2"/>
        <v>0.86186939163553544</v>
      </c>
      <c r="I4" s="5"/>
      <c r="J4" s="8">
        <f t="shared" si="3"/>
        <v>357079</v>
      </c>
      <c r="K4" s="9">
        <f t="shared" si="4"/>
        <v>0.89621714388339546</v>
      </c>
    </row>
    <row r="5" spans="1:11" x14ac:dyDescent="0.35">
      <c r="A5" s="5">
        <v>4</v>
      </c>
      <c r="B5" s="7">
        <v>41820</v>
      </c>
      <c r="C5" s="10">
        <f t="shared" si="0"/>
        <v>6</v>
      </c>
      <c r="D5" s="5">
        <v>293740</v>
      </c>
      <c r="E5" s="5">
        <v>384236</v>
      </c>
      <c r="F5" s="5">
        <v>316049</v>
      </c>
      <c r="G5" s="8">
        <f t="shared" si="1"/>
        <v>338988</v>
      </c>
      <c r="H5" s="9">
        <f t="shared" si="2"/>
        <v>0.79086622164285525</v>
      </c>
      <c r="I5" s="5"/>
      <c r="J5" s="8">
        <f t="shared" si="3"/>
        <v>331341.66666666669</v>
      </c>
      <c r="K5" s="9">
        <f t="shared" si="4"/>
        <v>0.83162012369689642</v>
      </c>
    </row>
    <row r="6" spans="1:11" x14ac:dyDescent="0.35">
      <c r="A6" s="5">
        <v>5</v>
      </c>
      <c r="B6" s="7">
        <v>41851</v>
      </c>
      <c r="C6" s="10">
        <f t="shared" si="0"/>
        <v>7</v>
      </c>
      <c r="D6" s="5">
        <v>382901</v>
      </c>
      <c r="E6" s="5">
        <v>398492</v>
      </c>
      <c r="F6" s="5">
        <v>340008</v>
      </c>
      <c r="G6" s="8">
        <f t="shared" si="1"/>
        <v>390696.5</v>
      </c>
      <c r="H6" s="9">
        <f t="shared" si="2"/>
        <v>0.91150325310656366</v>
      </c>
      <c r="I6" s="5"/>
      <c r="J6" s="8">
        <f t="shared" si="3"/>
        <v>373800.33333333331</v>
      </c>
      <c r="K6" s="9">
        <f t="shared" si="4"/>
        <v>0.93818529547428209</v>
      </c>
    </row>
    <row r="7" spans="1:11" x14ac:dyDescent="0.35">
      <c r="A7" s="5">
        <v>6</v>
      </c>
      <c r="B7" s="7">
        <v>41882</v>
      </c>
      <c r="C7" s="10">
        <f t="shared" si="0"/>
        <v>8</v>
      </c>
      <c r="D7" s="5">
        <v>429637</v>
      </c>
      <c r="E7" s="5">
        <v>371641</v>
      </c>
      <c r="F7" s="5">
        <v>320212</v>
      </c>
      <c r="G7" s="8">
        <f t="shared" si="1"/>
        <v>400639</v>
      </c>
      <c r="H7" s="9">
        <f t="shared" si="2"/>
        <v>0.93469931729964451</v>
      </c>
      <c r="I7" s="5"/>
      <c r="J7" s="8">
        <f t="shared" si="3"/>
        <v>373830</v>
      </c>
      <c r="K7" s="9">
        <f t="shared" si="4"/>
        <v>0.93825975455831834</v>
      </c>
    </row>
    <row r="8" spans="1:11" x14ac:dyDescent="0.35">
      <c r="A8" s="5">
        <v>7</v>
      </c>
      <c r="B8" s="7">
        <v>41912</v>
      </c>
      <c r="C8" s="10">
        <f t="shared" si="0"/>
        <v>9</v>
      </c>
      <c r="D8" s="5">
        <v>567742</v>
      </c>
      <c r="E8" s="5">
        <v>376204</v>
      </c>
      <c r="F8" s="5">
        <v>333449</v>
      </c>
      <c r="G8" s="8">
        <f t="shared" si="1"/>
        <v>471973</v>
      </c>
      <c r="H8" s="9">
        <f t="shared" si="2"/>
        <v>1.1011230581243092</v>
      </c>
      <c r="I8" s="5"/>
      <c r="J8" s="8">
        <f t="shared" si="3"/>
        <v>425798.33333333331</v>
      </c>
      <c r="K8" s="9">
        <f t="shared" si="4"/>
        <v>1.0686928275544347</v>
      </c>
    </row>
    <row r="9" spans="1:11" x14ac:dyDescent="0.35">
      <c r="A9" s="5">
        <v>8</v>
      </c>
      <c r="B9" s="7">
        <v>41943</v>
      </c>
      <c r="C9" s="10">
        <f t="shared" si="0"/>
        <v>10</v>
      </c>
      <c r="D9" s="5">
        <v>543711</v>
      </c>
      <c r="E9" s="5">
        <v>363183</v>
      </c>
      <c r="F9" s="5">
        <v>303212</v>
      </c>
      <c r="G9" s="8">
        <f t="shared" si="1"/>
        <v>453447</v>
      </c>
      <c r="H9" s="9">
        <f t="shared" si="2"/>
        <v>1.0579015056736161</v>
      </c>
      <c r="I9" s="5"/>
      <c r="J9" s="8">
        <f t="shared" si="3"/>
        <v>403368.66666666669</v>
      </c>
      <c r="K9" s="9">
        <f t="shared" si="4"/>
        <v>1.0123975769285043</v>
      </c>
    </row>
    <row r="10" spans="1:11" x14ac:dyDescent="0.35">
      <c r="A10" s="5">
        <v>9</v>
      </c>
      <c r="B10" s="7">
        <v>41973</v>
      </c>
      <c r="C10" s="10">
        <f t="shared" si="0"/>
        <v>11</v>
      </c>
      <c r="D10" s="5">
        <v>669074</v>
      </c>
      <c r="E10" s="5">
        <v>309538</v>
      </c>
      <c r="F10" s="5">
        <v>310490</v>
      </c>
      <c r="G10" s="8">
        <f t="shared" si="1"/>
        <v>489306</v>
      </c>
      <c r="H10" s="9">
        <f t="shared" si="2"/>
        <v>1.1415613161739617</v>
      </c>
      <c r="I10" s="5"/>
      <c r="J10" s="8">
        <f t="shared" si="3"/>
        <v>429700.66666666669</v>
      </c>
      <c r="K10" s="9">
        <f t="shared" si="4"/>
        <v>1.0784871252714132</v>
      </c>
    </row>
    <row r="11" spans="1:11" x14ac:dyDescent="0.35">
      <c r="A11" s="5">
        <v>10</v>
      </c>
      <c r="B11" s="7">
        <v>42004</v>
      </c>
      <c r="C11" s="10">
        <f t="shared" si="0"/>
        <v>12</v>
      </c>
      <c r="D11" s="5">
        <v>749612</v>
      </c>
      <c r="E11" s="5">
        <v>382584</v>
      </c>
      <c r="F11" s="5">
        <v>412002</v>
      </c>
      <c r="G11" s="8">
        <f t="shared" si="1"/>
        <v>566098</v>
      </c>
      <c r="H11" s="9">
        <f t="shared" si="2"/>
        <v>1.3207186872089192</v>
      </c>
      <c r="I11" s="5"/>
      <c r="J11" s="8">
        <f t="shared" si="3"/>
        <v>514732.66666666669</v>
      </c>
      <c r="K11" s="9">
        <f t="shared" si="4"/>
        <v>1.2919052657352683</v>
      </c>
    </row>
    <row r="12" spans="1:11" x14ac:dyDescent="0.35">
      <c r="A12" s="5">
        <v>11</v>
      </c>
      <c r="B12" s="7">
        <v>42035</v>
      </c>
      <c r="C12" s="10">
        <f t="shared" si="0"/>
        <v>1</v>
      </c>
      <c r="D12" s="5">
        <v>584001</v>
      </c>
      <c r="E12" s="5">
        <v>301022</v>
      </c>
      <c r="F12" s="5">
        <v>407120</v>
      </c>
      <c r="G12" s="8">
        <f t="shared" si="1"/>
        <v>442511.5</v>
      </c>
      <c r="H12" s="9">
        <f t="shared" si="2"/>
        <v>1.0323887513378418</v>
      </c>
      <c r="I12" s="5"/>
      <c r="J12" s="8">
        <f t="shared" si="3"/>
        <v>430714.33333333331</v>
      </c>
      <c r="K12" s="9">
        <f t="shared" si="4"/>
        <v>1.0810312834124682</v>
      </c>
    </row>
    <row r="13" spans="1:11" x14ac:dyDescent="0.35">
      <c r="A13" s="5">
        <v>12</v>
      </c>
      <c r="B13" s="7">
        <v>42063</v>
      </c>
      <c r="C13" s="10">
        <f t="shared" si="0"/>
        <v>2</v>
      </c>
      <c r="D13" s="5">
        <v>621318</v>
      </c>
      <c r="E13" s="5">
        <v>303400</v>
      </c>
      <c r="F13" s="5">
        <v>365981</v>
      </c>
      <c r="G13" s="8">
        <f t="shared" si="1"/>
        <v>462359</v>
      </c>
      <c r="H13" s="9">
        <f t="shared" si="2"/>
        <v>1.0786933914255634</v>
      </c>
      <c r="I13" s="5"/>
      <c r="J13" s="8">
        <f t="shared" si="3"/>
        <v>430233</v>
      </c>
      <c r="K13" s="9">
        <f t="shared" si="4"/>
        <v>1.079823205689455</v>
      </c>
    </row>
    <row r="14" spans="1:11" x14ac:dyDescent="0.35">
      <c r="G14" s="3">
        <f>AVERAGE(G2:G13)</f>
        <v>428628.75</v>
      </c>
      <c r="J14" s="3">
        <f>AVERAGE(J2:J13)</f>
        <v>398429.11111111107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" workbookViewId="0">
      <selection activeCell="E26" sqref="E26"/>
    </sheetView>
  </sheetViews>
  <sheetFormatPr defaultRowHeight="14.5" x14ac:dyDescent="0.35"/>
  <cols>
    <col min="2" max="2" width="14.26953125" bestFit="1" customWidth="1"/>
    <col min="7" max="7" width="15.7265625" bestFit="1" customWidth="1"/>
    <col min="8" max="8" width="12.26953125" bestFit="1" customWidth="1"/>
    <col min="9" max="9" width="12.26953125" customWidth="1"/>
    <col min="10" max="10" width="4.90625" customWidth="1"/>
  </cols>
  <sheetData>
    <row r="1" spans="1:19" x14ac:dyDescent="0.35">
      <c r="A1" t="s">
        <v>5</v>
      </c>
      <c r="B1" t="s">
        <v>2</v>
      </c>
      <c r="C1" t="s">
        <v>0</v>
      </c>
      <c r="D1" t="s">
        <v>1</v>
      </c>
      <c r="E1" t="s">
        <v>12</v>
      </c>
      <c r="F1" t="s">
        <v>13</v>
      </c>
      <c r="G1" t="s">
        <v>21</v>
      </c>
      <c r="H1" t="s">
        <v>3</v>
      </c>
      <c r="I1" t="s">
        <v>8</v>
      </c>
      <c r="K1" s="15" t="s">
        <v>25</v>
      </c>
      <c r="L1" s="15"/>
      <c r="M1" s="15"/>
      <c r="N1" s="15"/>
      <c r="O1" s="15"/>
      <c r="P1" s="15"/>
      <c r="Q1" s="15"/>
      <c r="R1" s="15"/>
      <c r="S1" s="15"/>
    </row>
    <row r="2" spans="1:19" x14ac:dyDescent="0.35">
      <c r="A2">
        <v>1</v>
      </c>
      <c r="B2" s="1">
        <v>41729</v>
      </c>
      <c r="C2">
        <v>2567662.1899999902</v>
      </c>
      <c r="D2">
        <v>292008</v>
      </c>
      <c r="G2" s="12">
        <v>0.96588597941691967</v>
      </c>
      <c r="K2" t="s">
        <v>9</v>
      </c>
      <c r="L2">
        <v>0.6</v>
      </c>
      <c r="M2" t="s">
        <v>14</v>
      </c>
      <c r="N2">
        <v>0.01</v>
      </c>
      <c r="O2" t="s">
        <v>23</v>
      </c>
      <c r="P2">
        <v>0.04</v>
      </c>
      <c r="Q2" t="s">
        <v>24</v>
      </c>
      <c r="R2">
        <v>12</v>
      </c>
    </row>
    <row r="3" spans="1:19" x14ac:dyDescent="0.35">
      <c r="A3">
        <v>2</v>
      </c>
      <c r="B3" s="1">
        <v>41759</v>
      </c>
      <c r="C3">
        <v>2752695.6399999899</v>
      </c>
      <c r="D3">
        <v>281420</v>
      </c>
      <c r="G3" s="12">
        <v>0.80278912695426985</v>
      </c>
      <c r="H3" s="3"/>
    </row>
    <row r="4" spans="1:19" x14ac:dyDescent="0.35">
      <c r="A4">
        <v>3</v>
      </c>
      <c r="B4" s="1">
        <v>41790</v>
      </c>
      <c r="C4">
        <v>2741751.3999999799</v>
      </c>
      <c r="D4">
        <v>332925</v>
      </c>
      <c r="G4" s="12">
        <v>0.86186939163553544</v>
      </c>
      <c r="H4" s="3"/>
    </row>
    <row r="5" spans="1:19" x14ac:dyDescent="0.35">
      <c r="A5">
        <v>4</v>
      </c>
      <c r="B5" s="1">
        <v>41820</v>
      </c>
      <c r="C5">
        <v>2459090.2199999802</v>
      </c>
      <c r="D5">
        <v>293740</v>
      </c>
      <c r="G5" s="12">
        <v>0.79086622164285525</v>
      </c>
      <c r="H5" s="3"/>
    </row>
    <row r="6" spans="1:19" x14ac:dyDescent="0.35">
      <c r="A6">
        <v>5</v>
      </c>
      <c r="B6" s="1">
        <v>41851</v>
      </c>
      <c r="C6">
        <v>2913370.4800000102</v>
      </c>
      <c r="D6">
        <v>382901</v>
      </c>
      <c r="G6" s="12">
        <v>0.91150325310656366</v>
      </c>
      <c r="H6" s="3"/>
    </row>
    <row r="7" spans="1:19" x14ac:dyDescent="0.35">
      <c r="A7">
        <v>6</v>
      </c>
      <c r="B7" s="1">
        <v>41882</v>
      </c>
      <c r="C7">
        <v>3000623.2699999898</v>
      </c>
      <c r="D7">
        <v>429637</v>
      </c>
      <c r="G7" s="12">
        <v>0.93469931729964451</v>
      </c>
      <c r="H7" s="3"/>
    </row>
    <row r="8" spans="1:19" x14ac:dyDescent="0.35">
      <c r="A8">
        <v>7</v>
      </c>
      <c r="B8" s="1">
        <v>41912</v>
      </c>
      <c r="C8">
        <v>3400565.6499999901</v>
      </c>
      <c r="D8">
        <v>567742</v>
      </c>
      <c r="G8" s="12">
        <v>1.1011230581243092</v>
      </c>
      <c r="H8" s="3"/>
    </row>
    <row r="9" spans="1:19" x14ac:dyDescent="0.35">
      <c r="A9">
        <v>8</v>
      </c>
      <c r="B9" s="1">
        <v>41943</v>
      </c>
      <c r="C9">
        <v>3193821.0800000099</v>
      </c>
      <c r="D9">
        <v>543711</v>
      </c>
      <c r="G9" s="12">
        <v>1.0579015056736161</v>
      </c>
      <c r="H9" s="3"/>
    </row>
    <row r="10" spans="1:19" x14ac:dyDescent="0.35">
      <c r="A10">
        <v>9</v>
      </c>
      <c r="B10" s="1">
        <v>41973</v>
      </c>
      <c r="C10">
        <v>3701654.6699999799</v>
      </c>
      <c r="D10">
        <v>669074</v>
      </c>
      <c r="G10" s="12">
        <v>1.1415613161739617</v>
      </c>
      <c r="H10" s="3"/>
    </row>
    <row r="11" spans="1:19" x14ac:dyDescent="0.35">
      <c r="A11">
        <v>10</v>
      </c>
      <c r="B11" s="1">
        <v>42004</v>
      </c>
      <c r="C11">
        <v>3976118.12</v>
      </c>
      <c r="D11">
        <v>749612</v>
      </c>
      <c r="G11" s="12">
        <v>1.3207186872089192</v>
      </c>
      <c r="H11" s="3"/>
    </row>
    <row r="12" spans="1:19" x14ac:dyDescent="0.35">
      <c r="A12">
        <v>11</v>
      </c>
      <c r="B12" s="1">
        <v>42035</v>
      </c>
      <c r="C12">
        <v>3502145.1699999901</v>
      </c>
      <c r="D12">
        <v>584001</v>
      </c>
      <c r="G12" s="12">
        <v>1.0323887513378418</v>
      </c>
      <c r="H12" s="3"/>
    </row>
    <row r="13" spans="1:19" x14ac:dyDescent="0.35">
      <c r="A13">
        <v>12</v>
      </c>
      <c r="B13" s="1">
        <v>42063</v>
      </c>
      <c r="C13">
        <v>3223189.00999999</v>
      </c>
      <c r="D13">
        <v>621318</v>
      </c>
      <c r="G13" s="12">
        <v>1.0786933914255634</v>
      </c>
      <c r="H13" s="3"/>
      <c r="K13" t="s">
        <v>15</v>
      </c>
      <c r="L13">
        <f>AVERAGE(I31:I41)*100</f>
        <v>13.362711146742789</v>
      </c>
    </row>
    <row r="14" spans="1:19" x14ac:dyDescent="0.35">
      <c r="A14">
        <v>13</v>
      </c>
      <c r="B14" s="1">
        <v>42094</v>
      </c>
      <c r="C14">
        <v>3321380.4000000102</v>
      </c>
      <c r="D14">
        <v>536005</v>
      </c>
      <c r="E14" s="11"/>
      <c r="G14" s="12">
        <v>0.96588597941691967</v>
      </c>
      <c r="H14" s="3"/>
    </row>
    <row r="15" spans="1:19" x14ac:dyDescent="0.35">
      <c r="A15">
        <v>14</v>
      </c>
      <c r="B15" s="1">
        <v>42124</v>
      </c>
      <c r="C15">
        <v>2604432.2799999998</v>
      </c>
      <c r="D15">
        <v>406777</v>
      </c>
      <c r="E15" s="11"/>
      <c r="G15" s="12">
        <v>0.80278912695426985</v>
      </c>
      <c r="H15" s="3"/>
    </row>
    <row r="16" spans="1:19" x14ac:dyDescent="0.35">
      <c r="A16">
        <v>15</v>
      </c>
      <c r="B16" s="1">
        <v>42155</v>
      </c>
      <c r="C16">
        <v>2412666.28000001</v>
      </c>
      <c r="D16">
        <v>405919</v>
      </c>
      <c r="G16" s="12">
        <v>0.86186939163553544</v>
      </c>
      <c r="H16" s="3"/>
    </row>
    <row r="17" spans="1:14" x14ac:dyDescent="0.35">
      <c r="A17">
        <v>16</v>
      </c>
      <c r="B17" s="1">
        <v>42185</v>
      </c>
      <c r="C17">
        <v>2153163.3500000201</v>
      </c>
      <c r="D17">
        <v>384236</v>
      </c>
      <c r="G17" s="12">
        <v>0.79086622164285525</v>
      </c>
      <c r="H17" s="3"/>
    </row>
    <row r="18" spans="1:14" x14ac:dyDescent="0.35">
      <c r="A18">
        <v>17</v>
      </c>
      <c r="B18" s="1">
        <v>42216</v>
      </c>
      <c r="C18">
        <v>2420488.7599999998</v>
      </c>
      <c r="D18">
        <v>398492</v>
      </c>
      <c r="G18" s="12">
        <v>0.91150325310656366</v>
      </c>
      <c r="H18" s="3"/>
    </row>
    <row r="19" spans="1:14" x14ac:dyDescent="0.35">
      <c r="A19">
        <v>18</v>
      </c>
      <c r="B19" s="1">
        <v>42247</v>
      </c>
      <c r="C19">
        <v>2665800.29999999</v>
      </c>
      <c r="D19">
        <v>371641</v>
      </c>
      <c r="G19" s="12">
        <v>0.93469931729964451</v>
      </c>
      <c r="H19" s="3"/>
    </row>
    <row r="20" spans="1:14" x14ac:dyDescent="0.35">
      <c r="A20">
        <v>19</v>
      </c>
      <c r="B20" s="1">
        <v>42277</v>
      </c>
      <c r="C20">
        <v>3683892.36</v>
      </c>
      <c r="D20">
        <v>376204</v>
      </c>
      <c r="G20" s="12">
        <v>1.1011230581243092</v>
      </c>
      <c r="H20" s="3"/>
    </row>
    <row r="21" spans="1:14" x14ac:dyDescent="0.35">
      <c r="A21">
        <v>20</v>
      </c>
      <c r="B21" s="1">
        <v>42308</v>
      </c>
      <c r="C21">
        <v>4082441.8100000201</v>
      </c>
      <c r="D21">
        <v>363183</v>
      </c>
      <c r="G21" s="12">
        <v>1.0579015056736161</v>
      </c>
      <c r="H21" s="3"/>
    </row>
    <row r="22" spans="1:14" x14ac:dyDescent="0.35">
      <c r="A22">
        <v>21</v>
      </c>
      <c r="B22" s="1">
        <v>42338</v>
      </c>
      <c r="C22">
        <v>3524281.47000001</v>
      </c>
      <c r="D22">
        <v>309538</v>
      </c>
      <c r="G22" s="12">
        <v>1.1415613161739617</v>
      </c>
      <c r="H22" s="3"/>
    </row>
    <row r="23" spans="1:14" x14ac:dyDescent="0.35">
      <c r="A23">
        <v>22</v>
      </c>
      <c r="B23" s="1">
        <v>42369</v>
      </c>
      <c r="C23">
        <v>4423282.1700000502</v>
      </c>
      <c r="D23">
        <v>382584</v>
      </c>
      <c r="G23" s="12">
        <v>1.3207186872089192</v>
      </c>
      <c r="H23" s="3"/>
    </row>
    <row r="24" spans="1:14" x14ac:dyDescent="0.35">
      <c r="A24">
        <v>23</v>
      </c>
      <c r="B24" s="1">
        <v>42400</v>
      </c>
      <c r="C24">
        <v>4108515.8400000501</v>
      </c>
      <c r="D24">
        <v>301022</v>
      </c>
      <c r="G24" s="12">
        <v>1.0323887513378418</v>
      </c>
      <c r="H24" s="3"/>
    </row>
    <row r="25" spans="1:14" x14ac:dyDescent="0.35">
      <c r="A25">
        <v>24</v>
      </c>
      <c r="B25" s="1">
        <v>42429</v>
      </c>
      <c r="C25">
        <v>4118403.7100000302</v>
      </c>
      <c r="D25">
        <v>303400</v>
      </c>
      <c r="E25" s="12">
        <f>D25/G13</f>
        <v>281266.20818454924</v>
      </c>
      <c r="F25" s="12">
        <f>((D25-D13)/12+(D24-D12)/12+(D23-D11)/12+(D22-D10)/12+(D21-D9)/12+ (D20-D8)/12+ (D19-D7)/12+(D18-D6)/12+(D17-D5)/12+(D16-D4)/12+(D15-D3)/12+(D14-D2)/12)/12</f>
        <v>-8396.4444444444434</v>
      </c>
      <c r="G25" s="12">
        <v>1.0786933914255634</v>
      </c>
      <c r="H25" s="3"/>
    </row>
    <row r="26" spans="1:14" x14ac:dyDescent="0.35">
      <c r="A26">
        <v>25</v>
      </c>
      <c r="B26" s="1">
        <v>42460</v>
      </c>
      <c r="C26">
        <v>4155454.0600000201</v>
      </c>
      <c r="D26">
        <v>291321</v>
      </c>
      <c r="E26" s="4">
        <f>$L$2*(D26/G14)+(1-$L$2)*(E25-F25)</f>
        <v>296831.14164996974</v>
      </c>
      <c r="F26" s="4">
        <f>$N$2*(E26-E25)+(1-$N$2)*F25</f>
        <v>-8156.8306653457948</v>
      </c>
      <c r="G26" s="4">
        <f>$P$2*(D26/E26)+(1-$P$2)*G14</f>
        <v>0.96650801145847953</v>
      </c>
      <c r="H26" s="3">
        <f>(E25+F25)*G14</f>
        <v>263561.07900337462</v>
      </c>
    </row>
    <row r="27" spans="1:14" x14ac:dyDescent="0.35">
      <c r="A27">
        <v>26</v>
      </c>
      <c r="B27" s="1">
        <v>42490</v>
      </c>
      <c r="C27">
        <v>3774604.0800000201</v>
      </c>
      <c r="D27">
        <v>324121</v>
      </c>
      <c r="E27" s="11">
        <f>$L$2*(D27/G15)+(1-$L$2)*(E26-F26)</f>
        <v>364241.3697355456</v>
      </c>
      <c r="F27" s="11">
        <f t="shared" ref="F27:F41" si="0">$N$2*(E27-E26)+(1-$N$2)*F26</f>
        <v>-7401.1600778365773</v>
      </c>
      <c r="G27" s="11">
        <f t="shared" ref="G27:G41" si="1">$P$2*(D27/E27)+(1-$P$2)*G15</f>
        <v>0.80627165161228964</v>
      </c>
      <c r="H27" s="3">
        <f t="shared" ref="H27:H41" si="2">(E26+F26)*G15</f>
        <v>231744.59808947166</v>
      </c>
    </row>
    <row r="28" spans="1:14" x14ac:dyDescent="0.35">
      <c r="A28">
        <v>27</v>
      </c>
      <c r="B28" s="1">
        <v>42521</v>
      </c>
      <c r="C28">
        <v>3882884.9799999902</v>
      </c>
      <c r="D28">
        <v>332393</v>
      </c>
      <c r="E28" s="11">
        <f t="shared" ref="E28:E41" si="3">$L$2*(D28/G16)+(1-$L$2)*(E27-F27)</f>
        <v>380056.11013620655</v>
      </c>
      <c r="F28" s="11">
        <f t="shared" si="0"/>
        <v>-7169.0010730516024</v>
      </c>
      <c r="G28" s="11">
        <f t="shared" si="1"/>
        <v>0.86237818719920178</v>
      </c>
      <c r="H28" s="3">
        <f t="shared" si="2"/>
        <v>307549.65440878656</v>
      </c>
    </row>
    <row r="29" spans="1:14" x14ac:dyDescent="0.35">
      <c r="A29">
        <v>28</v>
      </c>
      <c r="B29" s="1">
        <v>42551</v>
      </c>
      <c r="C29">
        <v>3685837.1900000102</v>
      </c>
      <c r="D29">
        <v>316049</v>
      </c>
      <c r="E29" s="11">
        <f t="shared" si="3"/>
        <v>394664.35120031273</v>
      </c>
      <c r="F29" s="11">
        <f t="shared" si="0"/>
        <v>-6951.2286516800241</v>
      </c>
      <c r="G29" s="11">
        <f t="shared" si="1"/>
        <v>0.79126375394970294</v>
      </c>
      <c r="H29" s="3">
        <f t="shared" si="2"/>
        <v>294903.81904410466</v>
      </c>
    </row>
    <row r="30" spans="1:14" x14ac:dyDescent="0.35">
      <c r="A30">
        <v>29</v>
      </c>
      <c r="B30" s="1">
        <v>42582</v>
      </c>
      <c r="C30">
        <v>4002957.5599999898</v>
      </c>
      <c r="D30">
        <v>340008</v>
      </c>
      <c r="E30" s="11">
        <f t="shared" si="3"/>
        <v>384457.61089607317</v>
      </c>
      <c r="F30" s="11">
        <f t="shared" si="0"/>
        <v>-6983.7837682056188</v>
      </c>
      <c r="G30" s="11">
        <f t="shared" si="1"/>
        <v>0.91041846636099277</v>
      </c>
      <c r="H30" s="3">
        <f t="shared" si="2"/>
        <v>353401.77247518249</v>
      </c>
    </row>
    <row r="31" spans="1:14" x14ac:dyDescent="0.35">
      <c r="A31">
        <v>30</v>
      </c>
      <c r="B31" s="1">
        <v>42613</v>
      </c>
      <c r="C31">
        <v>4053456.1600000099</v>
      </c>
      <c r="D31">
        <v>320212</v>
      </c>
      <c r="E31" s="11">
        <f t="shared" si="3"/>
        <v>362126.29610138002</v>
      </c>
      <c r="F31" s="11">
        <f t="shared" si="0"/>
        <v>-7137.2590784704935</v>
      </c>
      <c r="G31" s="11">
        <f t="shared" si="1"/>
        <v>0.93268154593767805</v>
      </c>
      <c r="H31" s="3">
        <f t="shared" si="2"/>
        <v>352824.52851490182</v>
      </c>
      <c r="I31" s="2">
        <f>ABS(D31-H31)/D31</f>
        <v>0.10184667818477076</v>
      </c>
      <c r="J31" s="3"/>
      <c r="N31" s="2"/>
    </row>
    <row r="32" spans="1:14" x14ac:dyDescent="0.35">
      <c r="A32">
        <v>31</v>
      </c>
      <c r="B32" s="1">
        <v>42643</v>
      </c>
      <c r="C32">
        <v>4122453.7099999902</v>
      </c>
      <c r="D32">
        <v>333449</v>
      </c>
      <c r="E32" s="11">
        <f t="shared" si="3"/>
        <v>329401.19033675618</v>
      </c>
      <c r="F32" s="11">
        <f t="shared" si="0"/>
        <v>-7393.137545332027</v>
      </c>
      <c r="G32" s="11">
        <f t="shared" si="1"/>
        <v>1.0975696713228249</v>
      </c>
      <c r="H32" s="3">
        <f t="shared" si="2"/>
        <v>390886.6140472698</v>
      </c>
      <c r="I32" s="2">
        <f t="shared" ref="I32:I41" si="4">ABS(D32-H32)/D32</f>
        <v>0.17225307032640613</v>
      </c>
      <c r="J32" s="3"/>
      <c r="N32" s="2"/>
    </row>
    <row r="33" spans="1:14" x14ac:dyDescent="0.35">
      <c r="A33">
        <v>32</v>
      </c>
      <c r="B33" s="1">
        <v>42674</v>
      </c>
      <c r="C33">
        <v>4037928.79999999</v>
      </c>
      <c r="D33">
        <v>303212</v>
      </c>
      <c r="E33" s="11">
        <f t="shared" si="3"/>
        <v>306687.61589570489</v>
      </c>
      <c r="F33" s="11">
        <f t="shared" si="0"/>
        <v>-7546.3419142892199</v>
      </c>
      <c r="G33" s="11">
        <f t="shared" si="1"/>
        <v>1.0551321352097314</v>
      </c>
      <c r="H33" s="3">
        <f t="shared" si="2"/>
        <v>340652.80388707685</v>
      </c>
      <c r="I33" s="2">
        <f t="shared" si="4"/>
        <v>0.12348061385128838</v>
      </c>
      <c r="J33" s="3"/>
      <c r="N33" s="2"/>
    </row>
    <row r="34" spans="1:14" x14ac:dyDescent="0.35">
      <c r="A34">
        <v>33</v>
      </c>
      <c r="B34" s="1">
        <v>42704</v>
      </c>
      <c r="C34">
        <v>4447380.34</v>
      </c>
      <c r="D34">
        <v>310490</v>
      </c>
      <c r="E34" s="11">
        <f t="shared" si="3"/>
        <v>288885.86842705955</v>
      </c>
      <c r="F34" s="11">
        <f t="shared" si="0"/>
        <v>-7648.8959698327808</v>
      </c>
      <c r="G34" s="11">
        <f t="shared" si="1"/>
        <v>1.1388902360978488</v>
      </c>
      <c r="H34" s="3">
        <f t="shared" si="2"/>
        <v>341488.10644818057</v>
      </c>
      <c r="I34" s="2">
        <f t="shared" si="4"/>
        <v>9.9836086341526506E-2</v>
      </c>
      <c r="J34" s="3"/>
      <c r="N34" s="2"/>
    </row>
    <row r="35" spans="1:14" x14ac:dyDescent="0.35">
      <c r="A35">
        <v>34</v>
      </c>
      <c r="B35" s="1">
        <v>42735</v>
      </c>
      <c r="C35">
        <v>5288493.8400000101</v>
      </c>
      <c r="D35">
        <v>412002</v>
      </c>
      <c r="E35" s="11">
        <f t="shared" si="3"/>
        <v>305785.63460164279</v>
      </c>
      <c r="F35" s="11">
        <f t="shared" si="0"/>
        <v>-7403.4093483886209</v>
      </c>
      <c r="G35" s="11">
        <f t="shared" si="1"/>
        <v>1.321784165397544</v>
      </c>
      <c r="H35" s="3">
        <f t="shared" si="2"/>
        <v>371434.92505831952</v>
      </c>
      <c r="I35" s="2">
        <f t="shared" si="4"/>
        <v>9.8463296153126628E-2</v>
      </c>
      <c r="J35" s="3"/>
      <c r="N35" s="2"/>
    </row>
    <row r="36" spans="1:14" x14ac:dyDescent="0.35">
      <c r="A36">
        <v>35</v>
      </c>
      <c r="B36" s="1">
        <v>42766</v>
      </c>
      <c r="C36">
        <v>5420980.6600000197</v>
      </c>
      <c r="D36">
        <v>407120</v>
      </c>
      <c r="E36" s="11">
        <f t="shared" si="3"/>
        <v>361884.16226190218</v>
      </c>
      <c r="F36" s="11">
        <f t="shared" si="0"/>
        <v>-6768.3899783021407</v>
      </c>
      <c r="G36" s="11">
        <f t="shared" si="1"/>
        <v>1.0360932363734967</v>
      </c>
      <c r="H36" s="3">
        <f t="shared" si="2"/>
        <v>308046.45295061375</v>
      </c>
      <c r="I36" s="2">
        <f t="shared" si="4"/>
        <v>0.24335219849033762</v>
      </c>
      <c r="J36" s="3"/>
      <c r="N36" s="2"/>
    </row>
    <row r="37" spans="1:14" x14ac:dyDescent="0.35">
      <c r="A37">
        <v>36</v>
      </c>
      <c r="B37" s="1">
        <v>42794</v>
      </c>
      <c r="C37">
        <v>5181408.8700000104</v>
      </c>
      <c r="D37">
        <v>365981</v>
      </c>
      <c r="E37" s="11">
        <f t="shared" si="3"/>
        <v>351030.08115499309</v>
      </c>
      <c r="F37" s="11">
        <f t="shared" si="0"/>
        <v>-6809.2468895882093</v>
      </c>
      <c r="G37" s="11">
        <f t="shared" si="1"/>
        <v>1.0772493181778493</v>
      </c>
      <c r="H37" s="3">
        <f t="shared" si="2"/>
        <v>383061.03675330465</v>
      </c>
      <c r="I37" s="2">
        <f t="shared" si="4"/>
        <v>4.666918980303527E-2</v>
      </c>
      <c r="J37" s="3"/>
      <c r="N37" s="2"/>
    </row>
    <row r="38" spans="1:14" x14ac:dyDescent="0.35">
      <c r="A38">
        <v>37</v>
      </c>
      <c r="B38" s="1">
        <v>42825</v>
      </c>
      <c r="C38">
        <v>5277467.1300000101</v>
      </c>
      <c r="D38">
        <v>424687</v>
      </c>
      <c r="E38" s="11">
        <f t="shared" si="3"/>
        <v>406777.82934745215</v>
      </c>
      <c r="F38" s="11">
        <f t="shared" si="0"/>
        <v>-6183.6769387677368</v>
      </c>
      <c r="G38" s="11">
        <f t="shared" si="1"/>
        <v>0.969608767377511</v>
      </c>
      <c r="H38" s="3">
        <f t="shared" si="2"/>
        <v>332692.19402843533</v>
      </c>
      <c r="I38" s="2">
        <f t="shared" si="4"/>
        <v>0.21661789970393411</v>
      </c>
      <c r="J38" s="3"/>
      <c r="N38" s="2"/>
    </row>
    <row r="39" spans="1:14" x14ac:dyDescent="0.35">
      <c r="A39">
        <v>38</v>
      </c>
      <c r="B39" s="1">
        <v>42855</v>
      </c>
      <c r="C39">
        <v>3739654.03000001</v>
      </c>
      <c r="D39">
        <v>310152</v>
      </c>
      <c r="E39" s="11">
        <f t="shared" si="3"/>
        <v>395989.19502109056</v>
      </c>
      <c r="F39" s="11">
        <f t="shared" si="0"/>
        <v>-6229.726512643676</v>
      </c>
      <c r="G39" s="11">
        <f t="shared" si="1"/>
        <v>0.80535012522672356</v>
      </c>
      <c r="H39" s="3">
        <f t="shared" si="2"/>
        <v>322987.70888877526</v>
      </c>
      <c r="I39" s="2">
        <f t="shared" si="4"/>
        <v>4.1385220436351407E-2</v>
      </c>
      <c r="J39" s="3"/>
      <c r="N39" s="2"/>
    </row>
    <row r="40" spans="1:14" x14ac:dyDescent="0.35">
      <c r="A40">
        <v>39</v>
      </c>
      <c r="B40" s="1">
        <v>42886</v>
      </c>
      <c r="C40">
        <v>2498902.9300000099</v>
      </c>
      <c r="D40">
        <v>271234</v>
      </c>
      <c r="E40" s="11">
        <f t="shared" si="3"/>
        <v>349598.74245306163</v>
      </c>
      <c r="F40" s="11">
        <f t="shared" si="0"/>
        <v>-6631.333773197528</v>
      </c>
      <c r="G40" s="11">
        <f t="shared" si="1"/>
        <v>0.85891680978674112</v>
      </c>
      <c r="H40" s="3">
        <f t="shared" si="2"/>
        <v>336120.0638960388</v>
      </c>
      <c r="I40" s="2">
        <f t="shared" si="4"/>
        <v>0.239225406460985</v>
      </c>
      <c r="J40" s="3"/>
      <c r="N40" s="2"/>
    </row>
    <row r="41" spans="1:14" x14ac:dyDescent="0.35">
      <c r="A41">
        <v>40</v>
      </c>
      <c r="B41" s="1">
        <v>42916</v>
      </c>
      <c r="C41">
        <v>246201.92</v>
      </c>
      <c r="D41" s="4">
        <v>297162</v>
      </c>
      <c r="E41" s="11">
        <f t="shared" si="3"/>
        <v>367824.22738440253</v>
      </c>
      <c r="F41" s="11">
        <f t="shared" si="0"/>
        <v>-6382.7655861521434</v>
      </c>
      <c r="G41" s="11">
        <f t="shared" si="1"/>
        <v>0.79192885652760103</v>
      </c>
      <c r="H41" s="3">
        <f t="shared" si="2"/>
        <v>271377.6792744312</v>
      </c>
      <c r="I41" s="2">
        <f t="shared" si="4"/>
        <v>8.6768566389944887E-2</v>
      </c>
      <c r="J41" s="3"/>
      <c r="N41" s="2"/>
    </row>
    <row r="42" spans="1:14" x14ac:dyDescent="0.35">
      <c r="E42" s="11"/>
      <c r="F42" s="11"/>
      <c r="G42" s="11"/>
      <c r="I42" s="2">
        <f>AVERAGE(I31:I41)*100</f>
        <v>13.362711146742789</v>
      </c>
    </row>
  </sheetData>
  <mergeCells count="1">
    <mergeCell ref="K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claim_data_monthly</vt:lpstr>
      <vt:lpstr>SMA</vt:lpstr>
      <vt:lpstr>SES</vt:lpstr>
      <vt:lpstr>DES</vt:lpstr>
      <vt:lpstr>Seasonality_Index</vt:lpstr>
      <vt:lpstr>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Rahul</dc:creator>
  <cp:lastModifiedBy>Windows User</cp:lastModifiedBy>
  <dcterms:created xsi:type="dcterms:W3CDTF">2019-06-06T03:33:47Z</dcterms:created>
  <dcterms:modified xsi:type="dcterms:W3CDTF">2019-07-19T09:58:43Z</dcterms:modified>
</cp:coreProperties>
</file>