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6091CFF0-868B-48EC-B311-DEE1985FAF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G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G21" i="2" s="1"/>
  <c r="H18" i="2"/>
  <c r="I18" i="2"/>
  <c r="J18" i="2"/>
  <c r="K18" i="2"/>
  <c r="B17" i="2"/>
  <c r="C4" i="2"/>
  <c r="D4" i="2"/>
  <c r="E4" i="2"/>
  <c r="E5" i="2"/>
  <c r="F4" i="2"/>
  <c r="G4" i="2"/>
  <c r="H4" i="2"/>
  <c r="I4" i="2"/>
  <c r="I5" i="2"/>
  <c r="I23" i="2"/>
  <c r="J4" i="2"/>
  <c r="J5" i="2"/>
  <c r="K4" i="2"/>
  <c r="C5" i="2"/>
  <c r="D5" i="2"/>
  <c r="F5" i="2"/>
  <c r="G5" i="2"/>
  <c r="H5" i="2"/>
  <c r="H23" i="2" s="1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G13" i="2"/>
  <c r="H13" i="2"/>
  <c r="H16" i="2" s="1"/>
  <c r="I13" i="2"/>
  <c r="J13" i="2"/>
  <c r="J16" i="2" s="1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F14" i="3" s="1"/>
  <c r="G4" i="3"/>
  <c r="H4" i="3"/>
  <c r="I4" i="3"/>
  <c r="I14" i="3" s="1"/>
  <c r="J4" i="3"/>
  <c r="L4" i="1" s="1"/>
  <c r="L23" i="1" s="1"/>
  <c r="K4" i="3"/>
  <c r="K14" i="3" s="1"/>
  <c r="C5" i="3"/>
  <c r="D5" i="3"/>
  <c r="E5" i="3"/>
  <c r="F5" i="3"/>
  <c r="G5" i="3"/>
  <c r="H5" i="3"/>
  <c r="I5" i="3"/>
  <c r="L5" i="1" s="1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L11" i="1" s="1"/>
  <c r="J11" i="3"/>
  <c r="K11" i="3"/>
  <c r="C12" i="3"/>
  <c r="D12" i="3"/>
  <c r="E12" i="3"/>
  <c r="F12" i="3"/>
  <c r="G12" i="3"/>
  <c r="H12" i="3"/>
  <c r="I12" i="3"/>
  <c r="J12" i="3"/>
  <c r="K12" i="3"/>
  <c r="L12" i="1" s="1"/>
  <c r="L13" i="1" s="1"/>
  <c r="L14" i="1" s="1"/>
  <c r="L25" i="1" s="1"/>
  <c r="B5" i="3"/>
  <c r="C18" i="1"/>
  <c r="D18" i="1"/>
  <c r="E18" i="1"/>
  <c r="F18" i="1"/>
  <c r="G18" i="1"/>
  <c r="H18" i="1"/>
  <c r="I18" i="1"/>
  <c r="J18" i="1"/>
  <c r="K18" i="1"/>
  <c r="B18" i="1"/>
  <c r="C4" i="1"/>
  <c r="C6" i="1" s="1"/>
  <c r="C19" i="1" s="1"/>
  <c r="D4" i="1"/>
  <c r="E4" i="1"/>
  <c r="F4" i="1"/>
  <c r="F20" i="2" s="1"/>
  <c r="G4" i="1"/>
  <c r="H4" i="1"/>
  <c r="I4" i="1"/>
  <c r="J4" i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F14" i="1" s="1"/>
  <c r="G12" i="1"/>
  <c r="H12" i="1"/>
  <c r="H13" i="1" s="1"/>
  <c r="I12" i="1"/>
  <c r="J12" i="1"/>
  <c r="J13" i="1" s="1"/>
  <c r="K12" i="1"/>
  <c r="K13" i="1" s="1"/>
  <c r="K14" i="1" s="1"/>
  <c r="C15" i="1"/>
  <c r="D15" i="1"/>
  <c r="E15" i="1"/>
  <c r="F15" i="1"/>
  <c r="G15" i="1"/>
  <c r="G14" i="1" s="1"/>
  <c r="H15" i="1"/>
  <c r="I15" i="1"/>
  <c r="J15" i="1"/>
  <c r="K15" i="1"/>
  <c r="B15" i="1"/>
  <c r="I13" i="1"/>
  <c r="B7" i="1"/>
  <c r="B4" i="1"/>
  <c r="B20" i="2" s="1"/>
  <c r="A1" i="1"/>
  <c r="E1" i="6"/>
  <c r="H1" i="1" s="1"/>
  <c r="E1" i="2"/>
  <c r="D16" i="2"/>
  <c r="K23" i="2"/>
  <c r="F23" i="2"/>
  <c r="C23" i="2"/>
  <c r="F16" i="2"/>
  <c r="B23" i="2"/>
  <c r="E6" i="1"/>
  <c r="E19" i="1" s="1"/>
  <c r="D23" i="2"/>
  <c r="I6" i="1"/>
  <c r="I19" i="1" s="1"/>
  <c r="J6" i="1"/>
  <c r="J19" i="1" s="1"/>
  <c r="D6" i="1"/>
  <c r="D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K20" i="2"/>
  <c r="D20" i="2"/>
  <c r="J20" i="2"/>
  <c r="E20" i="2"/>
  <c r="L6" i="1"/>
  <c r="A1" i="3"/>
  <c r="A1" i="2"/>
  <c r="A1" i="4"/>
  <c r="H23" i="1"/>
  <c r="I23" i="1"/>
  <c r="N11" i="1" l="1"/>
  <c r="M11" i="1"/>
  <c r="J14" i="1"/>
  <c r="J14" i="3"/>
  <c r="G16" i="2"/>
  <c r="E24" i="2"/>
  <c r="F24" i="2"/>
  <c r="C20" i="2"/>
  <c r="D24" i="2"/>
  <c r="G6" i="1"/>
  <c r="G19" i="1" s="1"/>
  <c r="I24" i="1" s="1"/>
  <c r="I14" i="1"/>
  <c r="K25" i="1" s="1"/>
  <c r="M25" i="1" s="1"/>
  <c r="M14" i="1" s="1"/>
  <c r="C24" i="2"/>
  <c r="H24" i="2"/>
  <c r="J23" i="1"/>
  <c r="N23" i="1" s="1"/>
  <c r="N4" i="1" s="1"/>
  <c r="H14" i="1"/>
  <c r="G20" i="2"/>
  <c r="K24" i="1"/>
  <c r="L9" i="1"/>
  <c r="L7" i="1"/>
  <c r="E16" i="2"/>
  <c r="J23" i="2"/>
  <c r="E1" i="3"/>
  <c r="K24" i="2"/>
  <c r="J24" i="2"/>
  <c r="I24" i="2"/>
  <c r="D13" i="1"/>
  <c r="E13" i="1" s="1"/>
  <c r="E14" i="1" s="1"/>
  <c r="I25" i="1" s="1"/>
  <c r="L19" i="1"/>
  <c r="L24" i="1" s="1"/>
  <c r="M24" i="1" s="1"/>
  <c r="G24" i="2"/>
  <c r="L8" i="1"/>
  <c r="E23" i="2"/>
  <c r="G23" i="2"/>
  <c r="B14" i="1"/>
  <c r="I16" i="2"/>
  <c r="J25" i="1"/>
  <c r="M9" i="1"/>
  <c r="N9" i="1"/>
  <c r="N8" i="1"/>
  <c r="M8" i="1"/>
  <c r="I20" i="2"/>
  <c r="J24" i="1"/>
  <c r="H20" i="2"/>
  <c r="K23" i="1"/>
  <c r="M23" i="1" s="1"/>
  <c r="M4" i="1" s="1"/>
  <c r="H6" i="1"/>
  <c r="H19" i="1" s="1"/>
  <c r="F6" i="1"/>
  <c r="F19" i="1" s="1"/>
  <c r="H24" i="1" s="1"/>
  <c r="E1" i="4"/>
  <c r="N24" i="1" l="1"/>
  <c r="D14" i="1"/>
  <c r="H25" i="1" s="1"/>
  <c r="N25" i="1" s="1"/>
  <c r="N14" i="1" s="1"/>
  <c r="N15" i="1" s="1"/>
  <c r="N6" i="1"/>
  <c r="N10" i="1" s="1"/>
  <c r="N12" i="1" s="1"/>
  <c r="N13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<sst xmlns="http://schemas.openxmlformats.org/spreadsheetml/2006/main" count="145" uniqueCount="93">
  <si>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</si>
  <si>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</si>
  <si>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</si>
  <si>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</si>
  <si>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</si>
  <si>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</si>
  <si>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</si>
  <si>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</si>
  <si>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</si>
  <si>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</si>
  <si>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</si>
  <si>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</si>
  <si>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</si>
  <si>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</si>
  <si>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</si>
  <si>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</si>
  <si>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</si>
  <si>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</si>
  <si>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</si>
  <si>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</si>
  <si>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</si>
  <si>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</si>
  <si>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</si>
  <si>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</si>
  <si>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</si>
  <si>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</si>
  <si>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</si>
  <si>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</si>
  <si>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</si>
  <si>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</si>
  <si>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</si>
  <si>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</si>
  <si>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</si>
  <si>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</si>
  <si>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</si>
  <si>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</si>
  <si>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</si>
  <si>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</si>
  <si>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</si>
  <si>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</si>
  <si>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</si>
  <si>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</si>
  <si>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</si>
  <si>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</si>
  <si>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</si>
  <si>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</si>
  <si>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</si>
  <si>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</si>
  <si>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</si>
  <si>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</si>
  <si>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</si>
  <si>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</si>
  <si>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</si>
  <si>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</si>
  <si>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</si>
  <si>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</si>
  <si>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</si>
  <si>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</si>
  <si>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</si>
  <si>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</si>
  <si>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</si>
  <si>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</si>
  <si>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</si>
  <si>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MORGAN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</si>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</sst>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MORGAN VENTURES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0</v>
      </c>
      <c r="C4" s="1">
        <f>'Data Sheet'!C17</f>
        <v>0</v>
      </c>
      <c r="D4" s="1">
        <f>'Data Sheet'!D17</f>
        <v>0.01</v>
      </c>
      <c r="E4" s="1">
        <f>'Data Sheet'!E17</f>
        <v>-3.01</v>
      </c>
      <c r="F4" s="1">
        <f>'Data Sheet'!F17</f>
        <v>1.1599999999999999</v>
      </c>
      <c r="G4" s="1">
        <f>'Data Sheet'!G17</f>
        <v>5.81</v>
      </c>
      <c r="H4" s="1">
        <f>'Data Sheet'!H17</f>
        <v>16.690000000000001</v>
      </c>
      <c r="I4" s="1">
        <f>'Data Sheet'!I17</f>
        <v>11.93</v>
      </c>
      <c r="J4" s="1">
        <f>'Data Sheet'!J17</f>
        <v>23.01</v>
      </c>
      <c r="K4" s="1">
        <f>'Data Sheet'!K17</f>
        <v>45.31</v>
      </c>
      <c r="L4" s="1">
        <f>SUM(Quarters!H4:K4)</f>
        <v>45.25</v>
      </c>
      <c r="M4" s="1">
        <f>$K4+M23*K4</f>
        <v>89.221907866145159</v>
      </c>
      <c r="N4" s="1">
        <f>$K4+N23*L4</f>
        <v>63.184481717608968</v>
      </c>
    </row>
    <row r="5" spans="1:14" x14ac:dyDescent="0.3">
      <c r="A5" t="s">
        <v>7</v>
      </c>
      <c r="B5" s="6">
        <f>SUM('Data Sheet'!B18,'Data Sheet'!B20:B24, -1*'Data Sheet'!B19)</f>
        <v>0.31000000000000005</v>
      </c>
      <c r="C5" s="6">
        <f>SUM('Data Sheet'!C18,'Data Sheet'!C20:C24, -1*'Data Sheet'!C19)</f>
        <v>0.31</v>
      </c>
      <c r="D5" s="6">
        <f>SUM('Data Sheet'!D18,'Data Sheet'!D20:D24, -1*'Data Sheet'!D19)</f>
        <v>0.3</v>
      </c>
      <c r="E5" s="6">
        <f>SUM('Data Sheet'!E18,'Data Sheet'!E20:E24, -1*'Data Sheet'!E19)</f>
        <v>0.20999999999999996</v>
      </c>
      <c r="F5" s="6">
        <f>SUM('Data Sheet'!F18,'Data Sheet'!F20:F24, -1*'Data Sheet'!F19)</f>
        <v>0.27</v>
      </c>
      <c r="G5" s="6">
        <f>SUM('Data Sheet'!G18,'Data Sheet'!G20:G24, -1*'Data Sheet'!G19)</f>
        <v>0.3</v>
      </c>
      <c r="H5" s="6">
        <f>SUM('Data Sheet'!H18,'Data Sheet'!H20:H24, -1*'Data Sheet'!H19)</f>
        <v>1.51</v>
      </c>
      <c r="I5" s="6">
        <f>SUM('Data Sheet'!I18,'Data Sheet'!I20:I24, -1*'Data Sheet'!I19)</f>
        <v>2.3199999999999998</v>
      </c>
      <c r="J5" s="6">
        <f>SUM('Data Sheet'!J18,'Data Sheet'!J20:J24, -1*'Data Sheet'!J19)</f>
        <v>0.42000000000000004</v>
      </c>
      <c r="K5" s="6">
        <f>SUM('Data Sheet'!K18,'Data Sheet'!K20:K24, -1*'Data Sheet'!K19)</f>
        <v>1.32</v>
      </c>
      <c r="L5" s="6">
        <f>SUM(Quarters!H5:K5)</f>
        <v>1.34</v>
      </c>
      <c r="M5" s="6">
        <f t="shared" ref="M5:N5" si="0">M4-M6</f>
        <v>2.6421515257598855</v>
      </c>
      <c r="N5" s="6">
        <f t="shared" si="0"/>
        <v>3.6096633351081735</v>
      </c>
    </row>
    <row r="6" spans="1:14" s="2" customFormat="1" x14ac:dyDescent="0.3">
      <c r="A6" s="2" t="s">
        <v>8</v>
      </c>
      <c r="B6" s="1">
        <f>B4-B5</f>
        <v>-0.31000000000000005</v>
      </c>
      <c r="C6" s="1">
        <f t="shared" ref="C6:K6" si="1">C4-C5</f>
        <v>-0.31</v>
      </c>
      <c r="D6" s="1">
        <f t="shared" si="1"/>
        <v>-0.28999999999999998</v>
      </c>
      <c r="E6" s="1">
        <f t="shared" si="1"/>
        <v>-3.2199999999999998</v>
      </c>
      <c r="F6" s="1">
        <f t="shared" si="1"/>
        <v>0.8899999999999999</v>
      </c>
      <c r="G6" s="1">
        <f t="shared" si="1"/>
        <v>5.51</v>
      </c>
      <c r="H6" s="1">
        <f t="shared" si="1"/>
        <v>15.180000000000001</v>
      </c>
      <c r="I6" s="1">
        <f t="shared" si="1"/>
        <v>9.61</v>
      </c>
      <c r="J6" s="1">
        <f t="shared" si="1"/>
        <v>22.59</v>
      </c>
      <c r="K6" s="1">
        <f t="shared" si="1"/>
        <v>43.99</v>
      </c>
      <c r="L6" s="1">
        <f>SUM(Quarters!H6:K6)</f>
        <v>43.91</v>
      </c>
      <c r="M6" s="1">
        <f>M4*M24</f>
        <v>86.579756340385273</v>
      </c>
      <c r="N6" s="1">
        <f>N4*N24</f>
        <v>59.574818382500794</v>
      </c>
    </row>
    <row r="7" spans="1:14" x14ac:dyDescent="0.3">
      <c r="A7" t="s">
        <v>9</v>
      </c>
      <c r="B7" s="6">
        <f>'Data Sheet'!B25</f>
        <v>0.39</v>
      </c>
      <c r="C7" s="6">
        <f>'Data Sheet'!C25</f>
        <v>0.36</v>
      </c>
      <c r="D7" s="6">
        <f>'Data Sheet'!D25</f>
        <v>0.31</v>
      </c>
      <c r="E7" s="6">
        <f>'Data Sheet'!E25</f>
        <v>0.08</v>
      </c>
      <c r="F7" s="6">
        <f>'Data Sheet'!F25</f>
        <v>7.0000000000000007E-2</v>
      </c>
      <c r="G7" s="6">
        <f>'Data Sheet'!G25</f>
        <v>0</v>
      </c>
      <c r="H7" s="6">
        <f>'Data Sheet'!H25</f>
        <v>0</v>
      </c>
      <c r="I7" s="6">
        <f>'Data Sheet'!I25</f>
        <v>0.84</v>
      </c>
      <c r="J7" s="6">
        <f>'Data Sheet'!J25</f>
        <v>0</v>
      </c>
      <c r="K7" s="6">
        <f>'Data Sheet'!K25</f>
        <v>1.39</v>
      </c>
      <c r="L7" s="6">
        <f>SUM(Quarters!H7:K7)</f>
        <v>1.46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0.02</v>
      </c>
      <c r="C8" s="6">
        <f>'Data Sheet'!C26</f>
        <v>0.02</v>
      </c>
      <c r="D8" s="6">
        <f>'Data Sheet'!D26</f>
        <v>0.01</v>
      </c>
      <c r="E8" s="6">
        <f>'Data Sheet'!E26</f>
        <v>0.01</v>
      </c>
      <c r="F8" s="6">
        <f>'Data Sheet'!F26</f>
        <v>0.01</v>
      </c>
      <c r="G8" s="6">
        <f>'Data Sheet'!G26</f>
        <v>0.01</v>
      </c>
      <c r="H8" s="6">
        <f>'Data Sheet'!H26</f>
        <v>0.02</v>
      </c>
      <c r="I8" s="6">
        <f>'Data Sheet'!I26</f>
        <v>0</v>
      </c>
      <c r="J8" s="6">
        <f>'Data Sheet'!J26</f>
        <v>0</v>
      </c>
      <c r="K8" s="6">
        <f>'Data Sheet'!K26</f>
        <v>0</v>
      </c>
      <c r="L8" s="6">
        <f>SUM(Quarters!H8:K8)</f>
        <v>0</v>
      </c>
      <c r="M8" s="6">
        <f>+$L8</f>
        <v>0</v>
      </c>
      <c r="N8" s="6">
        <f>+$L8</f>
        <v>0</v>
      </c>
    </row>
    <row r="9" spans="1:14" x14ac:dyDescent="0.3">
      <c r="A9" t="s">
        <v>11</v>
      </c>
      <c r="B9" s="6">
        <f>'Data Sheet'!B27</f>
        <v>0</v>
      </c>
      <c r="C9" s="6">
        <f>'Data Sheet'!C27</f>
        <v>0</v>
      </c>
      <c r="D9" s="6">
        <f>'Data Sheet'!D27</f>
        <v>0</v>
      </c>
      <c r="E9" s="6">
        <f>'Data Sheet'!E27</f>
        <v>0</v>
      </c>
      <c r="F9" s="6">
        <f>'Data Sheet'!F27</f>
        <v>1</v>
      </c>
      <c r="G9" s="6">
        <f>'Data Sheet'!G27</f>
        <v>2.62</v>
      </c>
      <c r="H9" s="6">
        <f>'Data Sheet'!H27</f>
        <v>4.08</v>
      </c>
      <c r="I9" s="6">
        <f>'Data Sheet'!I27</f>
        <v>2.36</v>
      </c>
      <c r="J9" s="6">
        <f>'Data Sheet'!J27</f>
        <v>8.7200000000000006</v>
      </c>
      <c r="K9" s="6">
        <f>'Data Sheet'!K27</f>
        <v>12.3</v>
      </c>
      <c r="L9" s="6">
        <f>SUM(Quarters!H9:K9)</f>
        <v>12.29</v>
      </c>
      <c r="M9" s="6">
        <f>+$L9</f>
        <v>12.29</v>
      </c>
      <c r="N9" s="6">
        <f>+$L9</f>
        <v>12.29</v>
      </c>
    </row>
    <row r="10" spans="1:14" x14ac:dyDescent="0.3">
      <c r="A10" t="s">
        <v>12</v>
      </c>
      <c r="B10" s="6">
        <f>'Data Sheet'!B28</f>
        <v>0.06</v>
      </c>
      <c r="C10" s="6">
        <f>'Data Sheet'!C28</f>
        <v>0.03</v>
      </c>
      <c r="D10" s="6">
        <f>'Data Sheet'!D28</f>
        <v>0.01</v>
      </c>
      <c r="E10" s="6">
        <f>'Data Sheet'!E28</f>
        <v>-3.15</v>
      </c>
      <c r="F10" s="6">
        <f>'Data Sheet'!F28</f>
        <v>-0.05</v>
      </c>
      <c r="G10" s="6">
        <f>'Data Sheet'!G28</f>
        <v>2.88</v>
      </c>
      <c r="H10" s="6">
        <f>'Data Sheet'!H28</f>
        <v>11.08</v>
      </c>
      <c r="I10" s="6">
        <f>'Data Sheet'!I28</f>
        <v>8.09</v>
      </c>
      <c r="J10" s="6">
        <f>'Data Sheet'!J28</f>
        <v>13.87</v>
      </c>
      <c r="K10" s="6">
        <f>'Data Sheet'!K28</f>
        <v>33.08</v>
      </c>
      <c r="L10" s="6">
        <f>SUM(Quarters!H10:K10)</f>
        <v>33.08</v>
      </c>
      <c r="M10" s="6">
        <f>M6+M7-SUM(M8:M9)</f>
        <v>74.289756340385281</v>
      </c>
      <c r="N10" s="6">
        <f>N6+N7-SUM(N8:N9)</f>
        <v>47.284818382500795</v>
      </c>
    </row>
    <row r="11" spans="1:14" x14ac:dyDescent="0.3">
      <c r="A11" t="s">
        <v>13</v>
      </c>
      <c r="B11" s="6">
        <f>'Data Sheet'!B29</f>
        <v>0.01</v>
      </c>
      <c r="C11" s="6">
        <f>'Data Sheet'!C29</f>
        <v>0.01</v>
      </c>
      <c r="D11" s="6">
        <f>'Data Sheet'!D29</f>
        <v>0</v>
      </c>
      <c r="E11" s="6">
        <f>'Data Sheet'!E29</f>
        <v>-0.86</v>
      </c>
      <c r="F11" s="6">
        <f>'Data Sheet'!F29</f>
        <v>0.05</v>
      </c>
      <c r="G11" s="6">
        <f>'Data Sheet'!G29</f>
        <v>1.43</v>
      </c>
      <c r="H11" s="6">
        <f>'Data Sheet'!H29</f>
        <v>2.73</v>
      </c>
      <c r="I11" s="6">
        <f>'Data Sheet'!I29</f>
        <v>1.51</v>
      </c>
      <c r="J11" s="6">
        <f>'Data Sheet'!J29</f>
        <v>3.92</v>
      </c>
      <c r="K11" s="6">
        <f>'Data Sheet'!K29</f>
        <v>7.46</v>
      </c>
      <c r="L11" s="6">
        <f>SUM(Quarters!H11:K11)</f>
        <v>6.59</v>
      </c>
      <c r="M11" s="7">
        <f>IF($L10&gt;0,$L11/$L10,0)</f>
        <v>0.19921402660217655</v>
      </c>
      <c r="N11" s="7">
        <f>IF($L10&gt;0,$L11/$L10,0)</f>
        <v>0.19921402660217655</v>
      </c>
    </row>
    <row r="12" spans="1:14" s="2" customFormat="1" x14ac:dyDescent="0.3">
      <c r="A12" s="2" t="s">
        <v>14</v>
      </c>
      <c r="B12" s="1">
        <f>'Data Sheet'!B30</f>
        <v>0.06</v>
      </c>
      <c r="C12" s="1">
        <f>'Data Sheet'!C30</f>
        <v>0.03</v>
      </c>
      <c r="D12" s="1">
        <f>'Data Sheet'!D30</f>
        <v>0.01</v>
      </c>
      <c r="E12" s="1">
        <f>'Data Sheet'!E30</f>
        <v>-2.2799999999999998</v>
      </c>
      <c r="F12" s="1">
        <f>'Data Sheet'!F30</f>
        <v>-0.1</v>
      </c>
      <c r="G12" s="1">
        <f>'Data Sheet'!G30</f>
        <v>1.46</v>
      </c>
      <c r="H12" s="1">
        <f>'Data Sheet'!H30</f>
        <v>8.35</v>
      </c>
      <c r="I12" s="1">
        <f>'Data Sheet'!I30</f>
        <v>6.58</v>
      </c>
      <c r="J12" s="1">
        <f>'Data Sheet'!J30</f>
        <v>9.9499999999999993</v>
      </c>
      <c r="K12" s="1">
        <f>'Data Sheet'!K30</f>
        <v>25.62</v>
      </c>
      <c r="L12" s="1">
        <f>SUM(Quarters!H12:K12)</f>
        <v>26.49</v>
      </c>
      <c r="M12" s="1">
        <f>M10-M11*M10</f>
        <v>59.490194844522556</v>
      </c>
      <c r="N12" s="1">
        <f>N10-N11*N10</f>
        <v>37.865019315370198</v>
      </c>
    </row>
    <row r="13" spans="1:14" x14ac:dyDescent="0.3">
      <c r="A13" t="s">
        <v>57</v>
      </c>
      <c r="B13" s="6">
        <f>IF('Data Sheet'!B93&gt;0,B12/'Data Sheet'!B93,0)</f>
        <v>6.0606060606060608E-2</v>
      </c>
      <c r="C13" s="6">
        <f>IF('Data Sheet'!C93&gt;0,C12/'Data Sheet'!C93,0)</f>
        <v>3.0303030303030304E-2</v>
      </c>
      <c r="D13" s="6">
        <f>IF('Data Sheet'!D93&gt;0,D12/'Data Sheet'!D93,0)</f>
        <v>1.0101010101010102E-2</v>
      </c>
      <c r="E13" s="6">
        <f>IF('Data Sheet'!E93&gt;0,E12/'Data Sheet'!E93,0)</f>
        <v>-2.3030303030303028</v>
      </c>
      <c r="F13" s="6">
        <f>IF('Data Sheet'!F93&gt;0,F12/'Data Sheet'!F93,0)</f>
        <v>-0.10101010101010102</v>
      </c>
      <c r="G13" s="6">
        <f>IF('Data Sheet'!G93&gt;0,G12/'Data Sheet'!G93,0)</f>
        <v>1.4747474747474747</v>
      </c>
      <c r="H13" s="6">
        <f>IF('Data Sheet'!H93&gt;0,H12/'Data Sheet'!H93,0)</f>
        <v>8.4343434343434343</v>
      </c>
      <c r="I13" s="6">
        <f>IF('Data Sheet'!I93&gt;0,I12/'Data Sheet'!I93,0)</f>
        <v>6.6464646464646462</v>
      </c>
      <c r="J13" s="6">
        <f>IF('Data Sheet'!J93&gt;0,J12/'Data Sheet'!J93,0)</f>
        <v>10.05050505050505</v>
      </c>
      <c r="K13" s="6">
        <f>IF('Data Sheet'!K93&gt;0,K12/'Data Sheet'!K93,0)</f>
        <v>25.878787878787879</v>
      </c>
      <c r="L13" s="6">
        <f>IF('Data Sheet'!$B6&gt;0,'Profit &amp; Loss'!L12/'Data Sheet'!$B6,0)</f>
        <v>26.75514103730664</v>
      </c>
      <c r="M13" s="6">
        <f>IF('Data Sheet'!$B6&gt;0,'Profit &amp; Loss'!M12/'Data Sheet'!$B6,0)</f>
        <v>60.085638105022774</v>
      </c>
      <c r="N13" s="6">
        <f>IF('Data Sheet'!$B6&gt;0,'Profit &amp; Loss'!N12/'Data Sheet'!$B6,0)</f>
        <v>38.244014049191009</v>
      </c>
    </row>
    <row r="14" spans="1:14" x14ac:dyDescent="0.3">
      <c r="A14" t="s">
        <v>16</v>
      </c>
      <c r="B14" s="6">
        <f>IF(B15&gt;0,B15/B13,"")</f>
        <v>219.45000000000002</v>
      </c>
      <c r="C14" s="6">
        <f t="shared" ref="C14:K14" si="2">IF(C15&gt;0,C15/C13,"")</f>
        <v>407.88</v>
      </c>
      <c r="D14" s="6">
        <f t="shared" si="2"/>
        <v>1328.58</v>
      </c>
      <c r="E14" s="6">
        <f t="shared" si="2"/>
        <v>-4.6460526315789474</v>
      </c>
      <c r="F14" s="6">
        <f t="shared" si="2"/>
        <v>-62.36999999999999</v>
      </c>
      <c r="G14" s="6">
        <f t="shared" si="2"/>
        <v>5.6552054794520545</v>
      </c>
      <c r="H14" s="6">
        <f t="shared" si="2"/>
        <v>3.0707784431137721</v>
      </c>
      <c r="I14" s="6">
        <f t="shared" si="2"/>
        <v>5.1260334346504566</v>
      </c>
      <c r="J14" s="6">
        <f t="shared" si="2"/>
        <v>4.0147236180904526</v>
      </c>
      <c r="K14" s="6">
        <f t="shared" si="2"/>
        <v>2.7632669789227169</v>
      </c>
      <c r="L14" s="6">
        <f t="shared" ref="L14" si="3">IF(L13&gt;0,L15/L13,0)</f>
        <v>4.1487353718384297</v>
      </c>
      <c r="M14" s="6">
        <f>M25</f>
        <v>4.1487353718384297</v>
      </c>
      <c r="N14" s="6">
        <f>N25</f>
        <v>4.0131898508755137</v>
      </c>
    </row>
    <row r="15" spans="1:14" s="2" customFormat="1" x14ac:dyDescent="0.3">
      <c r="A15" s="2" t="s">
        <v>58</v>
      </c>
      <c r="B15" s="1">
        <f>'Data Sheet'!B90</f>
        <v>13.3</v>
      </c>
      <c r="C15" s="1">
        <f>'Data Sheet'!C90</f>
        <v>12.36</v>
      </c>
      <c r="D15" s="1">
        <f>'Data Sheet'!D90</f>
        <v>13.42</v>
      </c>
      <c r="E15" s="1">
        <f>'Data Sheet'!E90</f>
        <v>10.7</v>
      </c>
      <c r="F15" s="1">
        <f>'Data Sheet'!F90</f>
        <v>6.3</v>
      </c>
      <c r="G15" s="1">
        <f>'Data Sheet'!G90</f>
        <v>8.34</v>
      </c>
      <c r="H15" s="1">
        <f>'Data Sheet'!H90</f>
        <v>25.9</v>
      </c>
      <c r="I15" s="1">
        <f>'Data Sheet'!I90</f>
        <v>34.07</v>
      </c>
      <c r="J15" s="1">
        <f>'Data Sheet'!J90</f>
        <v>40.35</v>
      </c>
      <c r="K15" s="1">
        <f>'Data Sheet'!K90</f>
        <v>71.510000000000005</v>
      </c>
      <c r="L15" s="1">
        <f>'Data Sheet'!B8</f>
        <v>111</v>
      </c>
      <c r="M15" s="8">
        <f>M13*M14</f>
        <v>249.27941214579099</v>
      </c>
      <c r="N15" s="9">
        <f>N13*N14</f>
        <v>153.48048903895392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0</v>
      </c>
      <c r="C19" s="5">
        <f t="shared" ref="C19:K19" si="5">IF(C6&gt;0,C6/C4,0)</f>
        <v>0</v>
      </c>
      <c r="D19" s="5">
        <f t="shared" si="5"/>
        <v>0</v>
      </c>
      <c r="E19" s="5">
        <f t="shared" si="5"/>
        <v>0</v>
      </c>
      <c r="F19" s="5">
        <f t="shared" si="5"/>
        <v>0.76724137931034475</v>
      </c>
      <c r="G19" s="5">
        <f t="shared" si="5"/>
        <v>0.94836488812392428</v>
      </c>
      <c r="H19" s="5">
        <f t="shared" si="5"/>
        <v>0.9095266626722589</v>
      </c>
      <c r="I19" s="5">
        <f t="shared" si="5"/>
        <v>0.80553227158424134</v>
      </c>
      <c r="J19" s="5">
        <f t="shared" si="5"/>
        <v>0.98174706649282917</v>
      </c>
      <c r="K19" s="5">
        <f t="shared" si="5"/>
        <v>0.97086735819907299</v>
      </c>
      <c r="L19" s="5">
        <f t="shared" si="4"/>
        <v>0.97038674033149164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 t="str">
        <f>IF(B4=0,"",POWER($K4/B4,1/9)-1)</f>
        <v/>
      </c>
      <c r="I23" s="5">
        <f>IF(D4=0,"",POWER($K4/D4,1/7)-1)</f>
        <v>2.3289972581021061</v>
      </c>
      <c r="J23" s="5">
        <f>IF(F4=0,"",POWER($K4/F4,1/5)-1)</f>
        <v>1.0813600510127768</v>
      </c>
      <c r="K23" s="5">
        <f>IF(H4=0,"",POWER($K4/H4, 1/3)-1)</f>
        <v>0.39501617055489424</v>
      </c>
      <c r="L23" s="5">
        <f>IF(ISERROR(MAX(IF(J4=0,"",(K4-J4)/J4),IF(K4=0,"",(L4-K4)/K4))),"",MAX(IF(J4=0,"",(K4-J4)/J4),IF(K4=0,"",(L4-K4)/K4)))</f>
        <v>0.96914385049978269</v>
      </c>
      <c r="M23" s="16">
        <f>MAX(K23:L23)</f>
        <v>0.96914385049978269</v>
      </c>
      <c r="N23" s="16">
        <f>MIN(H23:L23)</f>
        <v>0.39501617055489424</v>
      </c>
    </row>
    <row r="24" spans="1:14" x14ac:dyDescent="0.3">
      <c r="G24" t="s">
        <v>18</v>
      </c>
      <c r="H24" s="5">
        <f>IF(SUM(B4:$K$4)=0,"",SUMPRODUCT(B19:$K$19,B4:$K$4)/SUM(B4:$K$4))</f>
        <v>0.96888316321474577</v>
      </c>
      <c r="I24" s="5">
        <f>IF(SUM(E4:$K$4)=0,"",SUMPRODUCT(E19:$K$19,E4:$K$4)/SUM(E4:$K$4))</f>
        <v>0.96897918731417254</v>
      </c>
      <c r="J24" s="5">
        <f>IF(SUM(G4:$K$4)=0,"",SUMPRODUCT(G19:$K$19,G4:$K$4)/SUM(G4:$K$4))</f>
        <v>0.94287104622871043</v>
      </c>
      <c r="K24" s="5">
        <f>IF(SUM(I4:$K$4)=0, "", SUMPRODUCT(I19:$K$19,I4:$K$4)/SUM(I4:$K$4))</f>
        <v>0.94940809968847351</v>
      </c>
      <c r="L24" s="5">
        <f>L19</f>
        <v>0.97038674033149164</v>
      </c>
      <c r="M24" s="16">
        <f>MAX(K24:L24)</f>
        <v>0.97038674033149164</v>
      </c>
      <c r="N24" s="16">
        <f>MIN(H24:L24)</f>
        <v>0.94287104622871043</v>
      </c>
    </row>
    <row r="25" spans="1:14" x14ac:dyDescent="0.3">
      <c r="G25" t="s">
        <v>23</v>
      </c>
      <c r="H25" s="6">
        <f>IF(ISERROR(AVERAGEIF(B14:$L14,"&gt;0")),"",AVERAGEIF(B14:$L14,"&gt;0"))</f>
        <v>220.07652703622978</v>
      </c>
      <c r="I25" s="6">
        <f>IF(ISERROR(AVERAGEIF(E14:$L14,"&gt;0")),"",AVERAGEIF(E14:$L14,"&gt;0"))</f>
        <v>4.1297905543446474</v>
      </c>
      <c r="J25" s="6">
        <f>IF(ISERROR(AVERAGEIF(G14:$L14,"&gt;0")),"",AVERAGEIF(G14:$L14,"&gt;0"))</f>
        <v>4.1297905543446474</v>
      </c>
      <c r="K25" s="6">
        <f>IF(ISERROR(AVERAGEIF(I14:$L14,"&gt;0")),"",AVERAGEIF(I14:$L14,"&gt;0"))</f>
        <v>4.0131898508755137</v>
      </c>
      <c r="L25" s="6">
        <f>L14</f>
        <v>4.1487353718384297</v>
      </c>
      <c r="M25" s="1">
        <f>MAX(K25:L25)</f>
        <v>4.1487353718384297</v>
      </c>
      <c r="N25" s="1">
        <f>MIN(H25:L25)</f>
        <v>4.0131898508755137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MORGAN VENTURES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-3.69</v>
      </c>
      <c r="C4" s="1">
        <f>'Data Sheet'!C42</f>
        <v>-0.36</v>
      </c>
      <c r="D4" s="1">
        <f>'Data Sheet'!D42</f>
        <v>3.59</v>
      </c>
      <c r="E4" s="1">
        <f>'Data Sheet'!E42</f>
        <v>3.93</v>
      </c>
      <c r="F4" s="1">
        <f>'Data Sheet'!F42</f>
        <v>4.5599999999999996</v>
      </c>
      <c r="G4" s="1">
        <f>'Data Sheet'!G42</f>
        <v>10.91</v>
      </c>
      <c r="H4" s="1">
        <f>'Data Sheet'!H42</f>
        <v>5.89</v>
      </c>
      <c r="I4" s="1">
        <f>'Data Sheet'!I42</f>
        <v>12.48</v>
      </c>
      <c r="J4" s="1">
        <f>'Data Sheet'!J42</f>
        <v>14.46</v>
      </c>
      <c r="K4" s="1">
        <f>'Data Sheet'!K42</f>
        <v>12.42</v>
      </c>
    </row>
    <row r="5" spans="1:11" x14ac:dyDescent="0.3">
      <c r="A5" t="s">
        <v>7</v>
      </c>
      <c r="B5" s="6">
        <f>'Data Sheet'!B43</f>
        <v>7.0000000000000007E-2</v>
      </c>
      <c r="C5" s="6">
        <f>'Data Sheet'!C43</f>
        <v>2.12</v>
      </c>
      <c r="D5" s="6">
        <f>'Data Sheet'!D43</f>
        <v>0.08</v>
      </c>
      <c r="E5" s="6">
        <f>'Data Sheet'!E43</f>
        <v>0.1</v>
      </c>
      <c r="F5" s="6">
        <f>'Data Sheet'!F43</f>
        <v>0.06</v>
      </c>
      <c r="G5" s="6">
        <f>'Data Sheet'!G43</f>
        <v>0.17</v>
      </c>
      <c r="H5" s="6">
        <f>'Data Sheet'!H43</f>
        <v>0.83</v>
      </c>
      <c r="I5" s="6">
        <f>'Data Sheet'!I43</f>
        <v>0.12</v>
      </c>
      <c r="J5" s="6">
        <f>'Data Sheet'!J43</f>
        <v>0.06</v>
      </c>
      <c r="K5" s="6">
        <f>'Data Sheet'!K43</f>
        <v>0.33</v>
      </c>
    </row>
    <row r="6" spans="1:11" s="2" customFormat="1" x14ac:dyDescent="0.3">
      <c r="A6" s="2" t="s">
        <v>8</v>
      </c>
      <c r="B6" s="1">
        <f>'Data Sheet'!B50</f>
        <v>-3.76</v>
      </c>
      <c r="C6" s="1">
        <f>'Data Sheet'!C50</f>
        <v>-2.48</v>
      </c>
      <c r="D6" s="1">
        <f>'Data Sheet'!D50</f>
        <v>3.51</v>
      </c>
      <c r="E6" s="1">
        <f>'Data Sheet'!E50</f>
        <v>3.83</v>
      </c>
      <c r="F6" s="1">
        <f>'Data Sheet'!F50</f>
        <v>4.5</v>
      </c>
      <c r="G6" s="1">
        <f>'Data Sheet'!G50</f>
        <v>10.74</v>
      </c>
      <c r="H6" s="1">
        <f>'Data Sheet'!H50</f>
        <v>5.0599999999999996</v>
      </c>
      <c r="I6" s="1">
        <f>'Data Sheet'!I50</f>
        <v>12.36</v>
      </c>
      <c r="J6" s="1">
        <f>'Data Sheet'!J50</f>
        <v>14.4</v>
      </c>
      <c r="K6" s="1">
        <f>'Data Sheet'!K50</f>
        <v>12.09</v>
      </c>
    </row>
    <row r="7" spans="1:11" x14ac:dyDescent="0.3">
      <c r="A7" t="s">
        <v>9</v>
      </c>
      <c r="B7" s="6">
        <f>'Data Sheet'!B44</f>
        <v>0.77</v>
      </c>
      <c r="C7" s="6">
        <f>'Data Sheet'!C44</f>
        <v>0</v>
      </c>
      <c r="D7" s="6">
        <f>'Data Sheet'!D44</f>
        <v>0.01</v>
      </c>
      <c r="E7" s="6">
        <f>'Data Sheet'!E44</f>
        <v>0.01</v>
      </c>
      <c r="F7" s="6">
        <f>'Data Sheet'!F44</f>
        <v>0</v>
      </c>
      <c r="G7" s="6">
        <f>'Data Sheet'!G44</f>
        <v>0</v>
      </c>
      <c r="H7" s="6">
        <f>'Data Sheet'!H44</f>
        <v>1.39</v>
      </c>
      <c r="I7" s="6">
        <f>'Data Sheet'!I44</f>
        <v>7.0000000000000007E-2</v>
      </c>
      <c r="J7" s="6">
        <f>'Data Sheet'!J44</f>
        <v>0</v>
      </c>
      <c r="K7" s="6">
        <f>'Data Sheet'!K44</f>
        <v>0</v>
      </c>
    </row>
    <row r="8" spans="1:11" x14ac:dyDescent="0.3">
      <c r="A8" t="s">
        <v>10</v>
      </c>
      <c r="B8" s="6">
        <f>'Data Sheet'!B45</f>
        <v>0</v>
      </c>
      <c r="C8" s="6">
        <f>'Data Sheet'!C45</f>
        <v>0</v>
      </c>
      <c r="D8" s="6">
        <f>'Data Sheet'!D45</f>
        <v>0</v>
      </c>
      <c r="E8" s="6">
        <f>'Data Sheet'!E45</f>
        <v>0</v>
      </c>
      <c r="F8" s="6">
        <f>'Data Sheet'!F45</f>
        <v>0</v>
      </c>
      <c r="G8" s="6">
        <f>'Data Sheet'!G45</f>
        <v>0</v>
      </c>
      <c r="H8" s="6">
        <f>'Data Sheet'!H45</f>
        <v>0</v>
      </c>
      <c r="I8" s="6">
        <f>'Data Sheet'!I45</f>
        <v>0</v>
      </c>
      <c r="J8" s="6">
        <f>'Data Sheet'!J45</f>
        <v>0</v>
      </c>
      <c r="K8" s="6">
        <f>'Data Sheet'!K45</f>
        <v>0</v>
      </c>
    </row>
    <row r="9" spans="1:11" x14ac:dyDescent="0.3">
      <c r="A9" t="s">
        <v>11</v>
      </c>
      <c r="B9" s="6">
        <f>'Data Sheet'!B46</f>
        <v>0.54</v>
      </c>
      <c r="C9" s="6">
        <f>'Data Sheet'!C46</f>
        <v>0.85</v>
      </c>
      <c r="D9" s="6">
        <f>'Data Sheet'!D46</f>
        <v>1.46</v>
      </c>
      <c r="E9" s="6">
        <f>'Data Sheet'!E46</f>
        <v>1.61</v>
      </c>
      <c r="F9" s="6">
        <f>'Data Sheet'!F46</f>
        <v>2.04</v>
      </c>
      <c r="G9" s="6">
        <f>'Data Sheet'!G46</f>
        <v>3.62</v>
      </c>
      <c r="H9" s="6">
        <f>'Data Sheet'!H46</f>
        <v>2.36</v>
      </c>
      <c r="I9" s="6">
        <f>'Data Sheet'!I46</f>
        <v>3.72</v>
      </c>
      <c r="J9" s="6">
        <f>'Data Sheet'!J46</f>
        <v>1.99</v>
      </c>
      <c r="K9" s="6">
        <f>'Data Sheet'!K46</f>
        <v>4.22</v>
      </c>
    </row>
    <row r="10" spans="1:11" x14ac:dyDescent="0.3">
      <c r="A10" t="s">
        <v>12</v>
      </c>
      <c r="B10" s="6">
        <f>'Data Sheet'!B47</f>
        <v>-3.53</v>
      </c>
      <c r="C10" s="6">
        <f>'Data Sheet'!C47</f>
        <v>-3.33</v>
      </c>
      <c r="D10" s="6">
        <f>'Data Sheet'!D47</f>
        <v>2.06</v>
      </c>
      <c r="E10" s="6">
        <f>'Data Sheet'!E47</f>
        <v>2.23</v>
      </c>
      <c r="F10" s="6">
        <f>'Data Sheet'!F47</f>
        <v>2.46</v>
      </c>
      <c r="G10" s="6">
        <f>'Data Sheet'!G47</f>
        <v>7.12</v>
      </c>
      <c r="H10" s="6">
        <f>'Data Sheet'!H47</f>
        <v>4.09</v>
      </c>
      <c r="I10" s="6">
        <f>'Data Sheet'!I47</f>
        <v>8.7100000000000009</v>
      </c>
      <c r="J10" s="6">
        <f>'Data Sheet'!J47</f>
        <v>12.41</v>
      </c>
      <c r="K10" s="6">
        <f>'Data Sheet'!K47</f>
        <v>7.87</v>
      </c>
    </row>
    <row r="11" spans="1:11" x14ac:dyDescent="0.3">
      <c r="A11" t="s">
        <v>13</v>
      </c>
      <c r="B11" s="6">
        <f>'Data Sheet'!B48</f>
        <v>-0.89</v>
      </c>
      <c r="C11" s="6">
        <f>'Data Sheet'!C48</f>
        <v>-0.61</v>
      </c>
      <c r="D11" s="6">
        <f>'Data Sheet'!D48</f>
        <v>0.74</v>
      </c>
      <c r="E11" s="6">
        <f>'Data Sheet'!E48</f>
        <v>0.26</v>
      </c>
      <c r="F11" s="6">
        <f>'Data Sheet'!F48</f>
        <v>0.62</v>
      </c>
      <c r="G11" s="6">
        <f>'Data Sheet'!G48</f>
        <v>2.31</v>
      </c>
      <c r="H11" s="6">
        <f>'Data Sheet'!H48</f>
        <v>-0.92</v>
      </c>
      <c r="I11" s="6">
        <f>'Data Sheet'!I48</f>
        <v>3.22</v>
      </c>
      <c r="J11" s="6">
        <f>'Data Sheet'!J48</f>
        <v>3.12</v>
      </c>
      <c r="K11" s="6">
        <f>'Data Sheet'!K48</f>
        <v>1.17</v>
      </c>
    </row>
    <row r="12" spans="1:11" s="2" customFormat="1" x14ac:dyDescent="0.3">
      <c r="A12" s="2" t="s">
        <v>14</v>
      </c>
      <c r="B12" s="1">
        <f>'Data Sheet'!B49</f>
        <v>-2.64</v>
      </c>
      <c r="C12" s="1">
        <f>'Data Sheet'!C49</f>
        <v>-2.72</v>
      </c>
      <c r="D12" s="1">
        <f>'Data Sheet'!D49</f>
        <v>1.32</v>
      </c>
      <c r="E12" s="1">
        <f>'Data Sheet'!E49</f>
        <v>1.98</v>
      </c>
      <c r="F12" s="1">
        <f>'Data Sheet'!F49</f>
        <v>1.84</v>
      </c>
      <c r="G12" s="1">
        <f>'Data Sheet'!G49</f>
        <v>4.8099999999999996</v>
      </c>
      <c r="H12" s="1">
        <f>'Data Sheet'!H49</f>
        <v>5.01</v>
      </c>
      <c r="I12" s="1">
        <f>'Data Sheet'!I49</f>
        <v>5.5</v>
      </c>
      <c r="J12" s="1">
        <f>'Data Sheet'!J49</f>
        <v>9.2799999999999994</v>
      </c>
      <c r="K12" s="1">
        <f>'Data Sheet'!K49</f>
        <v>6.7</v>
      </c>
    </row>
    <row r="14" spans="1:11" s="2" customFormat="1" x14ac:dyDescent="0.3">
      <c r="A14" s="2" t="s">
        <v>18</v>
      </c>
      <c r="B14" s="10" t="str">
        <f>IF(B4&gt;0,B6/B4,"")</f>
        <v/>
      </c>
      <c r="C14" s="10" t="str">
        <f t="shared" ref="C14:K14" si="0">IF(C4&gt;0,C6/C4,"")</f>
        <v/>
      </c>
      <c r="D14" s="10">
        <f t="shared" si="0"/>
        <v>0.97771587743732591</v>
      </c>
      <c r="E14" s="10">
        <f t="shared" si="0"/>
        <v>0.97455470737913485</v>
      </c>
      <c r="F14" s="10">
        <f t="shared" si="0"/>
        <v>0.98684210526315796</v>
      </c>
      <c r="G14" s="10">
        <f t="shared" si="0"/>
        <v>0.98441796516956925</v>
      </c>
      <c r="H14" s="10">
        <f t="shared" si="0"/>
        <v>0.85908319185059423</v>
      </c>
      <c r="I14" s="10">
        <f t="shared" si="0"/>
        <v>0.99038461538461531</v>
      </c>
      <c r="J14" s="10">
        <f t="shared" si="0"/>
        <v>0.99585062240663902</v>
      </c>
      <c r="K14" s="10">
        <f t="shared" si="0"/>
        <v>0.97342995169082125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MORGAN VENTURES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9.9</v>
      </c>
      <c r="C4" s="14">
        <f>'Data Sheet'!C57</f>
        <v>9.9</v>
      </c>
      <c r="D4" s="14">
        <f>'Data Sheet'!D57</f>
        <v>9.9</v>
      </c>
      <c r="E4" s="14">
        <f>'Data Sheet'!E57</f>
        <v>9.9499999999999993</v>
      </c>
      <c r="F4" s="14">
        <f>'Data Sheet'!F57</f>
        <v>9.9499999999999993</v>
      </c>
      <c r="G4" s="14">
        <f>'Data Sheet'!G57</f>
        <v>9.9499999999999993</v>
      </c>
      <c r="H4" s="14">
        <f>'Data Sheet'!H57</f>
        <v>9.9499999999999993</v>
      </c>
      <c r="I4" s="14">
        <f>'Data Sheet'!I57</f>
        <v>9.9499999999999993</v>
      </c>
      <c r="J4" s="14">
        <f>'Data Sheet'!J57</f>
        <v>9.9499999999999993</v>
      </c>
      <c r="K4" s="14">
        <f>'Data Sheet'!K57</f>
        <v>9.9499999999999993</v>
      </c>
    </row>
    <row r="5" spans="1:11" x14ac:dyDescent="0.3">
      <c r="A5" t="s">
        <v>25</v>
      </c>
      <c r="B5" s="14">
        <f>'Data Sheet'!B58</f>
        <v>29.23</v>
      </c>
      <c r="C5" s="14">
        <f>'Data Sheet'!C58</f>
        <v>29.25</v>
      </c>
      <c r="D5" s="14">
        <f>'Data Sheet'!D58</f>
        <v>29.26</v>
      </c>
      <c r="E5" s="14">
        <f>'Data Sheet'!E58</f>
        <v>27.52</v>
      </c>
      <c r="F5" s="14">
        <f>'Data Sheet'!F58</f>
        <v>27.42</v>
      </c>
      <c r="G5" s="14">
        <f>'Data Sheet'!G58</f>
        <v>28.88</v>
      </c>
      <c r="H5" s="14">
        <f>'Data Sheet'!H58</f>
        <v>37.22</v>
      </c>
      <c r="I5" s="14">
        <f>'Data Sheet'!I58</f>
        <v>43.8</v>
      </c>
      <c r="J5" s="14">
        <f>'Data Sheet'!J58</f>
        <v>53.74</v>
      </c>
      <c r="K5" s="14">
        <f>'Data Sheet'!K58</f>
        <v>79.36</v>
      </c>
    </row>
    <row r="6" spans="1:11" x14ac:dyDescent="0.3">
      <c r="A6" t="s">
        <v>71</v>
      </c>
      <c r="B6" s="14">
        <f>'Data Sheet'!B59</f>
        <v>0</v>
      </c>
      <c r="C6" s="14">
        <f>'Data Sheet'!C59</f>
        <v>0</v>
      </c>
      <c r="D6" s="14">
        <f>'Data Sheet'!D59</f>
        <v>0</v>
      </c>
      <c r="E6" s="14">
        <f>'Data Sheet'!E59</f>
        <v>0</v>
      </c>
      <c r="F6" s="14">
        <f>'Data Sheet'!F59</f>
        <v>38.11</v>
      </c>
      <c r="G6" s="14">
        <f>'Data Sheet'!G59</f>
        <v>36.4</v>
      </c>
      <c r="H6" s="14">
        <f>'Data Sheet'!H59</f>
        <v>107.54</v>
      </c>
      <c r="I6" s="14">
        <f>'Data Sheet'!I59</f>
        <v>156.31</v>
      </c>
      <c r="J6" s="14">
        <f>'Data Sheet'!J59</f>
        <v>155.99</v>
      </c>
      <c r="K6" s="14">
        <f>'Data Sheet'!K59</f>
        <v>171.1</v>
      </c>
    </row>
    <row r="7" spans="1:11" x14ac:dyDescent="0.3">
      <c r="A7" t="s">
        <v>72</v>
      </c>
      <c r="B7" s="14">
        <f>'Data Sheet'!B60</f>
        <v>9.27</v>
      </c>
      <c r="C7" s="14">
        <f>'Data Sheet'!C60</f>
        <v>0.27</v>
      </c>
      <c r="D7" s="14">
        <f>'Data Sheet'!D60</f>
        <v>0.2</v>
      </c>
      <c r="E7" s="14">
        <f>'Data Sheet'!E60</f>
        <v>0.03</v>
      </c>
      <c r="F7" s="14">
        <f>'Data Sheet'!F60</f>
        <v>0.14000000000000001</v>
      </c>
      <c r="G7" s="14">
        <f>'Data Sheet'!G60</f>
        <v>1.1100000000000001</v>
      </c>
      <c r="H7" s="14">
        <f>'Data Sheet'!H60</f>
        <v>4.22</v>
      </c>
      <c r="I7" s="14">
        <f>'Data Sheet'!I60</f>
        <v>6.06</v>
      </c>
      <c r="J7" s="14">
        <f>'Data Sheet'!J60</f>
        <v>9.43</v>
      </c>
      <c r="K7" s="14">
        <f>'Data Sheet'!K60</f>
        <v>17.329999999999998</v>
      </c>
    </row>
    <row r="8" spans="1:11" s="2" customFormat="1" x14ac:dyDescent="0.3">
      <c r="A8" s="2" t="s">
        <v>26</v>
      </c>
      <c r="B8" s="15">
        <f>'Data Sheet'!B61</f>
        <v>48.4</v>
      </c>
      <c r="C8" s="15">
        <f>'Data Sheet'!C61</f>
        <v>39.42</v>
      </c>
      <c r="D8" s="15">
        <f>'Data Sheet'!D61</f>
        <v>39.36</v>
      </c>
      <c r="E8" s="15">
        <f>'Data Sheet'!E61</f>
        <v>37.5</v>
      </c>
      <c r="F8" s="15">
        <f>'Data Sheet'!F61</f>
        <v>75.62</v>
      </c>
      <c r="G8" s="15">
        <f>'Data Sheet'!G61</f>
        <v>76.34</v>
      </c>
      <c r="H8" s="15">
        <f>'Data Sheet'!H61</f>
        <v>158.93</v>
      </c>
      <c r="I8" s="15">
        <f>'Data Sheet'!I61</f>
        <v>216.12</v>
      </c>
      <c r="J8" s="15">
        <f>'Data Sheet'!J61</f>
        <v>229.11</v>
      </c>
      <c r="K8" s="15">
        <f>'Data Sheet'!K61</f>
        <v>277.74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0.34</v>
      </c>
      <c r="C10" s="14">
        <f>'Data Sheet'!C62</f>
        <v>0.33</v>
      </c>
      <c r="D10" s="14">
        <f>'Data Sheet'!D62</f>
        <v>0.32</v>
      </c>
      <c r="E10" s="14">
        <f>'Data Sheet'!E62</f>
        <v>0.31</v>
      </c>
      <c r="F10" s="14">
        <f>'Data Sheet'!F62</f>
        <v>0.31</v>
      </c>
      <c r="G10" s="14">
        <f>'Data Sheet'!G62</f>
        <v>0.3</v>
      </c>
      <c r="H10" s="14">
        <f>'Data Sheet'!H62</f>
        <v>0.28000000000000003</v>
      </c>
      <c r="I10" s="14">
        <f>'Data Sheet'!I62</f>
        <v>0.28000000000000003</v>
      </c>
      <c r="J10" s="14">
        <f>'Data Sheet'!J62</f>
        <v>0.28000000000000003</v>
      </c>
      <c r="K10" s="14">
        <f>'Data Sheet'!K62</f>
        <v>20.12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8.92</v>
      </c>
      <c r="C12" s="14">
        <f>'Data Sheet'!C64</f>
        <v>2.4900000000000002</v>
      </c>
      <c r="D12" s="14">
        <f>'Data Sheet'!D64</f>
        <v>2.48</v>
      </c>
      <c r="E12" s="14">
        <f>'Data Sheet'!E64</f>
        <v>0.18</v>
      </c>
      <c r="F12" s="14">
        <f>'Data Sheet'!F64</f>
        <v>51.34</v>
      </c>
      <c r="G12" s="14">
        <f>'Data Sheet'!G64</f>
        <v>53</v>
      </c>
      <c r="H12" s="14">
        <f>'Data Sheet'!H64</f>
        <v>138.9</v>
      </c>
      <c r="I12" s="14">
        <f>'Data Sheet'!I64</f>
        <v>196.55</v>
      </c>
      <c r="J12" s="14">
        <f>'Data Sheet'!J64</f>
        <v>209.69</v>
      </c>
      <c r="K12" s="14">
        <f>'Data Sheet'!K64</f>
        <v>254.84</v>
      </c>
    </row>
    <row r="13" spans="1:11" x14ac:dyDescent="0.3">
      <c r="A13" t="s">
        <v>73</v>
      </c>
      <c r="B13" s="14">
        <f>'Data Sheet'!B65</f>
        <v>39.14</v>
      </c>
      <c r="C13" s="14">
        <f>'Data Sheet'!C65</f>
        <v>36.6</v>
      </c>
      <c r="D13" s="14">
        <f>'Data Sheet'!D65</f>
        <v>36.56</v>
      </c>
      <c r="E13" s="14">
        <f>'Data Sheet'!E65</f>
        <v>37.01</v>
      </c>
      <c r="F13" s="14">
        <f>'Data Sheet'!F65</f>
        <v>23.97</v>
      </c>
      <c r="G13" s="14">
        <f>'Data Sheet'!G65</f>
        <v>23.04</v>
      </c>
      <c r="H13" s="14">
        <f>'Data Sheet'!H65</f>
        <v>19.75</v>
      </c>
      <c r="I13" s="14">
        <f>'Data Sheet'!I65</f>
        <v>19.29</v>
      </c>
      <c r="J13" s="14">
        <f>'Data Sheet'!J65</f>
        <v>19.14</v>
      </c>
      <c r="K13" s="14">
        <f>'Data Sheet'!K65</f>
        <v>2.78</v>
      </c>
    </row>
    <row r="14" spans="1:11" s="2" customFormat="1" x14ac:dyDescent="0.3">
      <c r="A14" s="2" t="s">
        <v>26</v>
      </c>
      <c r="B14" s="14">
        <f>'Data Sheet'!B66</f>
        <v>48.4</v>
      </c>
      <c r="C14" s="14">
        <f>'Data Sheet'!C66</f>
        <v>39.42</v>
      </c>
      <c r="D14" s="14">
        <f>'Data Sheet'!D66</f>
        <v>39.36</v>
      </c>
      <c r="E14" s="14">
        <f>'Data Sheet'!E66</f>
        <v>37.5</v>
      </c>
      <c r="F14" s="14">
        <f>'Data Sheet'!F66</f>
        <v>75.62</v>
      </c>
      <c r="G14" s="14">
        <f>'Data Sheet'!G66</f>
        <v>76.34</v>
      </c>
      <c r="H14" s="14">
        <f>'Data Sheet'!H66</f>
        <v>158.93</v>
      </c>
      <c r="I14" s="14">
        <f>'Data Sheet'!I66</f>
        <v>216.12</v>
      </c>
      <c r="J14" s="14">
        <f>'Data Sheet'!J66</f>
        <v>229.11</v>
      </c>
      <c r="K14" s="14">
        <f>'Data Sheet'!K66</f>
        <v>277.74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29.87</v>
      </c>
      <c r="C16" s="4">
        <f t="shared" ref="C16:K16" si="0">C13-C7</f>
        <v>36.33</v>
      </c>
      <c r="D16" s="4">
        <f t="shared" si="0"/>
        <v>36.36</v>
      </c>
      <c r="E16" s="4">
        <f t="shared" si="0"/>
        <v>36.979999999999997</v>
      </c>
      <c r="F16" s="4">
        <f t="shared" si="0"/>
        <v>23.83</v>
      </c>
      <c r="G16" s="4">
        <f t="shared" si="0"/>
        <v>21.93</v>
      </c>
      <c r="H16" s="4">
        <f t="shared" si="0"/>
        <v>15.530000000000001</v>
      </c>
      <c r="I16" s="4">
        <f t="shared" si="0"/>
        <v>13.23</v>
      </c>
      <c r="J16" s="4">
        <f t="shared" si="0"/>
        <v>9.7100000000000009</v>
      </c>
      <c r="K16" s="4">
        <f t="shared" si="0"/>
        <v>-14.549999999999999</v>
      </c>
    </row>
    <row r="17" spans="1:11" x14ac:dyDescent="0.3">
      <c r="A17" t="s">
        <v>44</v>
      </c>
      <c r="B17" s="4">
        <f>'Data Sheet'!B67</f>
        <v>0</v>
      </c>
      <c r="C17" s="4">
        <f>'Data Sheet'!C67</f>
        <v>0</v>
      </c>
      <c r="D17" s="4">
        <f>'Data Sheet'!D67</f>
        <v>0</v>
      </c>
      <c r="E17" s="4">
        <f>'Data Sheet'!E67</f>
        <v>0</v>
      </c>
      <c r="F17" s="4">
        <f>'Data Sheet'!F67</f>
        <v>0</v>
      </c>
      <c r="G17" s="4">
        <f>'Data Sheet'!G67</f>
        <v>0</v>
      </c>
      <c r="H17" s="4">
        <f>'Data Sheet'!H67</f>
        <v>0</v>
      </c>
      <c r="I17" s="4">
        <f>'Data Sheet'!I67</f>
        <v>0</v>
      </c>
      <c r="J17" s="4">
        <f>'Data Sheet'!J67</f>
        <v>0</v>
      </c>
      <c r="K17" s="4">
        <f>'Data Sheet'!K67</f>
        <v>0</v>
      </c>
    </row>
    <row r="18" spans="1:11" x14ac:dyDescent="0.3">
      <c r="A18" t="s">
        <v>45</v>
      </c>
      <c r="B18" s="4">
        <f>'Data Sheet'!B68</f>
        <v>17.02</v>
      </c>
      <c r="C18" s="4">
        <f>'Data Sheet'!C68</f>
        <v>18.02</v>
      </c>
      <c r="D18" s="4">
        <f>'Data Sheet'!D68</f>
        <v>18.02</v>
      </c>
      <c r="E18" s="4">
        <f>'Data Sheet'!E68</f>
        <v>18.39</v>
      </c>
      <c r="F18" s="4">
        <f>'Data Sheet'!F68</f>
        <v>18.39</v>
      </c>
      <c r="G18" s="4">
        <f>'Data Sheet'!G68</f>
        <v>18.39</v>
      </c>
      <c r="H18" s="4">
        <f>'Data Sheet'!H68</f>
        <v>18.39</v>
      </c>
      <c r="I18" s="4">
        <f>'Data Sheet'!I68</f>
        <v>18.39</v>
      </c>
      <c r="J18" s="4">
        <f>'Data Sheet'!J68</f>
        <v>18.39</v>
      </c>
      <c r="K18" s="4">
        <f>'Data Sheet'!K68</f>
        <v>0</v>
      </c>
    </row>
    <row r="20" spans="1:11" x14ac:dyDescent="0.3">
      <c r="A20" t="s">
        <v>46</v>
      </c>
      <c r="B20" s="4">
        <f>IF('Profit &amp; Loss'!B4&gt;0,'Balance Sheet'!B17/('Profit &amp; Loss'!B4/365),0)</f>
        <v>0</v>
      </c>
      <c r="C20" s="4">
        <f>IF('Profit &amp; Loss'!C4&gt;0,'Balance Sheet'!C17/('Profit &amp; Loss'!C4/365),0)</f>
        <v>0</v>
      </c>
      <c r="D20" s="4">
        <f>IF('Profit &amp; Loss'!D4&gt;0,'Balance Sheet'!D17/('Profit &amp; Loss'!D4/365),0)</f>
        <v>0</v>
      </c>
      <c r="E20" s="4">
        <f>IF('Profit &amp; Loss'!E4&gt;0,'Balance Sheet'!E17/('Profit &amp; Loss'!E4/365),0)</f>
        <v>0</v>
      </c>
      <c r="F20" s="4">
        <f>IF('Profit &amp; Loss'!F4&gt;0,'Balance Sheet'!F17/('Profit &amp; Loss'!F4/365),0)</f>
        <v>0</v>
      </c>
      <c r="G20" s="4">
        <f>IF('Profit &amp; Loss'!G4&gt;0,'Balance Sheet'!G17/('Profit &amp; Loss'!G4/365),0)</f>
        <v>0</v>
      </c>
      <c r="H20" s="4">
        <f>IF('Profit &amp; Loss'!H4&gt;0,'Balance Sheet'!H17/('Profit &amp; Loss'!H4/365),0)</f>
        <v>0</v>
      </c>
      <c r="I20" s="4">
        <f>IF('Profit &amp; Loss'!I4&gt;0,'Balance Sheet'!I17/('Profit &amp; Loss'!I4/365),0)</f>
        <v>0</v>
      </c>
      <c r="J20" s="4">
        <f>IF('Profit &amp; Loss'!J4&gt;0,'Balance Sheet'!J17/('Profit &amp; Loss'!J4/365),0)</f>
        <v>0</v>
      </c>
      <c r="K20" s="4">
        <f>IF('Profit &amp; Loss'!K4&gt;0,'Balance Sheet'!K17/('Profit &amp; Loss'!K4/365),0)</f>
        <v>0</v>
      </c>
    </row>
    <row r="21" spans="1:11" x14ac:dyDescent="0.3">
      <c r="A21" t="s">
        <v>47</v>
      </c>
      <c r="B21" s="4">
        <f>IF('Balance Sheet'!B18&gt;0,'Profit &amp; Loss'!B4/'Balance Sheet'!B18,0)</f>
        <v>0</v>
      </c>
      <c r="C21" s="4">
        <f>IF('Balance Sheet'!C18&gt;0,'Profit &amp; Loss'!C4/'Balance Sheet'!C18,0)</f>
        <v>0</v>
      </c>
      <c r="D21" s="4">
        <f>IF('Balance Sheet'!D18&gt;0,'Profit &amp; Loss'!D4/'Balance Sheet'!D18,0)</f>
        <v>5.5493895671476139E-4</v>
      </c>
      <c r="E21" s="4">
        <f>IF('Balance Sheet'!E18&gt;0,'Profit &amp; Loss'!E4/'Balance Sheet'!E18,0)</f>
        <v>-0.16367591082109842</v>
      </c>
      <c r="F21" s="4">
        <f>IF('Balance Sheet'!F18&gt;0,'Profit &amp; Loss'!F4/'Balance Sheet'!F18,0)</f>
        <v>6.3077759651984769E-2</v>
      </c>
      <c r="G21" s="4">
        <f>IF('Balance Sheet'!G18&gt;0,'Profit &amp; Loss'!G4/'Balance Sheet'!G18,0)</f>
        <v>0.31593257205002717</v>
      </c>
      <c r="H21" s="4">
        <f>IF('Balance Sheet'!H18&gt;0,'Profit &amp; Loss'!H4/'Balance Sheet'!H18,0)</f>
        <v>0.90755845568243609</v>
      </c>
      <c r="I21" s="4">
        <f>IF('Balance Sheet'!I18&gt;0,'Profit &amp; Loss'!I4/'Balance Sheet'!I18,0)</f>
        <v>0.6487221315932572</v>
      </c>
      <c r="J21" s="4">
        <f>IF('Balance Sheet'!J18&gt;0,'Profit &amp; Loss'!J4/'Balance Sheet'!J18,0)</f>
        <v>1.2512234910277324</v>
      </c>
      <c r="K21" s="4">
        <f>IF('Balance Sheet'!K18&gt;0,'Profit &amp; Loss'!K4/'Balance Sheet'!K18,0)</f>
        <v>0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1.5333503705596727E-3</v>
      </c>
      <c r="C23" s="10">
        <f>IF(SUM('Balance Sheet'!C4:C5)&gt;0,'Profit &amp; Loss'!C12/SUM('Balance Sheet'!C4:C5),"")</f>
        <v>7.6628352490421458E-4</v>
      </c>
      <c r="D23" s="10">
        <f>IF(SUM('Balance Sheet'!D4:D5)&gt;0,'Profit &amp; Loss'!D12/SUM('Balance Sheet'!D4:D5),"")</f>
        <v>2.5536261491317672E-4</v>
      </c>
      <c r="E23" s="10">
        <f>IF(SUM('Balance Sheet'!E4:E5)&gt;0,'Profit &amp; Loss'!E12/SUM('Balance Sheet'!E4:E5),"")</f>
        <v>-6.0848678943154523E-2</v>
      </c>
      <c r="F23" s="10">
        <f>IF(SUM('Balance Sheet'!F4:F5)&gt;0,'Profit &amp; Loss'!F12/SUM('Balance Sheet'!F4:F5),"")</f>
        <v>-2.6759432700026757E-3</v>
      </c>
      <c r="G23" s="10">
        <f>IF(SUM('Balance Sheet'!G4:G5)&gt;0,'Profit &amp; Loss'!G12/SUM('Balance Sheet'!G4:G5),"")</f>
        <v>3.759979397373165E-2</v>
      </c>
      <c r="H23" s="10">
        <f>IF(SUM('Balance Sheet'!H4:H5)&gt;0,'Profit &amp; Loss'!H12/SUM('Balance Sheet'!H4:H5),"")</f>
        <v>0.17701929192283231</v>
      </c>
      <c r="I23" s="10">
        <f>IF(SUM('Balance Sheet'!I4:I5)&gt;0,'Profit &amp; Loss'!I12/SUM('Balance Sheet'!I4:I5),"")</f>
        <v>0.12241860465116279</v>
      </c>
      <c r="J23" s="10">
        <f>IF(SUM('Balance Sheet'!J4:J5)&gt;0,'Profit &amp; Loss'!J12/SUM('Balance Sheet'!J4:J5),"")</f>
        <v>0.15622546710629612</v>
      </c>
      <c r="K23" s="10">
        <f>IF(SUM('Balance Sheet'!K4:K5)&gt;0,'Profit &amp; Loss'!K12/SUM('Balance Sheet'!K4:K5),"")</f>
        <v>0.28686597245549211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7.6647930505876333E-4</v>
      </c>
      <c r="D24" s="10">
        <f>IF((C4+C5+C6+D4+D5+D6)&gt;0,('Profit &amp; Loss'!D10+'Profit &amp; Loss'!D9)*2/(C4+C5+C6+D4+D5+D6),"")</f>
        <v>2.5539522410930913E-4</v>
      </c>
      <c r="E24" s="10">
        <f>IF((D4+D5+D6+E4+E5+E6)&gt;0,('Profit &amp; Loss'!E10+'Profit &amp; Loss'!E9)*2/(D4+D5+D6+E4+E5+E6),"")</f>
        <v>-8.2213232415503074E-2</v>
      </c>
      <c r="F24" s="10">
        <f>IF((E4+E5+E6+F4+F5+F6)&gt;0,('Profit &amp; Loss'!F10+'Profit &amp; Loss'!F9)*2/(E4+E5+E6+F4+F5+F6),"")</f>
        <v>1.6821602478972995E-2</v>
      </c>
      <c r="G24" s="10">
        <f>IF((F4+F5+F6+G4+G5+G6)&gt;0,('Profit &amp; Loss'!G10+'Profit &amp; Loss'!G9)*2/(F4+F5+F6+G4+G5+G6),"")</f>
        <v>7.2987857474620124E-2</v>
      </c>
      <c r="H24" s="10">
        <f>IF((G4+G5+G6+H4+H5+H6)&gt;0,('Profit &amp; Loss'!H10+'Profit &amp; Loss'!H9)*2/(G4+G5+G6+H4+H5+H6),"")</f>
        <v>0.1318604853440028</v>
      </c>
      <c r="I24" s="10">
        <f>IF((H4+H5+H6+I4+I5+I6)&gt;0,('Profit &amp; Loss'!I10+'Profit &amp; Loss'!I9)*2/(H4+H5+H6+I4+I5+I6),"")</f>
        <v>5.7296378539901854E-2</v>
      </c>
      <c r="J24" s="10">
        <f>IF((I4+I5+I6+J4+J5+J6)&gt;0,('Profit &amp; Loss'!J10+'Profit &amp; Loss'!J9)*2/(I4+I5+I6+J4+J5+J6),"")</f>
        <v>0.10513333643598455</v>
      </c>
      <c r="K24" s="10">
        <f>IF((J4+J5+J6+K4+K5+K6)&gt;0,('Profit &amp; Loss'!K10+'Profit &amp; Loss'!K9)*2/(J4+J5+J6+K4+K5+K6),"")</f>
        <v>0.18904788685454807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MORGAN VENTURES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-2.0299999999999998</v>
      </c>
      <c r="C4" s="1">
        <f>'Data Sheet'!C82</f>
        <v>-6.06</v>
      </c>
      <c r="D4" s="1">
        <f>'Data Sheet'!D82</f>
        <v>-6.15</v>
      </c>
      <c r="E4" s="1">
        <f>'Data Sheet'!E82</f>
        <v>-0.02</v>
      </c>
      <c r="F4" s="1">
        <f>'Data Sheet'!F82</f>
        <v>11.9</v>
      </c>
      <c r="G4" s="1">
        <f>'Data Sheet'!G82</f>
        <v>-2.39</v>
      </c>
      <c r="H4" s="1">
        <f>'Data Sheet'!H82</f>
        <v>-1.9</v>
      </c>
      <c r="I4" s="1">
        <f>'Data Sheet'!I82</f>
        <v>-1.95</v>
      </c>
      <c r="J4" s="1">
        <f>'Data Sheet'!J82</f>
        <v>0.97</v>
      </c>
      <c r="K4" s="1">
        <f>'Data Sheet'!K82</f>
        <v>-1.89</v>
      </c>
    </row>
    <row r="5" spans="1:11" x14ac:dyDescent="0.3">
      <c r="A5" t="s">
        <v>33</v>
      </c>
      <c r="B5" s="6">
        <f>'Data Sheet'!B83</f>
        <v>1.67</v>
      </c>
      <c r="C5" s="6">
        <f>'Data Sheet'!C83</f>
        <v>6.67</v>
      </c>
      <c r="D5" s="6">
        <f>'Data Sheet'!D83</f>
        <v>0.01</v>
      </c>
      <c r="E5" s="6">
        <f>'Data Sheet'!E83</f>
        <v>0</v>
      </c>
      <c r="F5" s="6">
        <f>'Data Sheet'!F83</f>
        <v>-50</v>
      </c>
      <c r="G5" s="6">
        <f>'Data Sheet'!G83</f>
        <v>4.03</v>
      </c>
      <c r="H5" s="6">
        <f>'Data Sheet'!H83</f>
        <v>-69.23</v>
      </c>
      <c r="I5" s="6">
        <f>'Data Sheet'!I83</f>
        <v>-46.02</v>
      </c>
      <c r="J5" s="6">
        <f>'Data Sheet'!J83</f>
        <v>2.91</v>
      </c>
      <c r="K5" s="6">
        <f>'Data Sheet'!K83</f>
        <v>-9.26</v>
      </c>
    </row>
    <row r="6" spans="1:11" x14ac:dyDescent="0.3">
      <c r="A6" t="s">
        <v>34</v>
      </c>
      <c r="B6" s="6">
        <f>'Data Sheet'!B84</f>
        <v>0</v>
      </c>
      <c r="C6" s="6">
        <f>'Data Sheet'!C84</f>
        <v>0</v>
      </c>
      <c r="D6" s="6">
        <f>'Data Sheet'!D84</f>
        <v>0</v>
      </c>
      <c r="E6" s="6">
        <f>'Data Sheet'!E84</f>
        <v>0</v>
      </c>
      <c r="F6" s="6">
        <f>'Data Sheet'!F84</f>
        <v>38.11</v>
      </c>
      <c r="G6" s="6">
        <f>'Data Sheet'!G84</f>
        <v>-1.71</v>
      </c>
      <c r="H6" s="6">
        <f>'Data Sheet'!H84</f>
        <v>71.13</v>
      </c>
      <c r="I6" s="6">
        <f>'Data Sheet'!I84</f>
        <v>48</v>
      </c>
      <c r="J6" s="6">
        <f>'Data Sheet'!J84</f>
        <v>-3.94</v>
      </c>
      <c r="K6" s="6">
        <f>'Data Sheet'!K84</f>
        <v>11.5</v>
      </c>
    </row>
    <row r="7" spans="1:11" s="2" customFormat="1" x14ac:dyDescent="0.3">
      <c r="A7" s="2" t="s">
        <v>35</v>
      </c>
      <c r="B7" s="1">
        <f>'Data Sheet'!B85</f>
        <v>-0.36</v>
      </c>
      <c r="C7" s="1">
        <f>'Data Sheet'!C85</f>
        <v>0.61</v>
      </c>
      <c r="D7" s="1">
        <f>'Data Sheet'!D85</f>
        <v>-6.14</v>
      </c>
      <c r="E7" s="1">
        <f>'Data Sheet'!E85</f>
        <v>-0.02</v>
      </c>
      <c r="F7" s="1">
        <f>'Data Sheet'!F85</f>
        <v>0.02</v>
      </c>
      <c r="G7" s="1">
        <f>'Data Sheet'!G85</f>
        <v>-7.0000000000000007E-2</v>
      </c>
      <c r="H7" s="1">
        <f>'Data Sheet'!H85</f>
        <v>0</v>
      </c>
      <c r="I7" s="1">
        <f>'Data Sheet'!I85</f>
        <v>0.03</v>
      </c>
      <c r="J7" s="1">
        <f>'Data Sheet'!J85</f>
        <v>-0.05</v>
      </c>
      <c r="K7" s="1">
        <f>'Data Sheet'!K85</f>
        <v>0.36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0.99009009009009019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111</v>
      </c>
    </row>
    <row r="9" spans="1:11" x14ac:dyDescent="0.3">
      <c r="A9" s="4" t="s">
        <v>79</v>
      </c>
      <c r="B9">
        <v>109.9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D17">
        <v>0.01</v>
      </c>
      <c r="E17">
        <v>-3.01</v>
      </c>
      <c r="F17">
        <v>1.1599999999999999</v>
      </c>
      <c r="G17">
        <v>5.81</v>
      </c>
      <c r="H17">
        <v>16.690000000000001</v>
      </c>
      <c r="I17">
        <v>11.93</v>
      </c>
      <c r="J17">
        <v>23.01</v>
      </c>
      <c r="K17">
        <v>45.31</v>
      </c>
    </row>
    <row r="18" spans="1:11" s="6" customFormat="1" x14ac:dyDescent="0.3">
      <c r="A18" s="4" t="s">
        <v>80</v>
      </c>
      <c r="E18">
        <v>0.37</v>
      </c>
    </row>
    <row r="19" spans="1:11" s="6" customFormat="1" x14ac:dyDescent="0.3">
      <c r="A19" s="4" t="s">
        <v>81</v>
      </c>
      <c r="E19">
        <v>0.37</v>
      </c>
    </row>
    <row r="20" spans="1:11" s="6" customFormat="1" x14ac:dyDescent="0.3">
      <c r="A20" s="4" t="s">
        <v>82</v>
      </c>
    </row>
    <row r="21" spans="1:11" s="6" customFormat="1" x14ac:dyDescent="0.3">
      <c r="A21" s="4" t="s">
        <v>83</v>
      </c>
      <c r="G21">
        <v>7.0000000000000007E-2</v>
      </c>
    </row>
    <row r="22" spans="1:11" s="6" customFormat="1" x14ac:dyDescent="0.3">
      <c r="A22" s="4" t="s">
        <v>84</v>
      </c>
      <c r="B22">
        <v>0.21</v>
      </c>
      <c r="C22">
        <v>0.19</v>
      </c>
      <c r="D22">
        <v>0.21</v>
      </c>
      <c r="E22">
        <v>0.13</v>
      </c>
      <c r="F22">
        <v>0.15</v>
      </c>
      <c r="G22">
        <v>0.12</v>
      </c>
      <c r="H22">
        <v>0.12</v>
      </c>
      <c r="I22">
        <v>0.17</v>
      </c>
      <c r="J22">
        <v>0.18</v>
      </c>
      <c r="K22">
        <v>0.14000000000000001</v>
      </c>
    </row>
    <row r="23" spans="1:11" s="6" customFormat="1" x14ac:dyDescent="0.3">
      <c r="A23" s="4" t="s">
        <v>85</v>
      </c>
      <c r="B23">
        <v>7.0000000000000007E-2</v>
      </c>
      <c r="D23">
        <v>0.05</v>
      </c>
      <c r="E23">
        <v>0.08</v>
      </c>
      <c r="F23">
        <v>0.09</v>
      </c>
      <c r="G23">
        <v>7.0000000000000007E-2</v>
      </c>
      <c r="H23">
        <v>1.38</v>
      </c>
      <c r="I23">
        <v>1.53</v>
      </c>
      <c r="J23">
        <v>0.08</v>
      </c>
      <c r="K23">
        <v>0.94</v>
      </c>
    </row>
    <row r="24" spans="1:11" s="6" customFormat="1" x14ac:dyDescent="0.3">
      <c r="A24" s="4" t="s">
        <v>86</v>
      </c>
      <c r="B24">
        <v>0.03</v>
      </c>
      <c r="C24">
        <v>0.12</v>
      </c>
      <c r="D24">
        <v>0.04</v>
      </c>
      <c r="F24">
        <v>0.03</v>
      </c>
      <c r="G24">
        <v>0.04</v>
      </c>
      <c r="H24">
        <v>0.01</v>
      </c>
      <c r="I24">
        <v>0.62</v>
      </c>
      <c r="J24">
        <v>0.16</v>
      </c>
      <c r="K24">
        <v>0.24</v>
      </c>
    </row>
    <row r="25" spans="1:11" s="6" customFormat="1" x14ac:dyDescent="0.3">
      <c r="A25" s="6" t="s">
        <v>9</v>
      </c>
      <c r="B25">
        <v>0.39</v>
      </c>
      <c r="C25">
        <v>0.36</v>
      </c>
      <c r="D25">
        <v>0.31</v>
      </c>
      <c r="E25">
        <v>0.08</v>
      </c>
      <c r="F25">
        <v>7.0000000000000007E-2</v>
      </c>
      <c r="I25">
        <v>0.84</v>
      </c>
      <c r="K25">
        <v>1.39</v>
      </c>
    </row>
    <row r="26" spans="1:11" s="6" customFormat="1" x14ac:dyDescent="0.3">
      <c r="A26" s="6" t="s">
        <v>10</v>
      </c>
      <c r="B26">
        <v>0.02</v>
      </c>
      <c r="C26">
        <v>0.02</v>
      </c>
      <c r="D26">
        <v>0.01</v>
      </c>
      <c r="E26">
        <v>0.01</v>
      </c>
      <c r="F26">
        <v>0.01</v>
      </c>
      <c r="G26">
        <v>0.01</v>
      </c>
      <c r="H26">
        <v>0.02</v>
      </c>
    </row>
    <row r="27" spans="1:11" s="6" customFormat="1" x14ac:dyDescent="0.3">
      <c r="A27" s="6" t="s">
        <v>11</v>
      </c>
      <c r="F27">
        <v>1</v>
      </c>
      <c r="G27">
        <v>2.62</v>
      </c>
      <c r="H27">
        <v>4.08</v>
      </c>
      <c r="I27">
        <v>2.36</v>
      </c>
      <c r="J27">
        <v>8.7200000000000006</v>
      </c>
      <c r="K27">
        <v>12.3</v>
      </c>
    </row>
    <row r="28" spans="1:11" s="6" customFormat="1" x14ac:dyDescent="0.3">
      <c r="A28" s="6" t="s">
        <v>12</v>
      </c>
      <c r="B28">
        <v>0.06</v>
      </c>
      <c r="C28">
        <v>0.03</v>
      </c>
      <c r="D28">
        <v>0.01</v>
      </c>
      <c r="E28">
        <v>-3.15</v>
      </c>
      <c r="F28">
        <v>-0.05</v>
      </c>
      <c r="G28">
        <v>2.88</v>
      </c>
      <c r="H28">
        <v>11.08</v>
      </c>
      <c r="I28">
        <v>8.09</v>
      </c>
      <c r="J28">
        <v>13.87</v>
      </c>
      <c r="K28">
        <v>33.08</v>
      </c>
    </row>
    <row r="29" spans="1:11" s="6" customFormat="1" x14ac:dyDescent="0.3">
      <c r="A29" s="6" t="s">
        <v>13</v>
      </c>
      <c r="B29">
        <v>0.01</v>
      </c>
      <c r="C29">
        <v>0.01</v>
      </c>
      <c r="E29">
        <v>-0.86</v>
      </c>
      <c r="F29">
        <v>0.05</v>
      </c>
      <c r="G29">
        <v>1.43</v>
      </c>
      <c r="H29">
        <v>2.73</v>
      </c>
      <c r="I29">
        <v>1.51</v>
      </c>
      <c r="J29">
        <v>3.92</v>
      </c>
      <c r="K29">
        <v>7.46</v>
      </c>
    </row>
    <row r="30" spans="1:11" s="6" customFormat="1" x14ac:dyDescent="0.3">
      <c r="A30" s="6" t="s">
        <v>14</v>
      </c>
      <c r="B30">
        <v>0.06</v>
      </c>
      <c r="C30">
        <v>0.03</v>
      </c>
      <c r="D30">
        <v>0.01</v>
      </c>
      <c r="E30">
        <v>-2.2799999999999998</v>
      </c>
      <c r="F30">
        <v>-0.1</v>
      </c>
      <c r="G30">
        <v>1.46</v>
      </c>
      <c r="H30">
        <v>8.35</v>
      </c>
      <c r="I30">
        <v>6.58</v>
      </c>
      <c r="J30">
        <v>9.9499999999999993</v>
      </c>
      <c r="K30">
        <v>25.62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-3.69</v>
      </c>
      <c r="C42">
        <v>-0.36</v>
      </c>
      <c r="D42">
        <v>3.59</v>
      </c>
      <c r="E42">
        <v>3.93</v>
      </c>
      <c r="F42">
        <v>4.5599999999999996</v>
      </c>
      <c r="G42">
        <v>10.91</v>
      </c>
      <c r="H42">
        <v>5.89</v>
      </c>
      <c r="I42">
        <v>12.48</v>
      </c>
      <c r="J42">
        <v>14.46</v>
      </c>
      <c r="K42">
        <v>12.42</v>
      </c>
    </row>
    <row r="43" spans="1:11" s="6" customFormat="1" x14ac:dyDescent="0.3">
      <c r="A43" s="6" t="s">
        <v>7</v>
      </c>
      <c r="B43">
        <v>7.0000000000000007E-2</v>
      </c>
      <c r="C43">
        <v>2.12</v>
      </c>
      <c r="D43">
        <v>0.08</v>
      </c>
      <c r="E43">
        <v>0.1</v>
      </c>
      <c r="F43">
        <v>0.06</v>
      </c>
      <c r="G43">
        <v>0.17</v>
      </c>
      <c r="H43">
        <v>0.83</v>
      </c>
      <c r="I43">
        <v>0.12</v>
      </c>
      <c r="J43">
        <v>0.06</v>
      </c>
      <c r="K43">
        <v>0.33</v>
      </c>
    </row>
    <row r="44" spans="1:11" s="6" customFormat="1" x14ac:dyDescent="0.3">
      <c r="A44" s="6" t="s">
        <v>9</v>
      </c>
      <c r="B44">
        <v>0.77</v>
      </c>
      <c r="D44">
        <v>0.01</v>
      </c>
      <c r="E44">
        <v>0.01</v>
      </c>
      <c r="H44">
        <v>1.39</v>
      </c>
      <c r="I44">
        <v>7.0000000000000007E-2</v>
      </c>
    </row>
    <row r="45" spans="1:11" s="6" customFormat="1" x14ac:dyDescent="0.3">
      <c r="A45" s="6" t="s">
        <v>10</v>
      </c>
    </row>
    <row r="46" spans="1:11" s="6" customFormat="1" x14ac:dyDescent="0.3">
      <c r="A46" s="6" t="s">
        <v>11</v>
      </c>
      <c r="B46">
        <v>0.54</v>
      </c>
      <c r="C46">
        <v>0.85</v>
      </c>
      <c r="D46">
        <v>1.46</v>
      </c>
      <c r="E46">
        <v>1.61</v>
      </c>
      <c r="F46">
        <v>2.04</v>
      </c>
      <c r="G46">
        <v>3.62</v>
      </c>
      <c r="H46">
        <v>2.36</v>
      </c>
      <c r="I46">
        <v>3.72</v>
      </c>
      <c r="J46">
        <v>1.99</v>
      </c>
      <c r="K46">
        <v>4.22</v>
      </c>
    </row>
    <row r="47" spans="1:11" s="6" customFormat="1" x14ac:dyDescent="0.3">
      <c r="A47" s="6" t="s">
        <v>12</v>
      </c>
      <c r="B47">
        <v>-3.53</v>
      </c>
      <c r="C47">
        <v>-3.33</v>
      </c>
      <c r="D47">
        <v>2.06</v>
      </c>
      <c r="E47">
        <v>2.23</v>
      </c>
      <c r="F47">
        <v>2.46</v>
      </c>
      <c r="G47">
        <v>7.12</v>
      </c>
      <c r="H47">
        <v>4.09</v>
      </c>
      <c r="I47">
        <v>8.7100000000000009</v>
      </c>
      <c r="J47">
        <v>12.41</v>
      </c>
      <c r="K47">
        <v>7.87</v>
      </c>
    </row>
    <row r="48" spans="1:11" s="6" customFormat="1" x14ac:dyDescent="0.3">
      <c r="A48" s="6" t="s">
        <v>13</v>
      </c>
      <c r="B48">
        <v>-0.89</v>
      </c>
      <c r="C48">
        <v>-0.61</v>
      </c>
      <c r="D48">
        <v>0.74</v>
      </c>
      <c r="E48">
        <v>0.26</v>
      </c>
      <c r="F48">
        <v>0.62</v>
      </c>
      <c r="G48">
        <v>2.31</v>
      </c>
      <c r="H48">
        <v>-0.92</v>
      </c>
      <c r="I48">
        <v>3.22</v>
      </c>
      <c r="J48">
        <v>3.12</v>
      </c>
      <c r="K48">
        <v>1.17</v>
      </c>
    </row>
    <row r="49" spans="1:11" s="6" customFormat="1" x14ac:dyDescent="0.3">
      <c r="A49" s="6" t="s">
        <v>14</v>
      </c>
      <c r="B49">
        <v>-2.64</v>
      </c>
      <c r="C49">
        <v>-2.72</v>
      </c>
      <c r="D49">
        <v>1.32</v>
      </c>
      <c r="E49">
        <v>1.98</v>
      </c>
      <c r="F49">
        <v>1.84</v>
      </c>
      <c r="G49">
        <v>4.8099999999999996</v>
      </c>
      <c r="H49">
        <v>5.01</v>
      </c>
      <c r="I49">
        <v>5.5</v>
      </c>
      <c r="J49">
        <v>9.2799999999999994</v>
      </c>
      <c r="K49">
        <v>6.7</v>
      </c>
    </row>
    <row r="50" spans="1:11" x14ac:dyDescent="0.3">
      <c r="A50" s="6" t="s">
        <v>8</v>
      </c>
      <c r="B50">
        <v>-3.76</v>
      </c>
      <c r="C50">
        <v>-2.48</v>
      </c>
      <c r="D50">
        <v>3.51</v>
      </c>
      <c r="E50">
        <v>3.83</v>
      </c>
      <c r="F50">
        <v>4.5</v>
      </c>
      <c r="G50">
        <v>10.74</v>
      </c>
      <c r="H50">
        <v>5.0599999999999996</v>
      </c>
      <c r="I50">
        <v>12.36</v>
      </c>
      <c r="J50">
        <v>14.4</v>
      </c>
      <c r="K50">
        <v>12.09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9.9</v>
      </c>
      <c r="C57">
        <v>9.9</v>
      </c>
      <c r="D57">
        <v>9.9</v>
      </c>
      <c r="E57">
        <v>9.9499999999999993</v>
      </c>
      <c r="F57">
        <v>9.9499999999999993</v>
      </c>
      <c r="G57">
        <v>9.9499999999999993</v>
      </c>
      <c r="H57">
        <v>9.9499999999999993</v>
      </c>
      <c r="I57">
        <v>9.9499999999999993</v>
      </c>
      <c r="J57">
        <v>9.9499999999999993</v>
      </c>
      <c r="K57">
        <v>9.9499999999999993</v>
      </c>
    </row>
    <row r="58" spans="1:11" x14ac:dyDescent="0.3">
      <c r="A58" s="6" t="s">
        <v>25</v>
      </c>
      <c r="B58">
        <v>29.23</v>
      </c>
      <c r="C58">
        <v>29.25</v>
      </c>
      <c r="D58">
        <v>29.26</v>
      </c>
      <c r="E58">
        <v>27.52</v>
      </c>
      <c r="F58">
        <v>27.42</v>
      </c>
      <c r="G58">
        <v>28.88</v>
      </c>
      <c r="H58">
        <v>37.22</v>
      </c>
      <c r="I58">
        <v>43.8</v>
      </c>
      <c r="J58">
        <v>53.74</v>
      </c>
      <c r="K58">
        <v>79.36</v>
      </c>
    </row>
    <row r="59" spans="1:11" x14ac:dyDescent="0.3">
      <c r="A59" s="6" t="s">
        <v>71</v>
      </c>
      <c r="F59">
        <v>38.11</v>
      </c>
      <c r="G59">
        <v>36.4</v>
      </c>
      <c r="H59">
        <v>107.54</v>
      </c>
      <c r="I59">
        <v>156.31</v>
      </c>
      <c r="J59">
        <v>155.99</v>
      </c>
      <c r="K59">
        <v>171.1</v>
      </c>
    </row>
    <row r="60" spans="1:11" x14ac:dyDescent="0.3">
      <c r="A60" s="6" t="s">
        <v>72</v>
      </c>
      <c r="B60">
        <v>9.27</v>
      </c>
      <c r="C60">
        <v>0.27</v>
      </c>
      <c r="D60">
        <v>0.2</v>
      </c>
      <c r="E60">
        <v>0.03</v>
      </c>
      <c r="F60">
        <v>0.14000000000000001</v>
      </c>
      <c r="G60">
        <v>1.1100000000000001</v>
      </c>
      <c r="H60">
        <v>4.22</v>
      </c>
      <c r="I60">
        <v>6.06</v>
      </c>
      <c r="J60">
        <v>9.43</v>
      </c>
      <c r="K60">
        <v>17.329999999999998</v>
      </c>
    </row>
    <row r="61" spans="1:11" s="1" customFormat="1" x14ac:dyDescent="0.3">
      <c r="A61" s="1" t="s">
        <v>26</v>
      </c>
      <c r="B61">
        <v>48.4</v>
      </c>
      <c r="C61">
        <v>39.42</v>
      </c>
      <c r="D61">
        <v>39.36</v>
      </c>
      <c r="E61">
        <v>37.5</v>
      </c>
      <c r="F61">
        <v>75.62</v>
      </c>
      <c r="G61">
        <v>76.34</v>
      </c>
      <c r="H61">
        <v>158.93</v>
      </c>
      <c r="I61">
        <v>216.12</v>
      </c>
      <c r="J61">
        <v>229.11</v>
      </c>
      <c r="K61">
        <v>277.74</v>
      </c>
    </row>
    <row r="62" spans="1:11" x14ac:dyDescent="0.3">
      <c r="A62" s="6" t="s">
        <v>27</v>
      </c>
      <c r="B62">
        <v>0.34</v>
      </c>
      <c r="C62">
        <v>0.33</v>
      </c>
      <c r="D62">
        <v>0.32</v>
      </c>
      <c r="E62">
        <v>0.31</v>
      </c>
      <c r="F62">
        <v>0.31</v>
      </c>
      <c r="G62">
        <v>0.3</v>
      </c>
      <c r="H62">
        <v>0.28000000000000003</v>
      </c>
      <c r="I62">
        <v>0.28000000000000003</v>
      </c>
      <c r="J62">
        <v>0.28000000000000003</v>
      </c>
      <c r="K62">
        <v>20.12</v>
      </c>
    </row>
    <row r="63" spans="1:11" x14ac:dyDescent="0.3">
      <c r="A63" s="6" t="s">
        <v>28</v>
      </c>
    </row>
    <row r="64" spans="1:11" x14ac:dyDescent="0.3">
      <c r="A64" s="6" t="s">
        <v>29</v>
      </c>
      <c r="B64">
        <v>8.92</v>
      </c>
      <c r="C64">
        <v>2.4900000000000002</v>
      </c>
      <c r="D64">
        <v>2.48</v>
      </c>
      <c r="E64">
        <v>0.18</v>
      </c>
      <c r="F64">
        <v>51.34</v>
      </c>
      <c r="G64">
        <v>53</v>
      </c>
      <c r="H64">
        <v>138.9</v>
      </c>
      <c r="I64">
        <v>196.55</v>
      </c>
      <c r="J64">
        <v>209.69</v>
      </c>
      <c r="K64">
        <v>254.84</v>
      </c>
    </row>
    <row r="65" spans="1:11" x14ac:dyDescent="0.3">
      <c r="A65" s="6" t="s">
        <v>73</v>
      </c>
      <c r="B65">
        <v>39.14</v>
      </c>
      <c r="C65">
        <v>36.6</v>
      </c>
      <c r="D65">
        <v>36.56</v>
      </c>
      <c r="E65">
        <v>37.01</v>
      </c>
      <c r="F65">
        <v>23.97</v>
      </c>
      <c r="G65">
        <v>23.04</v>
      </c>
      <c r="H65">
        <v>19.75</v>
      </c>
      <c r="I65">
        <v>19.29</v>
      </c>
      <c r="J65">
        <v>19.14</v>
      </c>
      <c r="K65">
        <v>2.78</v>
      </c>
    </row>
    <row r="66" spans="1:11" s="1" customFormat="1" x14ac:dyDescent="0.3">
      <c r="A66" s="1" t="s">
        <v>26</v>
      </c>
      <c r="B66">
        <v>48.4</v>
      </c>
      <c r="C66">
        <v>39.42</v>
      </c>
      <c r="D66">
        <v>39.36</v>
      </c>
      <c r="E66">
        <v>37.5</v>
      </c>
      <c r="F66">
        <v>75.62</v>
      </c>
      <c r="G66">
        <v>76.34</v>
      </c>
      <c r="H66">
        <v>158.93</v>
      </c>
      <c r="I66">
        <v>216.12</v>
      </c>
      <c r="J66">
        <v>229.11</v>
      </c>
      <c r="K66">
        <v>277.74</v>
      </c>
    </row>
    <row r="67" spans="1:11" s="6" customFormat="1" x14ac:dyDescent="0.3">
      <c r="A67" s="6" t="s">
        <v>78</v>
      </c>
    </row>
    <row r="68" spans="1:11" x14ac:dyDescent="0.3">
      <c r="A68" s="6" t="s">
        <v>45</v>
      </c>
      <c r="B68">
        <v>17.02</v>
      </c>
      <c r="C68">
        <v>18.02</v>
      </c>
      <c r="D68">
        <v>18.02</v>
      </c>
      <c r="E68">
        <v>18.39</v>
      </c>
      <c r="F68">
        <v>18.39</v>
      </c>
      <c r="G68">
        <v>18.39</v>
      </c>
      <c r="H68">
        <v>18.39</v>
      </c>
      <c r="I68">
        <v>18.39</v>
      </c>
      <c r="J68">
        <v>18.39</v>
      </c>
    </row>
    <row r="69" spans="1:11" x14ac:dyDescent="0.3">
      <c r="A69" s="4" t="s">
        <v>87</v>
      </c>
      <c r="B69">
        <v>5.65</v>
      </c>
      <c r="C69">
        <v>6.25</v>
      </c>
      <c r="D69">
        <v>0.11</v>
      </c>
      <c r="E69">
        <v>0.09</v>
      </c>
      <c r="F69">
        <v>0.11</v>
      </c>
      <c r="G69">
        <v>0.04</v>
      </c>
      <c r="H69">
        <v>0.04</v>
      </c>
      <c r="I69">
        <v>7.0000000000000007E-2</v>
      </c>
      <c r="J69">
        <v>0.02</v>
      </c>
      <c r="K69">
        <v>0.38</v>
      </c>
    </row>
    <row r="70" spans="1:11" x14ac:dyDescent="0.3">
      <c r="A70" s="4" t="s">
        <v>74</v>
      </c>
      <c r="B70">
        <v>9898700</v>
      </c>
      <c r="C70">
        <v>9898700</v>
      </c>
      <c r="D70">
        <v>9898700</v>
      </c>
      <c r="E70">
        <v>10000000</v>
      </c>
      <c r="F70">
        <v>10000000</v>
      </c>
      <c r="G70">
        <v>9898700</v>
      </c>
      <c r="H70">
        <v>10000000</v>
      </c>
      <c r="I70">
        <v>10000000</v>
      </c>
      <c r="J70">
        <v>10000000</v>
      </c>
      <c r="K70">
        <v>10000000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-2.0299999999999998</v>
      </c>
      <c r="C82">
        <v>-6.06</v>
      </c>
      <c r="D82">
        <v>-6.15</v>
      </c>
      <c r="E82">
        <v>-0.02</v>
      </c>
      <c r="F82">
        <v>11.9</v>
      </c>
      <c r="G82">
        <v>-2.39</v>
      </c>
      <c r="H82">
        <v>-1.9</v>
      </c>
      <c r="I82">
        <v>-1.95</v>
      </c>
      <c r="J82">
        <v>0.97</v>
      </c>
      <c r="K82">
        <v>-1.89</v>
      </c>
    </row>
    <row r="83" spans="1:11" s="6" customFormat="1" x14ac:dyDescent="0.3">
      <c r="A83" s="6" t="s">
        <v>33</v>
      </c>
      <c r="B83">
        <v>1.67</v>
      </c>
      <c r="C83">
        <v>6.67</v>
      </c>
      <c r="D83">
        <v>0.01</v>
      </c>
      <c r="F83">
        <v>-50</v>
      </c>
      <c r="G83">
        <v>4.03</v>
      </c>
      <c r="H83">
        <v>-69.23</v>
      </c>
      <c r="I83">
        <v>-46.02</v>
      </c>
      <c r="J83">
        <v>2.91</v>
      </c>
      <c r="K83">
        <v>-9.26</v>
      </c>
    </row>
    <row r="84" spans="1:11" s="6" customFormat="1" x14ac:dyDescent="0.3">
      <c r="A84" s="6" t="s">
        <v>34</v>
      </c>
      <c r="F84">
        <v>38.11</v>
      </c>
      <c r="G84">
        <v>-1.71</v>
      </c>
      <c r="H84">
        <v>71.13</v>
      </c>
      <c r="I84">
        <v>48</v>
      </c>
      <c r="J84">
        <v>-3.94</v>
      </c>
      <c r="K84">
        <v>11.5</v>
      </c>
    </row>
    <row r="85" spans="1:11" s="1" customFormat="1" x14ac:dyDescent="0.3">
      <c r="A85" s="6" t="s">
        <v>35</v>
      </c>
      <c r="B85">
        <v>-0.36</v>
      </c>
      <c r="C85">
        <v>0.61</v>
      </c>
      <c r="D85">
        <v>-6.14</v>
      </c>
      <c r="E85">
        <v>-0.02</v>
      </c>
      <c r="F85">
        <v>0.02</v>
      </c>
      <c r="G85">
        <v>-7.0000000000000007E-2</v>
      </c>
      <c r="I85">
        <v>0.03</v>
      </c>
      <c r="J85">
        <v>-0.05</v>
      </c>
      <c r="K85">
        <v>0.36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13.3</v>
      </c>
      <c r="C90">
        <v>12.36</v>
      </c>
      <c r="D90">
        <v>13.42</v>
      </c>
      <c r="E90">
        <v>10.7</v>
      </c>
      <c r="F90">
        <v>6.3</v>
      </c>
      <c r="G90">
        <v>8.34</v>
      </c>
      <c r="H90">
        <v>25.9</v>
      </c>
      <c r="I90">
        <v>34.07</v>
      </c>
      <c r="J90">
        <v>40.35</v>
      </c>
      <c r="K90">
        <v>71.510000000000005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0.99</v>
      </c>
      <c r="C93" s="24">
        <v>0.99</v>
      </c>
      <c r="D93" s="24">
        <v>0.99</v>
      </c>
      <c r="E93" s="24">
        <v>0.99</v>
      </c>
      <c r="F93" s="24">
        <v>0.99</v>
      </c>
      <c r="G93" s="24">
        <v>0.99</v>
      </c>
      <c r="H93" s="24">
        <v>0.99</v>
      </c>
      <c r="I93" s="24">
        <v>0.99</v>
      </c>
      <c r="J93" s="24">
        <v>0.99</v>
      </c>
      <c r="K93" s="24">
        <v>0.99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2025-07-31T10:09:23Z</dcterms:modified>
</cp:coreProperties>
</file>