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5"/>
  <workbookPr codeName="ThisWorkbook"/>
  <mc:AlternateContent xmlns:mc="http://schemas.openxmlformats.org/markup-compatibility/2006">
    <mc:Choice Requires="x15">
      <x15ac:absPath xmlns:x15ac="http://schemas.microsoft.com/office/spreadsheetml/2010/11/ac" url="C:\Projects\Multibagger\resources\Stocks\2025-07-31\"/>
    </mc:Choice>
  </mc:AlternateContent>
  <xr:revisionPtr revIDLastSave="0" documentId="8_{F5385E90-E243-4A4C-B26D-30FF8FBE361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L6" i="1" s="1"/>
  <c r="L19" i="1" s="1"/>
  <c r="L24" i="1" s="1"/>
  <c r="B6" i="3"/>
  <c r="C5" i="1"/>
  <c r="D5" i="1"/>
  <c r="D6" i="1" s="1"/>
  <c r="D19" i="1" s="1"/>
  <c r="E5" i="1"/>
  <c r="F5" i="1"/>
  <c r="G5" i="1"/>
  <c r="G6" i="1" s="1"/>
  <c r="G19" i="1" s="1"/>
  <c r="H5" i="1"/>
  <c r="I5" i="1"/>
  <c r="J5" i="1"/>
  <c r="K5" i="1"/>
  <c r="B5" i="1"/>
  <c r="J13" i="1"/>
  <c r="B6" i="6"/>
  <c r="C17" i="2"/>
  <c r="D17" i="2"/>
  <c r="D20" i="2" s="1"/>
  <c r="E17" i="2"/>
  <c r="F17" i="2"/>
  <c r="G17" i="2"/>
  <c r="H17" i="2"/>
  <c r="I17" i="2"/>
  <c r="J17" i="2"/>
  <c r="K17" i="2"/>
  <c r="C18" i="2"/>
  <c r="D18" i="2"/>
  <c r="E18" i="2"/>
  <c r="F18" i="2"/>
  <c r="G18" i="2"/>
  <c r="G21" i="2" s="1"/>
  <c r="H18" i="2"/>
  <c r="I18" i="2"/>
  <c r="J18" i="2"/>
  <c r="K18" i="2"/>
  <c r="B17" i="2"/>
  <c r="C4" i="2"/>
  <c r="D4" i="2"/>
  <c r="E24" i="2" s="1"/>
  <c r="E4" i="2"/>
  <c r="E5" i="2"/>
  <c r="F4" i="2"/>
  <c r="G4" i="2"/>
  <c r="H4" i="2"/>
  <c r="I4" i="2"/>
  <c r="I5" i="2"/>
  <c r="I23" i="2"/>
  <c r="J4" i="2"/>
  <c r="J5" i="2"/>
  <c r="J23" i="2" s="1"/>
  <c r="K4" i="2"/>
  <c r="C5" i="2"/>
  <c r="D5" i="2"/>
  <c r="F5" i="2"/>
  <c r="F23" i="2" s="1"/>
  <c r="G5" i="2"/>
  <c r="G23" i="2" s="1"/>
  <c r="H5" i="2"/>
  <c r="K5" i="2"/>
  <c r="C6" i="2"/>
  <c r="D6" i="2"/>
  <c r="E6" i="2"/>
  <c r="F6" i="2"/>
  <c r="G6" i="2"/>
  <c r="H6" i="2"/>
  <c r="I6" i="2"/>
  <c r="J6" i="2"/>
  <c r="K6" i="2"/>
  <c r="C7" i="2"/>
  <c r="D7" i="2"/>
  <c r="D16" i="2" s="1"/>
  <c r="E7" i="2"/>
  <c r="F7" i="2"/>
  <c r="G7" i="2"/>
  <c r="G16" i="2" s="1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C16" i="2" s="1"/>
  <c r="D13" i="2"/>
  <c r="E13" i="2"/>
  <c r="F13" i="2"/>
  <c r="F16" i="2" s="1"/>
  <c r="G13" i="2"/>
  <c r="H13" i="2"/>
  <c r="H16" i="2" s="1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L4" i="1" s="1"/>
  <c r="K4" i="3"/>
  <c r="C5" i="3"/>
  <c r="D5" i="3"/>
  <c r="E5" i="3"/>
  <c r="F5" i="3"/>
  <c r="G5" i="3"/>
  <c r="H5" i="3"/>
  <c r="L5" i="1" s="1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L11" i="1" s="1"/>
  <c r="M11" i="1" s="1"/>
  <c r="I11" i="3"/>
  <c r="J11" i="3"/>
  <c r="K11" i="3"/>
  <c r="C12" i="3"/>
  <c r="D12" i="3"/>
  <c r="E12" i="3"/>
  <c r="F12" i="3"/>
  <c r="G12" i="3"/>
  <c r="H12" i="3"/>
  <c r="I12" i="3"/>
  <c r="J12" i="3"/>
  <c r="K12" i="3"/>
  <c r="L12" i="1" s="1"/>
  <c r="L13" i="1" s="1"/>
  <c r="L14" i="1" s="1"/>
  <c r="L25" i="1" s="1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E6" i="1" s="1"/>
  <c r="E19" i="1" s="1"/>
  <c r="F4" i="1"/>
  <c r="G4" i="1"/>
  <c r="G20" i="2" s="1"/>
  <c r="H4" i="1"/>
  <c r="I4" i="1"/>
  <c r="J4" i="1"/>
  <c r="K4" i="1"/>
  <c r="K20" i="2" s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C13" i="1" s="1"/>
  <c r="C14" i="1" s="1"/>
  <c r="D12" i="1"/>
  <c r="E12" i="1"/>
  <c r="E23" i="2" s="1"/>
  <c r="F12" i="1"/>
  <c r="F13" i="1" s="1"/>
  <c r="F14" i="1" s="1"/>
  <c r="G12" i="1"/>
  <c r="G13" i="1" s="1"/>
  <c r="G14" i="1" s="1"/>
  <c r="H12" i="1"/>
  <c r="H13" i="1" s="1"/>
  <c r="I12" i="1"/>
  <c r="I13" i="1" s="1"/>
  <c r="J12" i="1"/>
  <c r="K12" i="1"/>
  <c r="K13" i="1" s="1"/>
  <c r="C15" i="1"/>
  <c r="D15" i="1"/>
  <c r="E15" i="1"/>
  <c r="F15" i="1"/>
  <c r="G15" i="1"/>
  <c r="H15" i="1"/>
  <c r="I15" i="1"/>
  <c r="J15" i="1"/>
  <c r="J14" i="1"/>
  <c r="K15" i="1"/>
  <c r="B15" i="1"/>
  <c r="B7" i="1"/>
  <c r="B4" i="1"/>
  <c r="A1" i="1"/>
  <c r="E1" i="6"/>
  <c r="H1" i="1" s="1"/>
  <c r="E1" i="2"/>
  <c r="E1" i="3"/>
  <c r="K23" i="2"/>
  <c r="C23" i="2"/>
  <c r="K16" i="2"/>
  <c r="I6" i="1"/>
  <c r="I19" i="1" s="1"/>
  <c r="C6" i="1"/>
  <c r="C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L15" i="1"/>
  <c r="B12" i="1"/>
  <c r="B13" i="1" s="1"/>
  <c r="B11" i="1"/>
  <c r="B10" i="1"/>
  <c r="B9" i="1"/>
  <c r="B8" i="1"/>
  <c r="B3" i="1"/>
  <c r="E14" i="3"/>
  <c r="I14" i="3"/>
  <c r="G14" i="3"/>
  <c r="J20" i="2"/>
  <c r="C20" i="2"/>
  <c r="E20" i="2"/>
  <c r="L10" i="1"/>
  <c r="A1" i="3"/>
  <c r="A1" i="2"/>
  <c r="A1" i="4"/>
  <c r="K14" i="1" l="1"/>
  <c r="C24" i="2"/>
  <c r="K6" i="1"/>
  <c r="K19" i="1" s="1"/>
  <c r="L9" i="1"/>
  <c r="L7" i="1"/>
  <c r="E16" i="2"/>
  <c r="I23" i="1"/>
  <c r="H23" i="1"/>
  <c r="J6" i="1"/>
  <c r="J19" i="1" s="1"/>
  <c r="K24" i="1" s="1"/>
  <c r="M24" i="1" s="1"/>
  <c r="I24" i="1"/>
  <c r="K14" i="3"/>
  <c r="K24" i="2"/>
  <c r="B16" i="2"/>
  <c r="D23" i="2"/>
  <c r="F20" i="2"/>
  <c r="D24" i="2"/>
  <c r="H23" i="2"/>
  <c r="J24" i="2"/>
  <c r="L23" i="1"/>
  <c r="J23" i="1"/>
  <c r="B20" i="2"/>
  <c r="I24" i="2"/>
  <c r="H24" i="2"/>
  <c r="I14" i="1"/>
  <c r="K25" i="1" s="1"/>
  <c r="M25" i="1" s="1"/>
  <c r="M14" i="1" s="1"/>
  <c r="H14" i="1"/>
  <c r="B23" i="2"/>
  <c r="G24" i="2"/>
  <c r="D13" i="1"/>
  <c r="E13" i="1" s="1"/>
  <c r="E14" i="1" s="1"/>
  <c r="I25" i="1" s="1"/>
  <c r="N11" i="1"/>
  <c r="B14" i="1"/>
  <c r="I16" i="2"/>
  <c r="F24" i="2"/>
  <c r="J25" i="1"/>
  <c r="M9" i="1"/>
  <c r="N9" i="1"/>
  <c r="N8" i="1"/>
  <c r="M8" i="1"/>
  <c r="N23" i="1"/>
  <c r="N4" i="1" s="1"/>
  <c r="I20" i="2"/>
  <c r="J24" i="1"/>
  <c r="H20" i="2"/>
  <c r="K23" i="1"/>
  <c r="H6" i="1"/>
  <c r="H19" i="1" s="1"/>
  <c r="F6" i="1"/>
  <c r="F19" i="1" s="1"/>
  <c r="H24" i="1" s="1"/>
  <c r="E1" i="4"/>
  <c r="N24" i="1" l="1"/>
  <c r="D14" i="1"/>
  <c r="H25" i="1" s="1"/>
  <c r="N25" i="1" s="1"/>
  <c r="N14" i="1" s="1"/>
  <c r="N15" i="1" s="1"/>
  <c r="M23" i="1"/>
  <c r="M4" i="1" s="1"/>
  <c r="N6" i="1"/>
  <c r="N10" i="1" s="1"/>
  <c r="N12" i="1" s="1"/>
  <c r="N13" i="1" s="1"/>
  <c r="M6" i="1"/>
  <c r="M10" i="1" s="1"/>
  <c r="M12" i="1" s="1"/>
  <c r="M13" i="1" s="1"/>
  <c r="M15" i="1" s="1"/>
  <c r="N5" i="1" l="1"/>
  <c r="M5" i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<sst xmlns="http://schemas.openxmlformats.org/spreadsheetml/2006/main" count="145" uniqueCount="93">
  <si>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</si>
  <si>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</si>
  <si>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</si>
  <si>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</si>
  <si>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</si>
  <si>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</si>
  <si>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</si>
  <si>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</si>
  <si>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</si>
  <si>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</si>
  <si>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</si>
  <si>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</si>
  <si>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</si>
  <si>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</si>
  <si>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</si>
  <si>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</si>
  <si>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</si>
  <si>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</si>
  <si>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</si>
  <si>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</si>
  <si>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</si>
  <si>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</si>
  <si>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</si>
  <si>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</si>
  <si>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</si>
  <si>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</si>
  <si>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</si>
  <si>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</si>
  <si>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</si>
  <si>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</si>
  <si>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</si>
  <si>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</si>
  <si>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</si>
  <si>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</si>
  <si>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</si>
  <si>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</si>
  <si>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</si>
  <si>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</si>
  <si>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</si>
  <si>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</si>
  <si>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</si>
  <si>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</si>
  <si>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</si>
  <si>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</si>
  <si>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</si>
  <si>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</si>
  <si>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</si>
  <si>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</si>
  <si>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</si>
  <si>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</si>
  <si>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</si>
  <si>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</si>
  <si>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</si>
  <si>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</si>
  <si>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</si>
  <si>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</si>
  <si>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</si>
  <si>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</si>
  <si>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</si>
  <si>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</si>
  <si>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</si>
  <si>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</si>
  <si>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</si>
  <si>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INTEGRA ENGINEERING INDIA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</si>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</sst>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27">
    <xf numFmtId="0" fontId="0" fillId="0" borderId="0" xfId="0"/>
    <xf numFmtId="164" fontId="1" fillId="0" borderId="0" xfId="1" applyFont="1" applyBorder="1"/>
    <xf numFmtId="0" fontId="1" fillId="0" borderId="0" xfId="0" applyFont="1"/>
    <xf numFmtId="0" fontId="8" fillId="0" borderId="0" xfId="0" applyFont="1"/>
    <xf numFmtId="164" fontId="0" fillId="0" borderId="0" xfId="1" applyFont="1" applyBorder="1"/>
    <xf numFmtId="10" fontId="0" fillId="0" borderId="0" xfId="0" applyNumberFormat="1"/>
    <xf numFmtId="164" fontId="3" fillId="0" borderId="0" xfId="1" applyFont="1" applyBorder="1"/>
    <xf numFmtId="9" fontId="3" fillId="0" borderId="0" xfId="1" applyNumberFormat="1" applyFont="1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/>
    <xf numFmtId="165" fontId="2" fillId="5" borderId="0" xfId="0" applyNumberFormat="1" applyFont="1" applyFill="1" applyAlignment="1">
      <alignment horizontal="center"/>
    </xf>
    <xf numFmtId="0" fontId="2" fillId="5" borderId="0" xfId="0" applyFont="1" applyFill="1" applyAlignment="1">
      <alignment horizontal="center"/>
    </xf>
    <xf numFmtId="164" fontId="0" fillId="0" borderId="0" xfId="1" applyFont="1" applyBorder="1" applyAlignment="1">
      <alignment horizontal="center"/>
    </xf>
    <xf numFmtId="164" fontId="1" fillId="0" borderId="0" xfId="1" applyFont="1" applyBorder="1" applyAlignment="1">
      <alignment horizontal="center"/>
    </xf>
    <xf numFmtId="10" fontId="1" fillId="0" borderId="0" xfId="0" applyNumberFormat="1" applyFont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/>
    <xf numFmtId="0" fontId="0" fillId="0" borderId="0" xfId="0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9" fillId="0" borderId="0" xfId="0" applyFont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defaultColWidth="8.77734375" defaultRowHeight="14.4" x14ac:dyDescent="0.3"/>
  <cols>
    <col min="1" max="1" width="20.6640625" customWidth="1"/>
    <col min="2" max="6" width="13.44140625" customWidth="1"/>
    <col min="7" max="7" width="14.77734375" bestFit="1" customWidth="1"/>
    <col min="8" max="11" width="13.44140625" customWidth="1"/>
    <col min="12" max="12" width="13.33203125" customWidth="1"/>
    <col min="13" max="14" width="12.109375" customWidth="1"/>
  </cols>
  <sheetData>
    <row r="1" spans="1:14" s="2" customFormat="1" x14ac:dyDescent="0.3">
      <c r="A1" s="2" t="str">
        <f>'Data Sheet'!B1</f>
        <v>INTEGRA ENGINEERING INDIA LTD</v>
      </c>
      <c r="H1" t="str">
        <f>UPDATE</f>
        <v/>
      </c>
      <c r="J1" s="3"/>
      <c r="K1" s="3"/>
      <c r="M1" s="2" t="s">
        <v>1</v>
      </c>
    </row>
    <row r="3" spans="1:14" s="2" customFormat="1" x14ac:dyDescent="0.3">
      <c r="A3" s="11" t="s">
        <v>2</v>
      </c>
      <c r="B3" s="12">
        <f>'Data Sheet'!B16</f>
        <v>42460</v>
      </c>
      <c r="C3" s="12">
        <f>'Data Sheet'!C16</f>
        <v>42825</v>
      </c>
      <c r="D3" s="12">
        <f>'Data Sheet'!D16</f>
        <v>43190</v>
      </c>
      <c r="E3" s="12">
        <f>'Data Sheet'!E16</f>
        <v>43555</v>
      </c>
      <c r="F3" s="12">
        <f>'Data Sheet'!F16</f>
        <v>43921</v>
      </c>
      <c r="G3" s="12">
        <f>'Data Sheet'!G16</f>
        <v>44286</v>
      </c>
      <c r="H3" s="12">
        <f>'Data Sheet'!H16</f>
        <v>44651</v>
      </c>
      <c r="I3" s="12">
        <f>'Data Sheet'!I16</f>
        <v>45016</v>
      </c>
      <c r="J3" s="12">
        <f>'Data Sheet'!J16</f>
        <v>45382</v>
      </c>
      <c r="K3" s="12">
        <f>'Data Sheet'!K16</f>
        <v>45747</v>
      </c>
      <c r="L3" s="13" t="s">
        <v>3</v>
      </c>
      <c r="M3" s="13" t="s">
        <v>4</v>
      </c>
      <c r="N3" s="13" t="s">
        <v>5</v>
      </c>
    </row>
    <row r="4" spans="1:14" s="2" customFormat="1" x14ac:dyDescent="0.3">
      <c r="A4" s="2" t="s">
        <v>6</v>
      </c>
      <c r="B4" s="1">
        <f>'Data Sheet'!B17</f>
        <v>26.29</v>
      </c>
      <c r="C4" s="1">
        <f>'Data Sheet'!C17</f>
        <v>31.94</v>
      </c>
      <c r="D4" s="1">
        <f>'Data Sheet'!D17</f>
        <v>45.14</v>
      </c>
      <c r="E4" s="1">
        <f>'Data Sheet'!E17</f>
        <v>62.66</v>
      </c>
      <c r="F4" s="1">
        <f>'Data Sheet'!F17</f>
        <v>62.92</v>
      </c>
      <c r="G4" s="1">
        <f>'Data Sheet'!G17</f>
        <v>63.01</v>
      </c>
      <c r="H4" s="1">
        <f>'Data Sheet'!H17</f>
        <v>103.75</v>
      </c>
      <c r="I4" s="1">
        <f>'Data Sheet'!I17</f>
        <v>133.16</v>
      </c>
      <c r="J4" s="1">
        <f>'Data Sheet'!J17</f>
        <v>146.82</v>
      </c>
      <c r="K4" s="1">
        <f>'Data Sheet'!K17</f>
        <v>165.86</v>
      </c>
      <c r="L4" s="1">
        <f>SUM(Quarters!H4:K4)</f>
        <v>176.25</v>
      </c>
      <c r="M4" s="1">
        <f>$K4+M23*K4</f>
        <v>193.93648185378734</v>
      </c>
      <c r="N4" s="1">
        <f>$K4+N23*L4</f>
        <v>188.71655905190033</v>
      </c>
    </row>
    <row r="5" spans="1:14" x14ac:dyDescent="0.3">
      <c r="A5" t="s">
        <v>7</v>
      </c>
      <c r="B5" s="6">
        <f>SUM('Data Sheet'!B18,'Data Sheet'!B20:B24, -1*'Data Sheet'!B19)</f>
        <v>25.94</v>
      </c>
      <c r="C5" s="6">
        <f>SUM('Data Sheet'!C18,'Data Sheet'!C20:C24, -1*'Data Sheet'!C19)</f>
        <v>31.779999999999998</v>
      </c>
      <c r="D5" s="6">
        <f>SUM('Data Sheet'!D18,'Data Sheet'!D20:D24, -1*'Data Sheet'!D19)</f>
        <v>40.550000000000004</v>
      </c>
      <c r="E5" s="6">
        <f>SUM('Data Sheet'!E18,'Data Sheet'!E20:E24, -1*'Data Sheet'!E19)</f>
        <v>53.420000000000009</v>
      </c>
      <c r="F5" s="6">
        <f>SUM('Data Sheet'!F18,'Data Sheet'!F20:F24, -1*'Data Sheet'!F19)</f>
        <v>54.52</v>
      </c>
      <c r="G5" s="6">
        <f>SUM('Data Sheet'!G18,'Data Sheet'!G20:G24, -1*'Data Sheet'!G19)</f>
        <v>54.78</v>
      </c>
      <c r="H5" s="6">
        <f>SUM('Data Sheet'!H18,'Data Sheet'!H20:H24, -1*'Data Sheet'!H19)</f>
        <v>89.039999999999992</v>
      </c>
      <c r="I5" s="6">
        <f>SUM('Data Sheet'!I18,'Data Sheet'!I20:I24, -1*'Data Sheet'!I19)</f>
        <v>111.74</v>
      </c>
      <c r="J5" s="6">
        <f>SUM('Data Sheet'!J18,'Data Sheet'!J20:J24, -1*'Data Sheet'!J19)</f>
        <v>122.61999999999999</v>
      </c>
      <c r="K5" s="6">
        <f>SUM('Data Sheet'!K18,'Data Sheet'!K20:K24, -1*'Data Sheet'!K19)</f>
        <v>134.38</v>
      </c>
      <c r="L5" s="6">
        <f>SUM(Quarters!H5:K5)</f>
        <v>140.86000000000001</v>
      </c>
      <c r="M5" s="6">
        <f t="shared" ref="M5:N5" si="0">M4-M6</f>
        <v>154.99513664638005</v>
      </c>
      <c r="N5" s="6">
        <f t="shared" si="0"/>
        <v>161.18329409985671</v>
      </c>
    </row>
    <row r="6" spans="1:14" s="2" customFormat="1" x14ac:dyDescent="0.3">
      <c r="A6" s="2" t="s">
        <v>8</v>
      </c>
      <c r="B6" s="1">
        <f>B4-B5</f>
        <v>0.34999999999999787</v>
      </c>
      <c r="C6" s="1">
        <f t="shared" ref="C6:K6" si="1">C4-C5</f>
        <v>0.16000000000000369</v>
      </c>
      <c r="D6" s="1">
        <f t="shared" si="1"/>
        <v>4.5899999999999963</v>
      </c>
      <c r="E6" s="1">
        <f t="shared" si="1"/>
        <v>9.2399999999999878</v>
      </c>
      <c r="F6" s="1">
        <f t="shared" si="1"/>
        <v>8.3999999999999986</v>
      </c>
      <c r="G6" s="1">
        <f t="shared" si="1"/>
        <v>8.2299999999999969</v>
      </c>
      <c r="H6" s="1">
        <f t="shared" si="1"/>
        <v>14.710000000000008</v>
      </c>
      <c r="I6" s="1">
        <f t="shared" si="1"/>
        <v>21.42</v>
      </c>
      <c r="J6" s="1">
        <f t="shared" si="1"/>
        <v>24.200000000000003</v>
      </c>
      <c r="K6" s="1">
        <f t="shared" si="1"/>
        <v>31.480000000000018</v>
      </c>
      <c r="L6" s="1">
        <f>SUM(Quarters!H6:K6)</f>
        <v>35.39</v>
      </c>
      <c r="M6" s="1">
        <f>M4*M24</f>
        <v>38.941345207407281</v>
      </c>
      <c r="N6" s="1">
        <f>N4*N24</f>
        <v>27.533264952043638</v>
      </c>
    </row>
    <row r="7" spans="1:14" x14ac:dyDescent="0.3">
      <c r="A7" t="s">
        <v>9</v>
      </c>
      <c r="B7" s="6">
        <f>'Data Sheet'!B25</f>
        <v>2.4700000000000002</v>
      </c>
      <c r="C7" s="6">
        <f>'Data Sheet'!C25</f>
        <v>3.56</v>
      </c>
      <c r="D7" s="6">
        <f>'Data Sheet'!D25</f>
        <v>1.71</v>
      </c>
      <c r="E7" s="6">
        <f>'Data Sheet'!E25</f>
        <v>1.71</v>
      </c>
      <c r="F7" s="6">
        <f>'Data Sheet'!F25</f>
        <v>2.14</v>
      </c>
      <c r="G7" s="6">
        <f>'Data Sheet'!G25</f>
        <v>1.72</v>
      </c>
      <c r="H7" s="6">
        <f>'Data Sheet'!H25</f>
        <v>1.29</v>
      </c>
      <c r="I7" s="6">
        <f>'Data Sheet'!I25</f>
        <v>0.56999999999999995</v>
      </c>
      <c r="J7" s="6">
        <f>'Data Sheet'!J25</f>
        <v>0.85</v>
      </c>
      <c r="K7" s="6">
        <f>'Data Sheet'!K25</f>
        <v>0.95</v>
      </c>
      <c r="L7" s="6">
        <f>SUM(Quarters!H7:K7)</f>
        <v>0.87</v>
      </c>
      <c r="M7" s="6">
        <v>0</v>
      </c>
      <c r="N7" s="6">
        <v>0</v>
      </c>
    </row>
    <row r="8" spans="1:14" x14ac:dyDescent="0.3">
      <c r="A8" t="s">
        <v>10</v>
      </c>
      <c r="B8" s="6">
        <f>'Data Sheet'!B26</f>
        <v>0.76</v>
      </c>
      <c r="C8" s="6">
        <f>'Data Sheet'!C26</f>
        <v>0.81</v>
      </c>
      <c r="D8" s="6">
        <f>'Data Sheet'!D26</f>
        <v>0.91</v>
      </c>
      <c r="E8" s="6">
        <f>'Data Sheet'!E26</f>
        <v>1.1200000000000001</v>
      </c>
      <c r="F8" s="6">
        <f>'Data Sheet'!F26</f>
        <v>1.38</v>
      </c>
      <c r="G8" s="6">
        <f>'Data Sheet'!G26</f>
        <v>1.53</v>
      </c>
      <c r="H8" s="6">
        <f>'Data Sheet'!H26</f>
        <v>1.66</v>
      </c>
      <c r="I8" s="6">
        <f>'Data Sheet'!I26</f>
        <v>2.16</v>
      </c>
      <c r="J8" s="6">
        <f>'Data Sheet'!J26</f>
        <v>2.78</v>
      </c>
      <c r="K8" s="6">
        <f>'Data Sheet'!K26</f>
        <v>3.64</v>
      </c>
      <c r="L8" s="6">
        <f>SUM(Quarters!H8:K8)</f>
        <v>4.01</v>
      </c>
      <c r="M8" s="6">
        <f>+$L8</f>
        <v>4.01</v>
      </c>
      <c r="N8" s="6">
        <f>+$L8</f>
        <v>4.01</v>
      </c>
    </row>
    <row r="9" spans="1:14" x14ac:dyDescent="0.3">
      <c r="A9" t="s">
        <v>11</v>
      </c>
      <c r="B9" s="6">
        <f>'Data Sheet'!B27</f>
        <v>0.13</v>
      </c>
      <c r="C9" s="6">
        <f>'Data Sheet'!C27</f>
        <v>0.52</v>
      </c>
      <c r="D9" s="6">
        <f>'Data Sheet'!D27</f>
        <v>0.56999999999999995</v>
      </c>
      <c r="E9" s="6">
        <f>'Data Sheet'!E27</f>
        <v>0.77</v>
      </c>
      <c r="F9" s="6">
        <f>'Data Sheet'!F27</f>
        <v>0.78</v>
      </c>
      <c r="G9" s="6">
        <f>'Data Sheet'!G27</f>
        <v>0.71</v>
      </c>
      <c r="H9" s="6">
        <f>'Data Sheet'!H27</f>
        <v>0.99</v>
      </c>
      <c r="I9" s="6">
        <f>'Data Sheet'!I27</f>
        <v>1.17</v>
      </c>
      <c r="J9" s="6">
        <f>'Data Sheet'!J27</f>
        <v>1.25</v>
      </c>
      <c r="K9" s="6">
        <f>'Data Sheet'!K27</f>
        <v>2.4</v>
      </c>
      <c r="L9" s="6">
        <f>SUM(Quarters!H9:K9)</f>
        <v>2.86</v>
      </c>
      <c r="M9" s="6">
        <f>+$L9</f>
        <v>2.86</v>
      </c>
      <c r="N9" s="6">
        <f>+$L9</f>
        <v>2.86</v>
      </c>
    </row>
    <row r="10" spans="1:14" x14ac:dyDescent="0.3">
      <c r="A10" t="s">
        <v>12</v>
      </c>
      <c r="B10" s="6">
        <f>'Data Sheet'!B28</f>
        <v>1.93</v>
      </c>
      <c r="C10" s="6">
        <f>'Data Sheet'!C28</f>
        <v>2.39</v>
      </c>
      <c r="D10" s="6">
        <f>'Data Sheet'!D28</f>
        <v>4.82</v>
      </c>
      <c r="E10" s="6">
        <f>'Data Sheet'!E28</f>
        <v>9.06</v>
      </c>
      <c r="F10" s="6">
        <f>'Data Sheet'!F28</f>
        <v>8.3800000000000008</v>
      </c>
      <c r="G10" s="6">
        <f>'Data Sheet'!G28</f>
        <v>7.71</v>
      </c>
      <c r="H10" s="6">
        <f>'Data Sheet'!H28</f>
        <v>13.35</v>
      </c>
      <c r="I10" s="6">
        <f>'Data Sheet'!I28</f>
        <v>18.66</v>
      </c>
      <c r="J10" s="6">
        <f>'Data Sheet'!J28</f>
        <v>21.02</v>
      </c>
      <c r="K10" s="6">
        <f>'Data Sheet'!K28</f>
        <v>26.39</v>
      </c>
      <c r="L10" s="6">
        <f>SUM(Quarters!H10:K10)</f>
        <v>29.39</v>
      </c>
      <c r="M10" s="6">
        <f>M6+M7-SUM(M8:M9)</f>
        <v>32.071345207407283</v>
      </c>
      <c r="N10" s="6">
        <f>N6+N7-SUM(N8:N9)</f>
        <v>20.66326495204364</v>
      </c>
    </row>
    <row r="11" spans="1:14" x14ac:dyDescent="0.3">
      <c r="A11" t="s">
        <v>13</v>
      </c>
      <c r="B11" s="6">
        <f>'Data Sheet'!B29</f>
        <v>0.63</v>
      </c>
      <c r="C11" s="6">
        <f>'Data Sheet'!C29</f>
        <v>0.84</v>
      </c>
      <c r="D11" s="6">
        <f>'Data Sheet'!D29</f>
        <v>1.41</v>
      </c>
      <c r="E11" s="6">
        <f>'Data Sheet'!E29</f>
        <v>-2.06</v>
      </c>
      <c r="F11" s="6">
        <f>'Data Sheet'!F29</f>
        <v>2.62</v>
      </c>
      <c r="G11" s="6">
        <f>'Data Sheet'!G29</f>
        <v>2.2999999999999998</v>
      </c>
      <c r="H11" s="6">
        <f>'Data Sheet'!H29</f>
        <v>4.25</v>
      </c>
      <c r="I11" s="6">
        <f>'Data Sheet'!I29</f>
        <v>0.48</v>
      </c>
      <c r="J11" s="6">
        <f>'Data Sheet'!J29</f>
        <v>6.5</v>
      </c>
      <c r="K11" s="6">
        <f>'Data Sheet'!K29</f>
        <v>7.9</v>
      </c>
      <c r="L11" s="6">
        <f>SUM(Quarters!H11:K11)</f>
        <v>8.76</v>
      </c>
      <c r="M11" s="7">
        <f>IF($L10&gt;0,$L11/$L10,0)</f>
        <v>0.29806056481796528</v>
      </c>
      <c r="N11" s="7">
        <f>IF($L10&gt;0,$L11/$L10,0)</f>
        <v>0.29806056481796528</v>
      </c>
    </row>
    <row r="12" spans="1:14" s="2" customFormat="1" x14ac:dyDescent="0.3">
      <c r="A12" s="2" t="s">
        <v>14</v>
      </c>
      <c r="B12" s="1">
        <f>'Data Sheet'!B30</f>
        <v>1.3</v>
      </c>
      <c r="C12" s="1">
        <f>'Data Sheet'!C30</f>
        <v>1.54</v>
      </c>
      <c r="D12" s="1">
        <f>'Data Sheet'!D30</f>
        <v>3.41</v>
      </c>
      <c r="E12" s="1">
        <f>'Data Sheet'!E30</f>
        <v>11.12</v>
      </c>
      <c r="F12" s="1">
        <f>'Data Sheet'!F30</f>
        <v>5.77</v>
      </c>
      <c r="G12" s="1">
        <f>'Data Sheet'!G30</f>
        <v>5.41</v>
      </c>
      <c r="H12" s="1">
        <f>'Data Sheet'!H30</f>
        <v>9.1</v>
      </c>
      <c r="I12" s="1">
        <f>'Data Sheet'!I30</f>
        <v>18.190000000000001</v>
      </c>
      <c r="J12" s="1">
        <f>'Data Sheet'!J30</f>
        <v>14.52</v>
      </c>
      <c r="K12" s="1">
        <f>'Data Sheet'!K30</f>
        <v>18.489999999999998</v>
      </c>
      <c r="L12" s="1">
        <f>SUM(Quarters!H12:K12)</f>
        <v>20.630000000000003</v>
      </c>
      <c r="M12" s="1">
        <f>M10-M11*M10</f>
        <v>22.512141940415525</v>
      </c>
      <c r="N12" s="1">
        <f>N10-N11*N10</f>
        <v>14.504360529454246</v>
      </c>
    </row>
    <row r="13" spans="1:14" x14ac:dyDescent="0.3">
      <c r="A13" t="s">
        <v>57</v>
      </c>
      <c r="B13" s="6">
        <f>IF('Data Sheet'!B93&gt;0,B12/'Data Sheet'!B93,0)</f>
        <v>0.38011695906432752</v>
      </c>
      <c r="C13" s="6">
        <f>IF('Data Sheet'!C93&gt;0,C12/'Data Sheet'!C93,0)</f>
        <v>0.45029239766081874</v>
      </c>
      <c r="D13" s="6">
        <f>IF('Data Sheet'!D93&gt;0,D12/'Data Sheet'!D93,0)</f>
        <v>0.99707602339181289</v>
      </c>
      <c r="E13" s="6">
        <f>IF('Data Sheet'!E93&gt;0,E12/'Data Sheet'!E93,0)</f>
        <v>3.2514619883040936</v>
      </c>
      <c r="F13" s="6">
        <f>IF('Data Sheet'!F93&gt;0,F12/'Data Sheet'!F93,0)</f>
        <v>1.6871345029239766</v>
      </c>
      <c r="G13" s="6">
        <f>IF('Data Sheet'!G93&gt;0,G12/'Data Sheet'!G93,0)</f>
        <v>1.5818713450292399</v>
      </c>
      <c r="H13" s="6">
        <f>IF('Data Sheet'!H93&gt;0,H12/'Data Sheet'!H93,0)</f>
        <v>2.6608187134502925</v>
      </c>
      <c r="I13" s="6">
        <f>IF('Data Sheet'!I93&gt;0,I12/'Data Sheet'!I93,0)</f>
        <v>5.2877906976744189</v>
      </c>
      <c r="J13" s="6">
        <f>IF('Data Sheet'!J93&gt;0,J12/'Data Sheet'!J93,0)</f>
        <v>4.220930232558139</v>
      </c>
      <c r="K13" s="6">
        <f>IF('Data Sheet'!K93&gt;0,K12/'Data Sheet'!K93,0)</f>
        <v>5.375</v>
      </c>
      <c r="L13" s="6">
        <f>IF('Data Sheet'!$B6&gt;0,'Profit &amp; Loss'!L12/'Data Sheet'!$B6,0)</f>
        <v>5.9926815381637235</v>
      </c>
      <c r="M13" s="6">
        <f>IF('Data Sheet'!$B6&gt;0,'Profit &amp; Loss'!M12/'Data Sheet'!$B6,0)</f>
        <v>6.5394133490474724</v>
      </c>
      <c r="N13" s="6">
        <f>IF('Data Sheet'!$B6&gt;0,'Profit &amp; Loss'!N12/'Data Sheet'!$B6,0)</f>
        <v>4.2132822863660229</v>
      </c>
    </row>
    <row r="14" spans="1:14" x14ac:dyDescent="0.3">
      <c r="A14" t="s">
        <v>16</v>
      </c>
      <c r="B14" s="6">
        <f>IF(B15&gt;0,B15/B13,"")</f>
        <v>60.376153846153841</v>
      </c>
      <c r="C14" s="6">
        <f t="shared" ref="C14:K14" si="2">IF(C15&gt;0,C15/C13,"")</f>
        <v>72.175324675324674</v>
      </c>
      <c r="D14" s="6">
        <f t="shared" si="2"/>
        <v>52.503519061583575</v>
      </c>
      <c r="E14" s="6">
        <f t="shared" si="2"/>
        <v>16.592535971223022</v>
      </c>
      <c r="F14" s="6">
        <f t="shared" si="2"/>
        <v>11.646967071057192</v>
      </c>
      <c r="G14" s="6">
        <f t="shared" si="2"/>
        <v>16.878743068391866</v>
      </c>
      <c r="H14" s="6">
        <f t="shared" si="2"/>
        <v>26.627142857142854</v>
      </c>
      <c r="I14" s="6">
        <f t="shared" si="2"/>
        <v>23.520219901044531</v>
      </c>
      <c r="J14" s="6">
        <f t="shared" si="2"/>
        <v>54.253443526170805</v>
      </c>
      <c r="K14" s="6">
        <f t="shared" si="2"/>
        <v>39.283720930232562</v>
      </c>
      <c r="L14" s="6">
        <f t="shared" ref="L14" si="3">IF(L13&gt;0,L15/L13,0)</f>
        <v>42.568589432864755</v>
      </c>
      <c r="M14" s="6">
        <f>M25</f>
        <v>42.568589432864755</v>
      </c>
      <c r="N14" s="6">
        <f>N25</f>
        <v>28.921420344765949</v>
      </c>
    </row>
    <row r="15" spans="1:14" s="2" customFormat="1" x14ac:dyDescent="0.3">
      <c r="A15" s="2" t="s">
        <v>58</v>
      </c>
      <c r="B15" s="1">
        <f>'Data Sheet'!B90</f>
        <v>22.95</v>
      </c>
      <c r="C15" s="1">
        <f>'Data Sheet'!C90</f>
        <v>32.5</v>
      </c>
      <c r="D15" s="1">
        <f>'Data Sheet'!D90</f>
        <v>52.35</v>
      </c>
      <c r="E15" s="1">
        <f>'Data Sheet'!E90</f>
        <v>53.95</v>
      </c>
      <c r="F15" s="1">
        <f>'Data Sheet'!F90</f>
        <v>19.649999999999999</v>
      </c>
      <c r="G15" s="1">
        <f>'Data Sheet'!G90</f>
        <v>26.7</v>
      </c>
      <c r="H15" s="1">
        <f>'Data Sheet'!H90</f>
        <v>70.849999999999994</v>
      </c>
      <c r="I15" s="1">
        <f>'Data Sheet'!I90</f>
        <v>124.37</v>
      </c>
      <c r="J15" s="1">
        <f>'Data Sheet'!J90</f>
        <v>229</v>
      </c>
      <c r="K15" s="1">
        <f>'Data Sheet'!K90</f>
        <v>211.15</v>
      </c>
      <c r="L15" s="1">
        <f>'Data Sheet'!B8</f>
        <v>255.1</v>
      </c>
      <c r="M15" s="8">
        <f>M13*M14</f>
        <v>278.37360198739697</v>
      </c>
      <c r="N15" s="9">
        <f>N13*N14</f>
        <v>121.85410803514829</v>
      </c>
    </row>
    <row r="17" spans="1:14" s="2" customFormat="1" x14ac:dyDescent="0.3">
      <c r="A17" s="2" t="s">
        <v>15</v>
      </c>
    </row>
    <row r="18" spans="1:14" x14ac:dyDescent="0.3">
      <c r="A18" t="s">
        <v>17</v>
      </c>
      <c r="B18" s="5">
        <f>IF('Data Sheet'!B30&gt;0, 'Data Sheet'!B31/'Data Sheet'!B30, 0)</f>
        <v>0</v>
      </c>
      <c r="C18" s="5">
        <f>IF('Data Sheet'!C30&gt;0, 'Data Sheet'!C31/'Data Sheet'!C30, 0)</f>
        <v>0</v>
      </c>
      <c r="D18" s="5">
        <f>IF('Data Sheet'!D30&gt;0, 'Data Sheet'!D31/'Data Sheet'!D30, 0)</f>
        <v>0</v>
      </c>
      <c r="E18" s="5">
        <f>IF('Data Sheet'!E30&gt;0, 'Data Sheet'!E31/'Data Sheet'!E30, 0)</f>
        <v>0</v>
      </c>
      <c r="F18" s="5">
        <f>IF('Data Sheet'!F30&gt;0, 'Data Sheet'!F31/'Data Sheet'!F30, 0)</f>
        <v>0</v>
      </c>
      <c r="G18" s="5">
        <f>IF('Data Sheet'!G30&gt;0, 'Data Sheet'!G31/'Data Sheet'!G30, 0)</f>
        <v>0</v>
      </c>
      <c r="H18" s="5">
        <f>IF('Data Sheet'!H30&gt;0, 'Data Sheet'!H31/'Data Sheet'!H30, 0)</f>
        <v>0</v>
      </c>
      <c r="I18" s="5">
        <f>IF('Data Sheet'!I30&gt;0, 'Data Sheet'!I31/'Data Sheet'!I30, 0)</f>
        <v>0</v>
      </c>
      <c r="J18" s="5">
        <f>IF('Data Sheet'!J30&gt;0, 'Data Sheet'!J31/'Data Sheet'!J30, 0)</f>
        <v>0</v>
      </c>
      <c r="K18" s="5">
        <f>IF('Data Sheet'!K30&gt;0, 'Data Sheet'!K31/'Data Sheet'!K30, 0)</f>
        <v>0</v>
      </c>
    </row>
    <row r="19" spans="1:14" x14ac:dyDescent="0.3">
      <c r="A19" t="s">
        <v>18</v>
      </c>
      <c r="B19" s="5">
        <f t="shared" ref="B19:L19" si="4">IF(B6&gt;0,B6/B4,0)</f>
        <v>1.3313046785850052E-2</v>
      </c>
      <c r="C19" s="5">
        <f t="shared" ref="C19:K19" si="5">IF(C6&gt;0,C6/C4,0)</f>
        <v>5.0093926111460137E-3</v>
      </c>
      <c r="D19" s="5">
        <f t="shared" si="5"/>
        <v>0.10168365086397865</v>
      </c>
      <c r="E19" s="5">
        <f t="shared" si="5"/>
        <v>0.14746249601021366</v>
      </c>
      <c r="F19" s="5">
        <f t="shared" si="5"/>
        <v>0.13350286077558801</v>
      </c>
      <c r="G19" s="5">
        <f t="shared" si="5"/>
        <v>0.13061418822409138</v>
      </c>
      <c r="H19" s="5">
        <f t="shared" si="5"/>
        <v>0.14178313253012056</v>
      </c>
      <c r="I19" s="5">
        <f t="shared" si="5"/>
        <v>0.16085911685190749</v>
      </c>
      <c r="J19" s="5">
        <f t="shared" si="5"/>
        <v>0.1648276801525678</v>
      </c>
      <c r="K19" s="5">
        <f t="shared" si="5"/>
        <v>0.18979862534667802</v>
      </c>
      <c r="L19" s="5">
        <f t="shared" si="4"/>
        <v>0.20079432624113475</v>
      </c>
    </row>
    <row r="20" spans="1:14" x14ac:dyDescent="0.3"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</row>
    <row r="21" spans="1:14" x14ac:dyDescent="0.3"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</row>
    <row r="22" spans="1:14" s="2" customFormat="1" x14ac:dyDescent="0.3">
      <c r="A22" s="11"/>
      <c r="B22" s="12"/>
      <c r="C22" s="12"/>
      <c r="D22" s="12"/>
      <c r="E22" s="12"/>
      <c r="F22" s="12"/>
      <c r="G22" s="12" t="s">
        <v>19</v>
      </c>
      <c r="H22" s="12" t="s">
        <v>65</v>
      </c>
      <c r="I22" s="12" t="s">
        <v>66</v>
      </c>
      <c r="J22" s="12" t="s">
        <v>67</v>
      </c>
      <c r="K22" s="12" t="s">
        <v>68</v>
      </c>
      <c r="L22" s="13" t="s">
        <v>69</v>
      </c>
      <c r="M22" s="13" t="s">
        <v>20</v>
      </c>
      <c r="N22" s="13" t="s">
        <v>21</v>
      </c>
    </row>
    <row r="23" spans="1:14" s="2" customFormat="1" x14ac:dyDescent="0.3">
      <c r="A23"/>
      <c r="B23"/>
      <c r="C23"/>
      <c r="D23"/>
      <c r="E23"/>
      <c r="F23"/>
      <c r="G23" t="s">
        <v>22</v>
      </c>
      <c r="H23" s="5">
        <f>IF(B4=0,"",POWER($K4/B4,1/9)-1)</f>
        <v>0.22710987986880782</v>
      </c>
      <c r="I23" s="5">
        <f>IF(D4=0,"",POWER($K4/D4,1/7)-1)</f>
        <v>0.20431477696238187</v>
      </c>
      <c r="J23" s="5">
        <f>IF(F4=0,"",POWER($K4/F4,1/5)-1)</f>
        <v>0.21392146102518228</v>
      </c>
      <c r="K23" s="5">
        <f>IF(H4=0,"",POWER($K4/H4, 1/3)-1)</f>
        <v>0.16927819759910356</v>
      </c>
      <c r="L23" s="5">
        <f>IF(ISERROR(MAX(IF(J4=0,"",(K4-J4)/J4),IF(K4=0,"",(L4-K4)/K4))),"",MAX(IF(J4=0,"",(K4-J4)/J4),IF(K4=0,"",(L4-K4)/K4)))</f>
        <v>0.129682604549789</v>
      </c>
      <c r="M23" s="16">
        <f>MAX(K23:L23)</f>
        <v>0.16927819759910356</v>
      </c>
      <c r="N23" s="16">
        <f>MIN(H23:L23)</f>
        <v>0.129682604549789</v>
      </c>
    </row>
    <row r="24" spans="1:14" x14ac:dyDescent="0.3">
      <c r="G24" t="s">
        <v>18</v>
      </c>
      <c r="H24" s="5">
        <f>IF(SUM(B4:$K$4)=0,"",SUMPRODUCT(B19:$K$19,B4:$K$4)/SUM(B4:$K$4))</f>
        <v>0.14589745113184005</v>
      </c>
      <c r="I24" s="5">
        <f>IF(SUM(E4:$K$4)=0,"",SUMPRODUCT(E19:$K$19,E4:$K$4)/SUM(E4:$K$4))</f>
        <v>0.15941911186973368</v>
      </c>
      <c r="J24" s="5">
        <f>IF(SUM(G4:$K$4)=0,"",SUMPRODUCT(G19:$K$19,G4:$K$4)/SUM(G4:$K$4))</f>
        <v>0.16330395037544895</v>
      </c>
      <c r="K24" s="5">
        <f>IF(SUM(I4:$K$4)=0, "", SUMPRODUCT(I19:$K$19,I4:$K$4)/SUM(I4:$K$4))</f>
        <v>0.17293199354028355</v>
      </c>
      <c r="L24" s="5">
        <f>L19</f>
        <v>0.20079432624113475</v>
      </c>
      <c r="M24" s="16">
        <f>MAX(K24:L24)</f>
        <v>0.20079432624113475</v>
      </c>
      <c r="N24" s="16">
        <f>MIN(H24:L24)</f>
        <v>0.14589745113184005</v>
      </c>
    </row>
    <row r="25" spans="1:14" x14ac:dyDescent="0.3">
      <c r="G25" t="s">
        <v>23</v>
      </c>
      <c r="H25" s="6">
        <f>IF(ISERROR(AVERAGEIF(B14:$L14,"&gt;0")),"",AVERAGEIF(B14:$L14,"&gt;0"))</f>
        <v>37.856941849199067</v>
      </c>
      <c r="I25" s="6">
        <f>IF(ISERROR(AVERAGEIF(E14:$L14,"&gt;0")),"",AVERAGEIF(E14:$L14,"&gt;0"))</f>
        <v>28.921420344765949</v>
      </c>
      <c r="J25" s="6">
        <f>IF(ISERROR(AVERAGEIF(G14:$L14,"&gt;0")),"",AVERAGEIF(G14:$L14,"&gt;0"))</f>
        <v>33.855309952641228</v>
      </c>
      <c r="K25" s="6">
        <f>IF(ISERROR(AVERAGEIF(I14:$L14,"&gt;0")),"",AVERAGEIF(I14:$L14,"&gt;0"))</f>
        <v>39.906493447578164</v>
      </c>
      <c r="L25" s="6">
        <f>L14</f>
        <v>42.568589432864755</v>
      </c>
      <c r="M25" s="1">
        <f>MAX(K25:L25)</f>
        <v>42.568589432864755</v>
      </c>
      <c r="N25" s="1">
        <f>MIN(H25:L25)</f>
        <v>28.921420344765949</v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defaultColWidth="8.77734375" defaultRowHeight="14.4" x14ac:dyDescent="0.3"/>
  <cols>
    <col min="1" max="1" width="20.6640625" customWidth="1"/>
    <col min="2" max="11" width="13.44140625" bestFit="1" customWidth="1"/>
  </cols>
  <sheetData>
    <row r="1" spans="1:11" s="2" customFormat="1" x14ac:dyDescent="0.3">
      <c r="A1" s="2" t="str">
        <f>'Profit &amp; Loss'!A1</f>
        <v>INTEGRA ENGINEERING INDIA LTD</v>
      </c>
      <c r="E1" t="str">
        <f>UPDATE</f>
        <v/>
      </c>
      <c r="J1" s="2" t="s">
        <v>1</v>
      </c>
    </row>
    <row r="3" spans="1:11" s="2" customFormat="1" x14ac:dyDescent="0.3">
      <c r="A3" s="11" t="s">
        <v>2</v>
      </c>
      <c r="B3" s="12">
        <f>'Data Sheet'!B41</f>
        <v>45016</v>
      </c>
      <c r="C3" s="12">
        <f>'Data Sheet'!C41</f>
        <v>45107</v>
      </c>
      <c r="D3" s="12">
        <f>'Data Sheet'!D41</f>
        <v>45199</v>
      </c>
      <c r="E3" s="12">
        <f>'Data Sheet'!E41</f>
        <v>45291</v>
      </c>
      <c r="F3" s="12">
        <f>'Data Sheet'!F41</f>
        <v>45382</v>
      </c>
      <c r="G3" s="12">
        <f>'Data Sheet'!G41</f>
        <v>45473</v>
      </c>
      <c r="H3" s="12">
        <f>'Data Sheet'!H41</f>
        <v>45565</v>
      </c>
      <c r="I3" s="12">
        <f>'Data Sheet'!I41</f>
        <v>45657</v>
      </c>
      <c r="J3" s="12">
        <f>'Data Sheet'!J41</f>
        <v>45747</v>
      </c>
      <c r="K3" s="12">
        <f>'Data Sheet'!K41</f>
        <v>45838</v>
      </c>
    </row>
    <row r="4" spans="1:11" s="2" customFormat="1" x14ac:dyDescent="0.3">
      <c r="A4" s="2" t="s">
        <v>6</v>
      </c>
      <c r="B4" s="1">
        <f>'Data Sheet'!B42</f>
        <v>35.729999999999997</v>
      </c>
      <c r="C4" s="1">
        <f>'Data Sheet'!C42</f>
        <v>38.24</v>
      </c>
      <c r="D4" s="1">
        <f>'Data Sheet'!D42</f>
        <v>34.770000000000003</v>
      </c>
      <c r="E4" s="1">
        <f>'Data Sheet'!E42</f>
        <v>40.44</v>
      </c>
      <c r="F4" s="1">
        <f>'Data Sheet'!F42</f>
        <v>33.380000000000003</v>
      </c>
      <c r="G4" s="1">
        <f>'Data Sheet'!G42</f>
        <v>35.340000000000003</v>
      </c>
      <c r="H4" s="1">
        <f>'Data Sheet'!H42</f>
        <v>41.49</v>
      </c>
      <c r="I4" s="1">
        <f>'Data Sheet'!I42</f>
        <v>46.77</v>
      </c>
      <c r="J4" s="1">
        <f>'Data Sheet'!J42</f>
        <v>42.26</v>
      </c>
      <c r="K4" s="1">
        <f>'Data Sheet'!K42</f>
        <v>45.73</v>
      </c>
    </row>
    <row r="5" spans="1:11" x14ac:dyDescent="0.3">
      <c r="A5" t="s">
        <v>7</v>
      </c>
      <c r="B5" s="6">
        <f>'Data Sheet'!B43</f>
        <v>28.72</v>
      </c>
      <c r="C5" s="6">
        <f>'Data Sheet'!C43</f>
        <v>31.53</v>
      </c>
      <c r="D5" s="6">
        <f>'Data Sheet'!D43</f>
        <v>29.35</v>
      </c>
      <c r="E5" s="6">
        <f>'Data Sheet'!E43</f>
        <v>32.99</v>
      </c>
      <c r="F5" s="6">
        <f>'Data Sheet'!F43</f>
        <v>28.75</v>
      </c>
      <c r="G5" s="6">
        <f>'Data Sheet'!G43</f>
        <v>30.17</v>
      </c>
      <c r="H5" s="6">
        <f>'Data Sheet'!H43</f>
        <v>32.96</v>
      </c>
      <c r="I5" s="6">
        <f>'Data Sheet'!I43</f>
        <v>36.71</v>
      </c>
      <c r="J5" s="6">
        <f>'Data Sheet'!J43</f>
        <v>34.54</v>
      </c>
      <c r="K5" s="6">
        <f>'Data Sheet'!K43</f>
        <v>36.65</v>
      </c>
    </row>
    <row r="6" spans="1:11" s="2" customFormat="1" x14ac:dyDescent="0.3">
      <c r="A6" s="2" t="s">
        <v>8</v>
      </c>
      <c r="B6" s="1">
        <f>'Data Sheet'!B50</f>
        <v>7.01</v>
      </c>
      <c r="C6" s="1">
        <f>'Data Sheet'!C50</f>
        <v>6.71</v>
      </c>
      <c r="D6" s="1">
        <f>'Data Sheet'!D50</f>
        <v>5.42</v>
      </c>
      <c r="E6" s="1">
        <f>'Data Sheet'!E50</f>
        <v>7.45</v>
      </c>
      <c r="F6" s="1">
        <f>'Data Sheet'!F50</f>
        <v>4.63</v>
      </c>
      <c r="G6" s="1">
        <f>'Data Sheet'!G50</f>
        <v>5.17</v>
      </c>
      <c r="H6" s="1">
        <f>'Data Sheet'!H50</f>
        <v>8.5299999999999994</v>
      </c>
      <c r="I6" s="1">
        <f>'Data Sheet'!I50</f>
        <v>10.06</v>
      </c>
      <c r="J6" s="1">
        <f>'Data Sheet'!J50</f>
        <v>7.72</v>
      </c>
      <c r="K6" s="1">
        <f>'Data Sheet'!K50</f>
        <v>9.08</v>
      </c>
    </row>
    <row r="7" spans="1:11" x14ac:dyDescent="0.3">
      <c r="A7" t="s">
        <v>9</v>
      </c>
      <c r="B7" s="6">
        <f>'Data Sheet'!B44</f>
        <v>0.14000000000000001</v>
      </c>
      <c r="C7" s="6">
        <f>'Data Sheet'!C44</f>
        <v>0.2</v>
      </c>
      <c r="D7" s="6">
        <f>'Data Sheet'!D44</f>
        <v>0.24</v>
      </c>
      <c r="E7" s="6">
        <f>'Data Sheet'!E44</f>
        <v>0.15</v>
      </c>
      <c r="F7" s="6">
        <f>'Data Sheet'!F44</f>
        <v>0.25</v>
      </c>
      <c r="G7" s="6">
        <f>'Data Sheet'!G44</f>
        <v>0.23</v>
      </c>
      <c r="H7" s="6">
        <f>'Data Sheet'!H44</f>
        <v>0.35</v>
      </c>
      <c r="I7" s="6">
        <f>'Data Sheet'!I44</f>
        <v>0.16</v>
      </c>
      <c r="J7" s="6">
        <f>'Data Sheet'!J44</f>
        <v>0.21</v>
      </c>
      <c r="K7" s="6">
        <f>'Data Sheet'!K44</f>
        <v>0.15</v>
      </c>
    </row>
    <row r="8" spans="1:11" x14ac:dyDescent="0.3">
      <c r="A8" t="s">
        <v>10</v>
      </c>
      <c r="B8" s="6">
        <f>'Data Sheet'!B45</f>
        <v>0.6</v>
      </c>
      <c r="C8" s="6">
        <f>'Data Sheet'!C45</f>
        <v>0.64</v>
      </c>
      <c r="D8" s="6">
        <f>'Data Sheet'!D45</f>
        <v>0.68</v>
      </c>
      <c r="E8" s="6">
        <f>'Data Sheet'!E45</f>
        <v>0.71</v>
      </c>
      <c r="F8" s="6">
        <f>'Data Sheet'!F45</f>
        <v>0.75</v>
      </c>
      <c r="G8" s="6">
        <f>'Data Sheet'!G45</f>
        <v>0.81</v>
      </c>
      <c r="H8" s="6">
        <f>'Data Sheet'!H45</f>
        <v>0.88</v>
      </c>
      <c r="I8" s="6">
        <f>'Data Sheet'!I45</f>
        <v>0.88</v>
      </c>
      <c r="J8" s="6">
        <f>'Data Sheet'!J45</f>
        <v>1.07</v>
      </c>
      <c r="K8" s="6">
        <f>'Data Sheet'!K45</f>
        <v>1.18</v>
      </c>
    </row>
    <row r="9" spans="1:11" x14ac:dyDescent="0.3">
      <c r="A9" t="s">
        <v>11</v>
      </c>
      <c r="B9" s="6">
        <f>'Data Sheet'!B46</f>
        <v>0.27</v>
      </c>
      <c r="C9" s="6">
        <f>'Data Sheet'!C46</f>
        <v>0.3</v>
      </c>
      <c r="D9" s="6">
        <f>'Data Sheet'!D46</f>
        <v>0.3</v>
      </c>
      <c r="E9" s="6">
        <f>'Data Sheet'!E46</f>
        <v>0.36</v>
      </c>
      <c r="F9" s="6">
        <f>'Data Sheet'!F46</f>
        <v>0.28999999999999998</v>
      </c>
      <c r="G9" s="6">
        <f>'Data Sheet'!G46</f>
        <v>0.37</v>
      </c>
      <c r="H9" s="6">
        <f>'Data Sheet'!H46</f>
        <v>0.44</v>
      </c>
      <c r="I9" s="6">
        <f>'Data Sheet'!I46</f>
        <v>0.67</v>
      </c>
      <c r="J9" s="6">
        <f>'Data Sheet'!J46</f>
        <v>0.93</v>
      </c>
      <c r="K9" s="6">
        <f>'Data Sheet'!K46</f>
        <v>0.82</v>
      </c>
    </row>
    <row r="10" spans="1:11" x14ac:dyDescent="0.3">
      <c r="A10" t="s">
        <v>12</v>
      </c>
      <c r="B10" s="6">
        <f>'Data Sheet'!B47</f>
        <v>6.28</v>
      </c>
      <c r="C10" s="6">
        <f>'Data Sheet'!C47</f>
        <v>5.97</v>
      </c>
      <c r="D10" s="6">
        <f>'Data Sheet'!D47</f>
        <v>4.68</v>
      </c>
      <c r="E10" s="6">
        <f>'Data Sheet'!E47</f>
        <v>6.53</v>
      </c>
      <c r="F10" s="6">
        <f>'Data Sheet'!F47</f>
        <v>3.84</v>
      </c>
      <c r="G10" s="6">
        <f>'Data Sheet'!G47</f>
        <v>4.22</v>
      </c>
      <c r="H10" s="6">
        <f>'Data Sheet'!H47</f>
        <v>7.56</v>
      </c>
      <c r="I10" s="6">
        <f>'Data Sheet'!I47</f>
        <v>8.67</v>
      </c>
      <c r="J10" s="6">
        <f>'Data Sheet'!J47</f>
        <v>5.93</v>
      </c>
      <c r="K10" s="6">
        <f>'Data Sheet'!K47</f>
        <v>7.23</v>
      </c>
    </row>
    <row r="11" spans="1:11" x14ac:dyDescent="0.3">
      <c r="A11" t="s">
        <v>13</v>
      </c>
      <c r="B11" s="6">
        <f>'Data Sheet'!B48</f>
        <v>1.51</v>
      </c>
      <c r="C11" s="6">
        <f>'Data Sheet'!C48</f>
        <v>1.8</v>
      </c>
      <c r="D11" s="6">
        <f>'Data Sheet'!D48</f>
        <v>1.23</v>
      </c>
      <c r="E11" s="6">
        <f>'Data Sheet'!E48</f>
        <v>2.34</v>
      </c>
      <c r="F11" s="6">
        <f>'Data Sheet'!F48</f>
        <v>1.1399999999999999</v>
      </c>
      <c r="G11" s="6">
        <f>'Data Sheet'!G48</f>
        <v>1.29</v>
      </c>
      <c r="H11" s="6">
        <f>'Data Sheet'!H48</f>
        <v>2.2599999999999998</v>
      </c>
      <c r="I11" s="6">
        <f>'Data Sheet'!I48</f>
        <v>2.56</v>
      </c>
      <c r="J11" s="6">
        <f>'Data Sheet'!J48</f>
        <v>1.8</v>
      </c>
      <c r="K11" s="6">
        <f>'Data Sheet'!K48</f>
        <v>2.14</v>
      </c>
    </row>
    <row r="12" spans="1:11" s="2" customFormat="1" x14ac:dyDescent="0.3">
      <c r="A12" s="2" t="s">
        <v>14</v>
      </c>
      <c r="B12" s="1">
        <f>'Data Sheet'!B49</f>
        <v>4.7699999999999996</v>
      </c>
      <c r="C12" s="1">
        <f>'Data Sheet'!C49</f>
        <v>4.18</v>
      </c>
      <c r="D12" s="1">
        <f>'Data Sheet'!D49</f>
        <v>3.46</v>
      </c>
      <c r="E12" s="1">
        <f>'Data Sheet'!E49</f>
        <v>4.1900000000000004</v>
      </c>
      <c r="F12" s="1">
        <f>'Data Sheet'!F49</f>
        <v>2.7</v>
      </c>
      <c r="G12" s="1">
        <f>'Data Sheet'!G49</f>
        <v>2.94</v>
      </c>
      <c r="H12" s="1">
        <f>'Data Sheet'!H49</f>
        <v>5.31</v>
      </c>
      <c r="I12" s="1">
        <f>'Data Sheet'!I49</f>
        <v>6.11</v>
      </c>
      <c r="J12" s="1">
        <f>'Data Sheet'!J49</f>
        <v>4.13</v>
      </c>
      <c r="K12" s="1">
        <f>'Data Sheet'!K49</f>
        <v>5.08</v>
      </c>
    </row>
    <row r="14" spans="1:11" s="2" customFormat="1" x14ac:dyDescent="0.3">
      <c r="A14" s="2" t="s">
        <v>18</v>
      </c>
      <c r="B14" s="10">
        <f>IF(B4&gt;0,B6/B4,"")</f>
        <v>0.19619367478309546</v>
      </c>
      <c r="C14" s="10">
        <f t="shared" ref="C14:K14" si="0">IF(C4&gt;0,C6/C4,"")</f>
        <v>0.17547071129707112</v>
      </c>
      <c r="D14" s="10">
        <f t="shared" si="0"/>
        <v>0.15588150704630427</v>
      </c>
      <c r="E14" s="10">
        <f t="shared" si="0"/>
        <v>0.18422354104846689</v>
      </c>
      <c r="F14" s="10">
        <f t="shared" si="0"/>
        <v>0.13870581186339123</v>
      </c>
      <c r="G14" s="10">
        <f t="shared" si="0"/>
        <v>0.14629315223542727</v>
      </c>
      <c r="H14" s="10">
        <f t="shared" si="0"/>
        <v>0.20559170884550493</v>
      </c>
      <c r="I14" s="10">
        <f t="shared" si="0"/>
        <v>0.21509514646140687</v>
      </c>
      <c r="J14" s="10">
        <f t="shared" si="0"/>
        <v>0.18267865593942262</v>
      </c>
      <c r="K14" s="10">
        <f t="shared" si="0"/>
        <v>0.19855674611852178</v>
      </c>
    </row>
    <row r="22" s="23" customFormat="1" x14ac:dyDescent="0.3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defaultColWidth="8.77734375" defaultRowHeight="14.4" x14ac:dyDescent="0.3"/>
  <cols>
    <col min="1" max="1" width="22.77734375" bestFit="1" customWidth="1"/>
    <col min="2" max="2" width="13.44140625" customWidth="1"/>
    <col min="3" max="11" width="15.44140625" customWidth="1"/>
  </cols>
  <sheetData>
    <row r="1" spans="1:11" s="2" customFormat="1" x14ac:dyDescent="0.3">
      <c r="A1" s="2" t="str">
        <f>'Profit &amp; Loss'!A1</f>
        <v>INTEGRA ENGINEERING INDIA LTD</v>
      </c>
      <c r="E1" t="str">
        <f>UPDATE</f>
        <v/>
      </c>
      <c r="G1"/>
      <c r="J1" s="2" t="s">
        <v>1</v>
      </c>
    </row>
    <row r="2" spans="1:11" x14ac:dyDescent="0.3">
      <c r="G2" s="2"/>
      <c r="H2" s="2"/>
    </row>
    <row r="3" spans="1:11" x14ac:dyDescent="0.3">
      <c r="A3" s="11" t="s">
        <v>2</v>
      </c>
      <c r="B3" s="12">
        <f>'Data Sheet'!B56</f>
        <v>42460</v>
      </c>
      <c r="C3" s="12">
        <f>'Data Sheet'!C56</f>
        <v>42825</v>
      </c>
      <c r="D3" s="12">
        <f>'Data Sheet'!D56</f>
        <v>43190</v>
      </c>
      <c r="E3" s="12">
        <f>'Data Sheet'!E56</f>
        <v>43555</v>
      </c>
      <c r="F3" s="12">
        <f>'Data Sheet'!F56</f>
        <v>43921</v>
      </c>
      <c r="G3" s="12">
        <f>'Data Sheet'!G56</f>
        <v>44286</v>
      </c>
      <c r="H3" s="12">
        <f>'Data Sheet'!H56</f>
        <v>44651</v>
      </c>
      <c r="I3" s="12">
        <f>'Data Sheet'!I56</f>
        <v>45016</v>
      </c>
      <c r="J3" s="12">
        <f>'Data Sheet'!J56</f>
        <v>45382</v>
      </c>
      <c r="K3" s="12">
        <f>'Data Sheet'!K56</f>
        <v>45747</v>
      </c>
    </row>
    <row r="4" spans="1:11" x14ac:dyDescent="0.3">
      <c r="A4" t="s">
        <v>24</v>
      </c>
      <c r="B4" s="14">
        <f>'Data Sheet'!B57</f>
        <v>3.42</v>
      </c>
      <c r="C4" s="14">
        <f>'Data Sheet'!C57</f>
        <v>3.42</v>
      </c>
      <c r="D4" s="14">
        <f>'Data Sheet'!D57</f>
        <v>3.42</v>
      </c>
      <c r="E4" s="14">
        <f>'Data Sheet'!E57</f>
        <v>3.42</v>
      </c>
      <c r="F4" s="14">
        <f>'Data Sheet'!F57</f>
        <v>3.42</v>
      </c>
      <c r="G4" s="14">
        <f>'Data Sheet'!G57</f>
        <v>3.42</v>
      </c>
      <c r="H4" s="14">
        <f>'Data Sheet'!H57</f>
        <v>3.42</v>
      </c>
      <c r="I4" s="14">
        <f>'Data Sheet'!I57</f>
        <v>3.44</v>
      </c>
      <c r="J4" s="14">
        <f>'Data Sheet'!J57</f>
        <v>3.44</v>
      </c>
      <c r="K4" s="14">
        <f>'Data Sheet'!K57</f>
        <v>3.44</v>
      </c>
    </row>
    <row r="5" spans="1:11" x14ac:dyDescent="0.3">
      <c r="A5" t="s">
        <v>25</v>
      </c>
      <c r="B5" s="14">
        <f>'Data Sheet'!B58</f>
        <v>9.33</v>
      </c>
      <c r="C5" s="14">
        <f>'Data Sheet'!C58</f>
        <v>5.25</v>
      </c>
      <c r="D5" s="14">
        <f>'Data Sheet'!D58</f>
        <v>8.6300000000000008</v>
      </c>
      <c r="E5" s="14">
        <f>'Data Sheet'!E58</f>
        <v>19.84</v>
      </c>
      <c r="F5" s="14">
        <f>'Data Sheet'!F58</f>
        <v>25.62</v>
      </c>
      <c r="G5" s="14">
        <f>'Data Sheet'!G58</f>
        <v>31.12</v>
      </c>
      <c r="H5" s="14">
        <f>'Data Sheet'!H58</f>
        <v>40.159999999999997</v>
      </c>
      <c r="I5" s="14">
        <f>'Data Sheet'!I58</f>
        <v>58.78</v>
      </c>
      <c r="J5" s="14">
        <f>'Data Sheet'!J58</f>
        <v>73.36</v>
      </c>
      <c r="K5" s="14">
        <f>'Data Sheet'!K58</f>
        <v>91.9</v>
      </c>
    </row>
    <row r="6" spans="1:11" x14ac:dyDescent="0.3">
      <c r="A6" t="s">
        <v>71</v>
      </c>
      <c r="B6" s="14">
        <f>'Data Sheet'!B59</f>
        <v>12.4</v>
      </c>
      <c r="C6" s="14">
        <f>'Data Sheet'!C59</f>
        <v>12.4</v>
      </c>
      <c r="D6" s="14">
        <f>'Data Sheet'!D59</f>
        <v>20.21</v>
      </c>
      <c r="E6" s="14">
        <f>'Data Sheet'!E59</f>
        <v>22.25</v>
      </c>
      <c r="F6" s="14">
        <f>'Data Sheet'!F59</f>
        <v>18.89</v>
      </c>
      <c r="G6" s="14">
        <f>'Data Sheet'!G59</f>
        <v>24.26</v>
      </c>
      <c r="H6" s="14">
        <f>'Data Sheet'!H59</f>
        <v>36.92</v>
      </c>
      <c r="I6" s="14">
        <f>'Data Sheet'!I59</f>
        <v>19.86</v>
      </c>
      <c r="J6" s="14">
        <f>'Data Sheet'!J59</f>
        <v>24.69</v>
      </c>
      <c r="K6" s="14">
        <f>'Data Sheet'!K59</f>
        <v>38.67</v>
      </c>
    </row>
    <row r="7" spans="1:11" x14ac:dyDescent="0.3">
      <c r="A7" t="s">
        <v>72</v>
      </c>
      <c r="B7" s="14">
        <f>'Data Sheet'!B60</f>
        <v>4.88</v>
      </c>
      <c r="C7" s="14">
        <f>'Data Sheet'!C60</f>
        <v>12.03</v>
      </c>
      <c r="D7" s="14">
        <f>'Data Sheet'!D60</f>
        <v>10.39</v>
      </c>
      <c r="E7" s="14">
        <f>'Data Sheet'!E60</f>
        <v>9.75</v>
      </c>
      <c r="F7" s="14">
        <f>'Data Sheet'!F60</f>
        <v>15.47</v>
      </c>
      <c r="G7" s="14">
        <f>'Data Sheet'!G60</f>
        <v>16.5</v>
      </c>
      <c r="H7" s="14">
        <f>'Data Sheet'!H60</f>
        <v>26.8</v>
      </c>
      <c r="I7" s="14">
        <f>'Data Sheet'!I60</f>
        <v>24.22</v>
      </c>
      <c r="J7" s="14">
        <f>'Data Sheet'!J60</f>
        <v>24.03</v>
      </c>
      <c r="K7" s="14">
        <f>'Data Sheet'!K60</f>
        <v>23.21</v>
      </c>
    </row>
    <row r="8" spans="1:11" s="2" customFormat="1" x14ac:dyDescent="0.3">
      <c r="A8" s="2" t="s">
        <v>26</v>
      </c>
      <c r="B8" s="15">
        <f>'Data Sheet'!B61</f>
        <v>30.03</v>
      </c>
      <c r="C8" s="15">
        <f>'Data Sheet'!C61</f>
        <v>33.1</v>
      </c>
      <c r="D8" s="15">
        <f>'Data Sheet'!D61</f>
        <v>42.65</v>
      </c>
      <c r="E8" s="15">
        <f>'Data Sheet'!E61</f>
        <v>55.26</v>
      </c>
      <c r="F8" s="15">
        <f>'Data Sheet'!F61</f>
        <v>63.4</v>
      </c>
      <c r="G8" s="15">
        <f>'Data Sheet'!G61</f>
        <v>75.3</v>
      </c>
      <c r="H8" s="15">
        <f>'Data Sheet'!H61</f>
        <v>107.3</v>
      </c>
      <c r="I8" s="15">
        <f>'Data Sheet'!I61</f>
        <v>106.3</v>
      </c>
      <c r="J8" s="15">
        <f>'Data Sheet'!J61</f>
        <v>125.52</v>
      </c>
      <c r="K8" s="15">
        <f>'Data Sheet'!K61</f>
        <v>157.22</v>
      </c>
    </row>
    <row r="9" spans="1:11" s="2" customFormat="1" x14ac:dyDescent="0.3">
      <c r="B9" s="15"/>
      <c r="C9" s="15"/>
      <c r="D9" s="15"/>
      <c r="E9" s="15"/>
      <c r="F9" s="15"/>
      <c r="G9" s="15"/>
      <c r="H9" s="15"/>
      <c r="I9" s="15"/>
      <c r="J9" s="15"/>
      <c r="K9" s="15"/>
    </row>
    <row r="10" spans="1:11" x14ac:dyDescent="0.3">
      <c r="A10" t="s">
        <v>27</v>
      </c>
      <c r="B10" s="14">
        <f>'Data Sheet'!B62</f>
        <v>7.86</v>
      </c>
      <c r="C10" s="14">
        <f>'Data Sheet'!C62</f>
        <v>8.5399999999999991</v>
      </c>
      <c r="D10" s="14">
        <f>'Data Sheet'!D62</f>
        <v>11.29</v>
      </c>
      <c r="E10" s="14">
        <f>'Data Sheet'!E62</f>
        <v>11.64</v>
      </c>
      <c r="F10" s="14">
        <f>'Data Sheet'!F62</f>
        <v>16.3</v>
      </c>
      <c r="G10" s="14">
        <f>'Data Sheet'!G62</f>
        <v>16.239999999999998</v>
      </c>
      <c r="H10" s="14">
        <f>'Data Sheet'!H62</f>
        <v>19.329999999999998</v>
      </c>
      <c r="I10" s="14">
        <f>'Data Sheet'!I62</f>
        <v>24.79</v>
      </c>
      <c r="J10" s="14">
        <f>'Data Sheet'!J62</f>
        <v>29.56</v>
      </c>
      <c r="K10" s="14">
        <f>'Data Sheet'!K62</f>
        <v>58.43</v>
      </c>
    </row>
    <row r="11" spans="1:11" x14ac:dyDescent="0.3">
      <c r="A11" t="s">
        <v>28</v>
      </c>
      <c r="B11" s="14">
        <f>'Data Sheet'!B63</f>
        <v>0</v>
      </c>
      <c r="C11" s="14">
        <f>'Data Sheet'!C63</f>
        <v>0</v>
      </c>
      <c r="D11" s="14">
        <f>'Data Sheet'!D63</f>
        <v>0</v>
      </c>
      <c r="E11" s="14">
        <f>'Data Sheet'!E63</f>
        <v>0</v>
      </c>
      <c r="F11" s="14">
        <f>'Data Sheet'!F63</f>
        <v>0</v>
      </c>
      <c r="G11" s="14">
        <f>'Data Sheet'!G63</f>
        <v>0</v>
      </c>
      <c r="H11" s="14">
        <f>'Data Sheet'!H63</f>
        <v>0</v>
      </c>
      <c r="I11" s="14">
        <f>'Data Sheet'!I63</f>
        <v>0.43</v>
      </c>
      <c r="J11" s="14">
        <f>'Data Sheet'!J63</f>
        <v>8.9700000000000006</v>
      </c>
      <c r="K11" s="14">
        <f>'Data Sheet'!K63</f>
        <v>3</v>
      </c>
    </row>
    <row r="12" spans="1:11" x14ac:dyDescent="0.3">
      <c r="A12" t="s">
        <v>29</v>
      </c>
      <c r="B12" s="14">
        <f>'Data Sheet'!B64</f>
        <v>0</v>
      </c>
      <c r="C12" s="14">
        <f>'Data Sheet'!C64</f>
        <v>0</v>
      </c>
      <c r="D12" s="14">
        <f>'Data Sheet'!D64</f>
        <v>0</v>
      </c>
      <c r="E12" s="14">
        <f>'Data Sheet'!E64</f>
        <v>0</v>
      </c>
      <c r="F12" s="14">
        <f>'Data Sheet'!F64</f>
        <v>0</v>
      </c>
      <c r="G12" s="14">
        <f>'Data Sheet'!G64</f>
        <v>0</v>
      </c>
      <c r="H12" s="14">
        <f>'Data Sheet'!H64</f>
        <v>0</v>
      </c>
      <c r="I12" s="14">
        <f>'Data Sheet'!I64</f>
        <v>0</v>
      </c>
      <c r="J12" s="14">
        <f>'Data Sheet'!J64</f>
        <v>0</v>
      </c>
      <c r="K12" s="14">
        <f>'Data Sheet'!K64</f>
        <v>0</v>
      </c>
    </row>
    <row r="13" spans="1:11" x14ac:dyDescent="0.3">
      <c r="A13" t="s">
        <v>73</v>
      </c>
      <c r="B13" s="14">
        <f>'Data Sheet'!B65</f>
        <v>22.17</v>
      </c>
      <c r="C13" s="14">
        <f>'Data Sheet'!C65</f>
        <v>24.56</v>
      </c>
      <c r="D13" s="14">
        <f>'Data Sheet'!D65</f>
        <v>31.36</v>
      </c>
      <c r="E13" s="14">
        <f>'Data Sheet'!E65</f>
        <v>43.62</v>
      </c>
      <c r="F13" s="14">
        <f>'Data Sheet'!F65</f>
        <v>47.1</v>
      </c>
      <c r="G13" s="14">
        <f>'Data Sheet'!G65</f>
        <v>59.06</v>
      </c>
      <c r="H13" s="14">
        <f>'Data Sheet'!H65</f>
        <v>87.97</v>
      </c>
      <c r="I13" s="14">
        <f>'Data Sheet'!I65</f>
        <v>81.08</v>
      </c>
      <c r="J13" s="14">
        <f>'Data Sheet'!J65</f>
        <v>86.99</v>
      </c>
      <c r="K13" s="14">
        <f>'Data Sheet'!K65</f>
        <v>95.79</v>
      </c>
    </row>
    <row r="14" spans="1:11" s="2" customFormat="1" x14ac:dyDescent="0.3">
      <c r="A14" s="2" t="s">
        <v>26</v>
      </c>
      <c r="B14" s="14">
        <f>'Data Sheet'!B66</f>
        <v>30.03</v>
      </c>
      <c r="C14" s="14">
        <f>'Data Sheet'!C66</f>
        <v>33.1</v>
      </c>
      <c r="D14" s="14">
        <f>'Data Sheet'!D66</f>
        <v>42.65</v>
      </c>
      <c r="E14" s="14">
        <f>'Data Sheet'!E66</f>
        <v>55.26</v>
      </c>
      <c r="F14" s="14">
        <f>'Data Sheet'!F66</f>
        <v>63.4</v>
      </c>
      <c r="G14" s="14">
        <f>'Data Sheet'!G66</f>
        <v>75.3</v>
      </c>
      <c r="H14" s="14">
        <f>'Data Sheet'!H66</f>
        <v>107.3</v>
      </c>
      <c r="I14" s="14">
        <f>'Data Sheet'!I66</f>
        <v>106.3</v>
      </c>
      <c r="J14" s="14">
        <f>'Data Sheet'!J66</f>
        <v>125.52</v>
      </c>
      <c r="K14" s="14">
        <f>'Data Sheet'!K66</f>
        <v>157.22</v>
      </c>
    </row>
    <row r="15" spans="1:11" x14ac:dyDescent="0.3">
      <c r="B15" s="4"/>
      <c r="C15" s="4"/>
      <c r="D15" s="4"/>
      <c r="E15" s="4"/>
      <c r="F15" s="4"/>
      <c r="G15" s="4"/>
      <c r="H15" s="4"/>
      <c r="I15" s="4"/>
      <c r="J15" s="4"/>
      <c r="K15" s="4"/>
    </row>
    <row r="16" spans="1:11" x14ac:dyDescent="0.3">
      <c r="A16" t="s">
        <v>30</v>
      </c>
      <c r="B16" s="4">
        <f>B13-B7</f>
        <v>17.290000000000003</v>
      </c>
      <c r="C16" s="4">
        <f t="shared" ref="C16:K16" si="0">C13-C7</f>
        <v>12.53</v>
      </c>
      <c r="D16" s="4">
        <f t="shared" si="0"/>
        <v>20.97</v>
      </c>
      <c r="E16" s="4">
        <f t="shared" si="0"/>
        <v>33.869999999999997</v>
      </c>
      <c r="F16" s="4">
        <f t="shared" si="0"/>
        <v>31.630000000000003</v>
      </c>
      <c r="G16" s="4">
        <f t="shared" si="0"/>
        <v>42.56</v>
      </c>
      <c r="H16" s="4">
        <f t="shared" si="0"/>
        <v>61.17</v>
      </c>
      <c r="I16" s="4">
        <f t="shared" si="0"/>
        <v>56.86</v>
      </c>
      <c r="J16" s="4">
        <f t="shared" si="0"/>
        <v>62.959999999999994</v>
      </c>
      <c r="K16" s="4">
        <f t="shared" si="0"/>
        <v>72.580000000000013</v>
      </c>
    </row>
    <row r="17" spans="1:11" x14ac:dyDescent="0.3">
      <c r="A17" t="s">
        <v>44</v>
      </c>
      <c r="B17" s="4">
        <f>'Data Sheet'!B67</f>
        <v>6.81</v>
      </c>
      <c r="C17" s="4">
        <f>'Data Sheet'!C67</f>
        <v>7.47</v>
      </c>
      <c r="D17" s="4">
        <f>'Data Sheet'!D67</f>
        <v>15.74</v>
      </c>
      <c r="E17" s="4">
        <f>'Data Sheet'!E67</f>
        <v>18.399999999999999</v>
      </c>
      <c r="F17" s="4">
        <f>'Data Sheet'!F67</f>
        <v>23.6</v>
      </c>
      <c r="G17" s="4">
        <f>'Data Sheet'!G67</f>
        <v>24.23</v>
      </c>
      <c r="H17" s="4">
        <f>'Data Sheet'!H67</f>
        <v>45.32</v>
      </c>
      <c r="I17" s="4">
        <f>'Data Sheet'!I67</f>
        <v>36.049999999999997</v>
      </c>
      <c r="J17" s="4">
        <f>'Data Sheet'!J67</f>
        <v>40.4</v>
      </c>
      <c r="K17" s="4">
        <f>'Data Sheet'!K67</f>
        <v>49.03</v>
      </c>
    </row>
    <row r="18" spans="1:11" x14ac:dyDescent="0.3">
      <c r="A18" t="s">
        <v>45</v>
      </c>
      <c r="B18" s="4">
        <f>'Data Sheet'!B68</f>
        <v>5.27</v>
      </c>
      <c r="C18" s="4">
        <f>'Data Sheet'!C68</f>
        <v>6.02</v>
      </c>
      <c r="D18" s="4">
        <f>'Data Sheet'!D68</f>
        <v>7.32</v>
      </c>
      <c r="E18" s="4">
        <f>'Data Sheet'!E68</f>
        <v>10.86</v>
      </c>
      <c r="F18" s="4">
        <f>'Data Sheet'!F68</f>
        <v>10.46</v>
      </c>
      <c r="G18" s="4">
        <f>'Data Sheet'!G68</f>
        <v>11.98</v>
      </c>
      <c r="H18" s="4">
        <f>'Data Sheet'!H68</f>
        <v>28.65</v>
      </c>
      <c r="I18" s="4">
        <f>'Data Sheet'!I68</f>
        <v>28.22</v>
      </c>
      <c r="J18" s="4">
        <f>'Data Sheet'!J68</f>
        <v>32.25</v>
      </c>
      <c r="K18" s="4">
        <f>'Data Sheet'!K68</f>
        <v>39.18</v>
      </c>
    </row>
    <row r="20" spans="1:11" x14ac:dyDescent="0.3">
      <c r="A20" t="s">
        <v>46</v>
      </c>
      <c r="B20" s="4">
        <f>IF('Profit &amp; Loss'!B4&gt;0,'Balance Sheet'!B17/('Profit &amp; Loss'!B4/365),0)</f>
        <v>94.547356409281079</v>
      </c>
      <c r="C20" s="4">
        <f>IF('Profit &amp; Loss'!C4&gt;0,'Balance Sheet'!C17/('Profit &amp; Loss'!C4/365),0)</f>
        <v>85.364746399499055</v>
      </c>
      <c r="D20" s="4">
        <f>IF('Profit &amp; Loss'!D4&gt;0,'Balance Sheet'!D17/('Profit &amp; Loss'!D4/365),0)</f>
        <v>127.27292866637129</v>
      </c>
      <c r="E20" s="4">
        <f>IF('Profit &amp; Loss'!E4&gt;0,'Balance Sheet'!E17/('Profit &amp; Loss'!E4/365),0)</f>
        <v>107.1816150654325</v>
      </c>
      <c r="F20" s="4">
        <f>IF('Profit &amp; Loss'!F4&gt;0,'Balance Sheet'!F17/('Profit &amp; Loss'!F4/365),0)</f>
        <v>136.90400508582329</v>
      </c>
      <c r="G20" s="4">
        <f>IF('Profit &amp; Loss'!G4&gt;0,'Balance Sheet'!G17/('Profit &amp; Loss'!G4/365),0)</f>
        <v>140.35787970163466</v>
      </c>
      <c r="H20" s="4">
        <f>IF('Profit &amp; Loss'!H4&gt;0,'Balance Sheet'!H17/('Profit &amp; Loss'!H4/365),0)</f>
        <v>159.4390361445783</v>
      </c>
      <c r="I20" s="4">
        <f>IF('Profit &amp; Loss'!I4&gt;0,'Balance Sheet'!I17/('Profit &amp; Loss'!I4/365),0)</f>
        <v>98.815334935416033</v>
      </c>
      <c r="J20" s="4">
        <f>IF('Profit &amp; Loss'!J4&gt;0,'Balance Sheet'!J17/('Profit &amp; Loss'!J4/365),0)</f>
        <v>100.43590791445308</v>
      </c>
      <c r="K20" s="4">
        <f>IF('Profit &amp; Loss'!K4&gt;0,'Balance Sheet'!K17/('Profit &amp; Loss'!K4/365),0)</f>
        <v>107.89792596165439</v>
      </c>
    </row>
    <row r="21" spans="1:11" x14ac:dyDescent="0.3">
      <c r="A21" t="s">
        <v>47</v>
      </c>
      <c r="B21" s="4">
        <f>IF('Balance Sheet'!B18&gt;0,'Profit &amp; Loss'!B4/'Balance Sheet'!B18,0)</f>
        <v>4.9886148007590139</v>
      </c>
      <c r="C21" s="4">
        <f>IF('Balance Sheet'!C18&gt;0,'Profit &amp; Loss'!C4/'Balance Sheet'!C18,0)</f>
        <v>5.3056478405315621</v>
      </c>
      <c r="D21" s="4">
        <f>IF('Balance Sheet'!D18&gt;0,'Profit &amp; Loss'!D4/'Balance Sheet'!D18,0)</f>
        <v>6.1666666666666661</v>
      </c>
      <c r="E21" s="4">
        <f>IF('Balance Sheet'!E18&gt;0,'Profit &amp; Loss'!E4/'Balance Sheet'!E18,0)</f>
        <v>5.7697974217311234</v>
      </c>
      <c r="F21" s="4">
        <f>IF('Balance Sheet'!F18&gt;0,'Profit &amp; Loss'!F4/'Balance Sheet'!F18,0)</f>
        <v>6.0152963671128106</v>
      </c>
      <c r="G21" s="4">
        <f>IF('Balance Sheet'!G18&gt;0,'Profit &amp; Loss'!G4/'Balance Sheet'!G18,0)</f>
        <v>5.2595993322203674</v>
      </c>
      <c r="H21" s="4">
        <f>IF('Balance Sheet'!H18&gt;0,'Profit &amp; Loss'!H4/'Balance Sheet'!H18,0)</f>
        <v>3.6212914485165797</v>
      </c>
      <c r="I21" s="4">
        <f>IF('Balance Sheet'!I18&gt;0,'Profit &amp; Loss'!I4/'Balance Sheet'!I18,0)</f>
        <v>4.7186392629340892</v>
      </c>
      <c r="J21" s="4">
        <f>IF('Balance Sheet'!J18&gt;0,'Profit &amp; Loss'!J4/'Balance Sheet'!J18,0)</f>
        <v>4.5525581395348835</v>
      </c>
      <c r="K21" s="4">
        <f>IF('Balance Sheet'!K18&gt;0,'Profit &amp; Loss'!K4/'Balance Sheet'!K18,0)</f>
        <v>4.233282286881062</v>
      </c>
    </row>
    <row r="23" spans="1:11" s="2" customFormat="1" x14ac:dyDescent="0.3">
      <c r="A23" s="2" t="s">
        <v>59</v>
      </c>
      <c r="B23" s="10">
        <f>IF(SUM('Balance Sheet'!B4:B5)&gt;0,'Profit &amp; Loss'!B12/SUM('Balance Sheet'!B4:B5),"")</f>
        <v>0.10196078431372549</v>
      </c>
      <c r="C23" s="10">
        <f>IF(SUM('Balance Sheet'!C4:C5)&gt;0,'Profit &amp; Loss'!C12/SUM('Balance Sheet'!C4:C5),"")</f>
        <v>0.17762399077277971</v>
      </c>
      <c r="D23" s="10">
        <f>IF(SUM('Balance Sheet'!D4:D5)&gt;0,'Profit &amp; Loss'!D12/SUM('Balance Sheet'!D4:D5),"")</f>
        <v>0.28298755186721991</v>
      </c>
      <c r="E23" s="10">
        <f>IF(SUM('Balance Sheet'!E4:E5)&gt;0,'Profit &amp; Loss'!E12/SUM('Balance Sheet'!E4:E5),"")</f>
        <v>0.47807394668959591</v>
      </c>
      <c r="F23" s="10">
        <f>IF(SUM('Balance Sheet'!F4:F5)&gt;0,'Profit &amp; Loss'!F12/SUM('Balance Sheet'!F4:F5),"")</f>
        <v>0.19869146005509641</v>
      </c>
      <c r="G23" s="10">
        <f>IF(SUM('Balance Sheet'!G4:G5)&gt;0,'Profit &amp; Loss'!G12/SUM('Balance Sheet'!G4:G5),"")</f>
        <v>0.15662999420961204</v>
      </c>
      <c r="H23" s="10">
        <f>IF(SUM('Balance Sheet'!H4:H5)&gt;0,'Profit &amp; Loss'!H12/SUM('Balance Sheet'!H4:H5),"")</f>
        <v>0.20881138136759983</v>
      </c>
      <c r="I23" s="10">
        <f>IF(SUM('Balance Sheet'!I4:I5)&gt;0,'Profit &amp; Loss'!I12/SUM('Balance Sheet'!I4:I5),"")</f>
        <v>0.29234972677595633</v>
      </c>
      <c r="J23" s="10">
        <f>IF(SUM('Balance Sheet'!J4:J5)&gt;0,'Profit &amp; Loss'!J12/SUM('Balance Sheet'!J4:J5),"")</f>
        <v>0.18906249999999999</v>
      </c>
      <c r="K23" s="10">
        <f>IF(SUM('Balance Sheet'!K4:K5)&gt;0,'Profit &amp; Loss'!K12/SUM('Balance Sheet'!K4:K5),"")</f>
        <v>0.1939374868890287</v>
      </c>
    </row>
    <row r="24" spans="1:11" s="2" customFormat="1" x14ac:dyDescent="0.3">
      <c r="A24" s="2" t="s">
        <v>60</v>
      </c>
      <c r="B24" s="10"/>
      <c r="C24" s="10">
        <f>IF((B4+B5+B6+C4+C5+C6)&gt;0,('Profit &amp; Loss'!C10+'Profit &amp; Loss'!C9)*2/(B4+B5+B6+C4+C5+C6),"")</f>
        <v>0.12591951536131546</v>
      </c>
      <c r="D24" s="10">
        <f>IF((C4+C5+C6+D4+D5+D6)&gt;0,('Profit &amp; Loss'!D10+'Profit &amp; Loss'!D9)*2/(C4+C5+C6+D4+D5+D6),"")</f>
        <v>0.20213763360210013</v>
      </c>
      <c r="E24" s="10">
        <f>IF((D4+D5+D6+E4+E5+E6)&gt;0,('Profit &amp; Loss'!E10+'Profit &amp; Loss'!E9)*2/(D4+D5+D6+E4+E5+E6),"")</f>
        <v>0.25279670824225275</v>
      </c>
      <c r="F24" s="10">
        <f>IF((E4+E5+E6+F4+F5+F6)&gt;0,('Profit &amp; Loss'!F10+'Profit &amp; Loss'!F9)*2/(E4+E5+E6+F4+F5+F6),"")</f>
        <v>0.19606164383561644</v>
      </c>
      <c r="G24" s="10">
        <f>IF((F4+F5+F6+G4+G5+G6)&gt;0,('Profit &amp; Loss'!G10+'Profit &amp; Loss'!G9)*2/(F4+F5+F6+G4+G5+G6),"")</f>
        <v>0.15778131734282769</v>
      </c>
      <c r="H24" s="10">
        <f>IF((G4+G5+G6+H4+H5+H6)&gt;0,('Profit &amp; Loss'!H10+'Profit &amp; Loss'!H9)*2/(G4+G5+G6+H4+H5+H6),"")</f>
        <v>0.20588657573582195</v>
      </c>
      <c r="I24" s="10">
        <f>IF((H4+H5+H6+I4+I5+I6)&gt;0,('Profit &amp; Loss'!I10+'Profit &amp; Loss'!I9)*2/(H4+H5+H6+I4+I5+I6),"")</f>
        <v>0.24394144421208022</v>
      </c>
      <c r="J24" s="10">
        <f>IF((I4+I5+I6+J4+J5+J6)&gt;0,('Profit &amp; Loss'!J10+'Profit &amp; Loss'!J9)*2/(I4+I5+I6+J4+J5+J6),"")</f>
        <v>0.24263223838317807</v>
      </c>
      <c r="K24" s="10">
        <f>IF((J4+J5+J6+K4+K5+K6)&gt;0,('Profit &amp; Loss'!K10+'Profit &amp; Loss'!K9)*2/(J4+J5+J6+K4+K5+K6),"")</f>
        <v>0.24450106157112525</v>
      </c>
    </row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defaultColWidth="8.77734375" defaultRowHeight="14.4" x14ac:dyDescent="0.3"/>
  <cols>
    <col min="1" max="1" width="26.77734375" bestFit="1" customWidth="1"/>
    <col min="2" max="6" width="13.44140625" customWidth="1"/>
    <col min="7" max="11" width="13.44140625" bestFit="1" customWidth="1"/>
  </cols>
  <sheetData>
    <row r="1" spans="1:11" s="2" customFormat="1" x14ac:dyDescent="0.3">
      <c r="A1" s="2" t="str">
        <f>'Balance Sheet'!A1</f>
        <v>INTEGRA ENGINEERING INDIA LTD</v>
      </c>
      <c r="E1" t="str">
        <f>UPDATE</f>
        <v/>
      </c>
      <c r="F1"/>
      <c r="J1" s="2" t="s">
        <v>1</v>
      </c>
    </row>
    <row r="3" spans="1:11" s="2" customFormat="1" x14ac:dyDescent="0.3">
      <c r="A3" s="11" t="s">
        <v>2</v>
      </c>
      <c r="B3" s="12">
        <f>'Data Sheet'!B81</f>
        <v>42460</v>
      </c>
      <c r="C3" s="12">
        <f>'Data Sheet'!C81</f>
        <v>42825</v>
      </c>
      <c r="D3" s="12">
        <f>'Data Sheet'!D81</f>
        <v>43190</v>
      </c>
      <c r="E3" s="12">
        <f>'Data Sheet'!E81</f>
        <v>43555</v>
      </c>
      <c r="F3" s="12">
        <f>'Data Sheet'!F81</f>
        <v>43921</v>
      </c>
      <c r="G3" s="12">
        <f>'Data Sheet'!G81</f>
        <v>44286</v>
      </c>
      <c r="H3" s="12">
        <f>'Data Sheet'!H81</f>
        <v>44651</v>
      </c>
      <c r="I3" s="12">
        <f>'Data Sheet'!I81</f>
        <v>45016</v>
      </c>
      <c r="J3" s="12">
        <f>'Data Sheet'!J81</f>
        <v>45382</v>
      </c>
      <c r="K3" s="12">
        <f>'Data Sheet'!K81</f>
        <v>45747</v>
      </c>
    </row>
    <row r="4" spans="1:11" s="2" customFormat="1" x14ac:dyDescent="0.3">
      <c r="A4" s="2" t="s">
        <v>32</v>
      </c>
      <c r="B4" s="1">
        <f>'Data Sheet'!B82</f>
        <v>2.34</v>
      </c>
      <c r="C4" s="1">
        <f>'Data Sheet'!C82</f>
        <v>0.69</v>
      </c>
      <c r="D4" s="1">
        <f>'Data Sheet'!D82</f>
        <v>0.45</v>
      </c>
      <c r="E4" s="1">
        <f>'Data Sheet'!E82</f>
        <v>5.03</v>
      </c>
      <c r="F4" s="1">
        <f>'Data Sheet'!F82</f>
        <v>5.37</v>
      </c>
      <c r="G4" s="1">
        <f>'Data Sheet'!G82</f>
        <v>11.96</v>
      </c>
      <c r="H4" s="1">
        <f>'Data Sheet'!H82</f>
        <v>-7.29</v>
      </c>
      <c r="I4" s="1">
        <f>'Data Sheet'!I82</f>
        <v>9.2100000000000009</v>
      </c>
      <c r="J4" s="1">
        <f>'Data Sheet'!J82</f>
        <v>17.14</v>
      </c>
      <c r="K4" s="1">
        <f>'Data Sheet'!K82</f>
        <v>27.03</v>
      </c>
    </row>
    <row r="5" spans="1:11" x14ac:dyDescent="0.3">
      <c r="A5" t="s">
        <v>33</v>
      </c>
      <c r="B5" s="6">
        <f>'Data Sheet'!B83</f>
        <v>1.51</v>
      </c>
      <c r="C5" s="6">
        <f>'Data Sheet'!C83</f>
        <v>0.73</v>
      </c>
      <c r="D5" s="6">
        <f>'Data Sheet'!D83</f>
        <v>-4.03</v>
      </c>
      <c r="E5" s="6">
        <f>'Data Sheet'!E83</f>
        <v>-1.38</v>
      </c>
      <c r="F5" s="6">
        <f>'Data Sheet'!F83</f>
        <v>-8.48</v>
      </c>
      <c r="G5" s="6">
        <f>'Data Sheet'!G83</f>
        <v>-7.96</v>
      </c>
      <c r="H5" s="6">
        <f>'Data Sheet'!H83</f>
        <v>2.13</v>
      </c>
      <c r="I5" s="6">
        <f>'Data Sheet'!I83</f>
        <v>-6.71</v>
      </c>
      <c r="J5" s="6">
        <f>'Data Sheet'!J83</f>
        <v>-16.100000000000001</v>
      </c>
      <c r="K5" s="6">
        <f>'Data Sheet'!K83</f>
        <v>-23.07</v>
      </c>
    </row>
    <row r="6" spans="1:11" x14ac:dyDescent="0.3">
      <c r="A6" t="s">
        <v>34</v>
      </c>
      <c r="B6" s="6">
        <f>'Data Sheet'!B84</f>
        <v>-3.41</v>
      </c>
      <c r="C6" s="6">
        <f>'Data Sheet'!C84</f>
        <v>-0.01</v>
      </c>
      <c r="D6" s="6">
        <f>'Data Sheet'!D84</f>
        <v>-7.0000000000000007E-2</v>
      </c>
      <c r="E6" s="6">
        <f>'Data Sheet'!E84</f>
        <v>-0.2</v>
      </c>
      <c r="F6" s="6">
        <f>'Data Sheet'!F84</f>
        <v>-0.27</v>
      </c>
      <c r="G6" s="6">
        <f>'Data Sheet'!G84</f>
        <v>-0.21</v>
      </c>
      <c r="H6" s="6">
        <f>'Data Sheet'!H84</f>
        <v>1.03</v>
      </c>
      <c r="I6" s="6">
        <f>'Data Sheet'!I84</f>
        <v>0.33</v>
      </c>
      <c r="J6" s="6">
        <f>'Data Sheet'!J84</f>
        <v>-0.71</v>
      </c>
      <c r="K6" s="6">
        <f>'Data Sheet'!K84</f>
        <v>-7.12</v>
      </c>
    </row>
    <row r="7" spans="1:11" s="2" customFormat="1" x14ac:dyDescent="0.3">
      <c r="A7" s="2" t="s">
        <v>35</v>
      </c>
      <c r="B7" s="1">
        <f>'Data Sheet'!B85</f>
        <v>0.45</v>
      </c>
      <c r="C7" s="1">
        <f>'Data Sheet'!C85</f>
        <v>1.4</v>
      </c>
      <c r="D7" s="1">
        <f>'Data Sheet'!D85</f>
        <v>-3.64</v>
      </c>
      <c r="E7" s="1">
        <f>'Data Sheet'!E85</f>
        <v>3.45</v>
      </c>
      <c r="F7" s="1">
        <f>'Data Sheet'!F85</f>
        <v>-3.39</v>
      </c>
      <c r="G7" s="1">
        <f>'Data Sheet'!G85</f>
        <v>3.8</v>
      </c>
      <c r="H7" s="1">
        <f>'Data Sheet'!H85</f>
        <v>-4.13</v>
      </c>
      <c r="I7" s="1">
        <f>'Data Sheet'!I85</f>
        <v>2.83</v>
      </c>
      <c r="J7" s="1">
        <f>'Data Sheet'!J85</f>
        <v>0.32</v>
      </c>
      <c r="K7" s="1">
        <f>'Data Sheet'!K85</f>
        <v>-3.15</v>
      </c>
    </row>
    <row r="8" spans="1:11" x14ac:dyDescent="0.3">
      <c r="B8" s="6"/>
      <c r="C8" s="6"/>
      <c r="D8" s="6"/>
      <c r="E8" s="6"/>
      <c r="F8" s="6"/>
      <c r="G8" s="6"/>
      <c r="H8" s="6"/>
      <c r="I8" s="6"/>
      <c r="J8" s="6"/>
      <c r="K8" s="6"/>
    </row>
    <row r="24" customFormat="1" x14ac:dyDescent="0.3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defaultColWidth="8.77734375" defaultRowHeight="14.4" x14ac:dyDescent="0.3"/>
  <cols>
    <col min="1" max="1" width="8.77734375" style="2"/>
    <col min="2" max="2" width="10.44140625" customWidth="1"/>
    <col min="3" max="3" width="13.33203125" style="20" customWidth="1"/>
    <col min="6" max="6" width="6.77734375" customWidth="1"/>
  </cols>
  <sheetData>
    <row r="1" spans="1:7" ht="21" x14ac:dyDescent="0.4">
      <c r="A1" s="19" t="s">
        <v>56</v>
      </c>
    </row>
    <row r="3" spans="1:7" x14ac:dyDescent="0.3">
      <c r="A3" s="2" t="s">
        <v>48</v>
      </c>
    </row>
    <row r="4" spans="1:7" x14ac:dyDescent="0.3">
      <c r="B4" t="s">
        <v>90</v>
      </c>
    </row>
    <row r="5" spans="1:7" x14ac:dyDescent="0.3">
      <c r="B5" t="s">
        <v>49</v>
      </c>
    </row>
    <row r="7" spans="1:7" x14ac:dyDescent="0.3">
      <c r="A7" s="2" t="s">
        <v>50</v>
      </c>
    </row>
    <row r="8" spans="1:7" x14ac:dyDescent="0.3">
      <c r="B8" t="s">
        <v>51</v>
      </c>
      <c r="C8" s="21" t="s">
        <v>91</v>
      </c>
    </row>
    <row r="10" spans="1:7" x14ac:dyDescent="0.3">
      <c r="A10" s="2" t="s">
        <v>52</v>
      </c>
    </row>
    <row r="11" spans="1:7" x14ac:dyDescent="0.3">
      <c r="B11" t="s">
        <v>53</v>
      </c>
    </row>
    <row r="14" spans="1:7" x14ac:dyDescent="0.3">
      <c r="A14" s="2" t="s">
        <v>54</v>
      </c>
    </row>
    <row r="15" spans="1:7" x14ac:dyDescent="0.3">
      <c r="B15" t="s">
        <v>55</v>
      </c>
    </row>
    <row r="16" spans="1:7" x14ac:dyDescent="0.3">
      <c r="B16" t="s">
        <v>92</v>
      </c>
      <c r="G16" s="22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defaultColWidth="8.77734375" defaultRowHeight="14.4" x14ac:dyDescent="0.3"/>
  <cols>
    <col min="1" max="1" width="27.6640625" style="4" bestFit="1" customWidth="1"/>
    <col min="2" max="11" width="13.44140625" style="4" bestFit="1" customWidth="1"/>
    <col min="12" max="16384" width="8.77734375" style="4"/>
  </cols>
  <sheetData>
    <row r="1" spans="1:11" s="1" customFormat="1" x14ac:dyDescent="0.3">
      <c r="A1" s="1" t="s">
        <v>0</v>
      </c>
      <c r="B1" s="1" t="s">
        <v>63</v>
      </c>
      <c r="E1" s="25" t="str">
        <f>IF(B2&lt;&gt;B3, "A NEW VERSION OF THE WORKSHEET IS AVAILABLE", "")</f>
        <v/>
      </c>
      <c r="F1" s="25"/>
      <c r="G1" s="25"/>
      <c r="H1" s="25"/>
      <c r="I1" s="25"/>
      <c r="J1" s="25"/>
      <c r="K1" s="25"/>
    </row>
    <row r="2" spans="1:11" x14ac:dyDescent="0.3">
      <c r="A2" s="1" t="s">
        <v>61</v>
      </c>
      <c r="B2" s="4">
        <v>2.1</v>
      </c>
      <c r="E2" s="26" t="s">
        <v>36</v>
      </c>
      <c r="F2" s="26"/>
      <c r="G2" s="26"/>
      <c r="H2" s="26"/>
      <c r="I2" s="26"/>
      <c r="J2" s="26"/>
      <c r="K2" s="26"/>
    </row>
    <row r="3" spans="1:11" x14ac:dyDescent="0.3">
      <c r="A3" s="1" t="s">
        <v>62</v>
      </c>
      <c r="B3" s="4">
        <v>2.1</v>
      </c>
    </row>
    <row r="4" spans="1:11" x14ac:dyDescent="0.3">
      <c r="A4" s="1"/>
    </row>
    <row r="5" spans="1:11" x14ac:dyDescent="0.3">
      <c r="A5" s="1" t="s">
        <v>64</v>
      </c>
    </row>
    <row r="6" spans="1:11" x14ac:dyDescent="0.3">
      <c r="A6" s="4" t="s">
        <v>42</v>
      </c>
      <c r="B6" s="4">
        <f>IF(B9&gt;0, B9/B8, 0)</f>
        <v>3.4425323402587225</v>
      </c>
    </row>
    <row r="7" spans="1:11" x14ac:dyDescent="0.3">
      <c r="A7" s="4" t="s">
        <v>31</v>
      </c>
      <c r="B7">
        <v>1</v>
      </c>
    </row>
    <row r="8" spans="1:11" x14ac:dyDescent="0.3">
      <c r="A8" s="4" t="s">
        <v>43</v>
      </c>
      <c r="B8">
        <v>255.1</v>
      </c>
    </row>
    <row r="9" spans="1:11" x14ac:dyDescent="0.3">
      <c r="A9" s="4" t="s">
        <v>79</v>
      </c>
      <c r="B9">
        <v>878.19</v>
      </c>
    </row>
    <row r="15" spans="1:11" x14ac:dyDescent="0.3">
      <c r="A15" s="1" t="s">
        <v>37</v>
      </c>
    </row>
    <row r="16" spans="1:11" s="18" customFormat="1" x14ac:dyDescent="0.3">
      <c r="A16" s="17" t="s">
        <v>38</v>
      </c>
      <c r="B16" s="12">
        <v>42460</v>
      </c>
      <c r="C16" s="12">
        <v>42825</v>
      </c>
      <c r="D16" s="12">
        <v>43190</v>
      </c>
      <c r="E16" s="12">
        <v>43555</v>
      </c>
      <c r="F16" s="12">
        <v>43921</v>
      </c>
      <c r="G16" s="12">
        <v>44286</v>
      </c>
      <c r="H16" s="12">
        <v>44651</v>
      </c>
      <c r="I16" s="12">
        <v>45016</v>
      </c>
      <c r="J16" s="12">
        <v>45382</v>
      </c>
      <c r="K16" s="12">
        <v>45747</v>
      </c>
    </row>
    <row r="17" spans="1:11" s="6" customFormat="1" x14ac:dyDescent="0.3">
      <c r="A17" s="6" t="s">
        <v>6</v>
      </c>
      <c r="B17">
        <v>26.29</v>
      </c>
      <c r="C17">
        <v>31.94</v>
      </c>
      <c r="D17">
        <v>45.14</v>
      </c>
      <c r="E17">
        <v>62.66</v>
      </c>
      <c r="F17">
        <v>62.92</v>
      </c>
      <c r="G17">
        <v>63.01</v>
      </c>
      <c r="H17">
        <v>103.75</v>
      </c>
      <c r="I17">
        <v>133.16</v>
      </c>
      <c r="J17">
        <v>146.82</v>
      </c>
      <c r="K17">
        <v>165.86</v>
      </c>
    </row>
    <row r="18" spans="1:11" s="6" customFormat="1" x14ac:dyDescent="0.3">
      <c r="A18" s="4" t="s">
        <v>80</v>
      </c>
      <c r="B18">
        <v>13.11</v>
      </c>
      <c r="C18">
        <v>17.48</v>
      </c>
      <c r="D18">
        <v>24.82</v>
      </c>
      <c r="E18">
        <v>35.090000000000003</v>
      </c>
      <c r="F18">
        <v>33.53</v>
      </c>
      <c r="G18">
        <v>32.94</v>
      </c>
      <c r="H18">
        <v>66.66</v>
      </c>
      <c r="I18">
        <v>73.44</v>
      </c>
      <c r="J18">
        <v>79.489999999999995</v>
      </c>
      <c r="K18">
        <v>88.45</v>
      </c>
    </row>
    <row r="19" spans="1:11" s="6" customFormat="1" x14ac:dyDescent="0.3">
      <c r="A19" s="4" t="s">
        <v>81</v>
      </c>
      <c r="B19">
        <v>-1.77</v>
      </c>
      <c r="C19">
        <v>-0.24</v>
      </c>
      <c r="D19">
        <v>0.86</v>
      </c>
      <c r="E19">
        <v>1.87</v>
      </c>
      <c r="F19">
        <v>0.48</v>
      </c>
      <c r="G19">
        <v>-0.38</v>
      </c>
      <c r="H19">
        <v>7.65</v>
      </c>
      <c r="I19">
        <v>-0.64</v>
      </c>
      <c r="J19">
        <v>1.91</v>
      </c>
      <c r="K19">
        <v>1.05</v>
      </c>
    </row>
    <row r="20" spans="1:11" s="6" customFormat="1" x14ac:dyDescent="0.3">
      <c r="A20" s="4" t="s">
        <v>82</v>
      </c>
      <c r="B20">
        <v>0.6</v>
      </c>
      <c r="C20">
        <v>0.67</v>
      </c>
      <c r="D20">
        <v>0.76</v>
      </c>
      <c r="E20">
        <v>0.9</v>
      </c>
      <c r="F20">
        <v>0.92</v>
      </c>
      <c r="G20">
        <v>0.88</v>
      </c>
      <c r="H20">
        <v>1.21</v>
      </c>
      <c r="I20">
        <v>1.66</v>
      </c>
      <c r="J20">
        <v>1.91</v>
      </c>
      <c r="K20">
        <v>1.64</v>
      </c>
    </row>
    <row r="21" spans="1:11" s="6" customFormat="1" x14ac:dyDescent="0.3">
      <c r="A21" s="4" t="s">
        <v>83</v>
      </c>
      <c r="B21">
        <v>3.88</v>
      </c>
      <c r="C21">
        <v>4.6500000000000004</v>
      </c>
      <c r="D21">
        <v>6.29</v>
      </c>
      <c r="E21">
        <v>7.85</v>
      </c>
      <c r="F21">
        <v>7.64</v>
      </c>
      <c r="G21">
        <v>8.66</v>
      </c>
      <c r="H21">
        <v>14.23</v>
      </c>
      <c r="I21">
        <v>17.77</v>
      </c>
      <c r="J21">
        <v>20.22</v>
      </c>
      <c r="K21">
        <v>20.23</v>
      </c>
    </row>
    <row r="22" spans="1:11" s="6" customFormat="1" x14ac:dyDescent="0.3">
      <c r="A22" s="4" t="s">
        <v>84</v>
      </c>
      <c r="B22">
        <v>4.4800000000000004</v>
      </c>
      <c r="C22">
        <v>4.76</v>
      </c>
      <c r="D22">
        <v>5.67</v>
      </c>
      <c r="E22">
        <v>7.46</v>
      </c>
      <c r="F22">
        <v>8.44</v>
      </c>
      <c r="G22">
        <v>8.11</v>
      </c>
      <c r="H22">
        <v>11.05</v>
      </c>
      <c r="I22">
        <v>13.32</v>
      </c>
      <c r="J22">
        <v>16.93</v>
      </c>
      <c r="K22">
        <v>18.309999999999999</v>
      </c>
    </row>
    <row r="23" spans="1:11" s="6" customFormat="1" x14ac:dyDescent="0.3">
      <c r="A23" s="4" t="s">
        <v>85</v>
      </c>
      <c r="B23">
        <v>1.51</v>
      </c>
      <c r="C23">
        <v>2.15</v>
      </c>
      <c r="D23">
        <v>2.77</v>
      </c>
      <c r="E23">
        <v>2.99</v>
      </c>
      <c r="F23">
        <v>3.06</v>
      </c>
      <c r="G23">
        <v>2.94</v>
      </c>
      <c r="H23">
        <v>2.81</v>
      </c>
      <c r="I23">
        <v>4.07</v>
      </c>
      <c r="J23">
        <v>4.93</v>
      </c>
      <c r="K23">
        <v>5.46</v>
      </c>
    </row>
    <row r="24" spans="1:11" s="6" customFormat="1" x14ac:dyDescent="0.3">
      <c r="A24" s="4" t="s">
        <v>86</v>
      </c>
      <c r="B24">
        <v>0.59</v>
      </c>
      <c r="C24">
        <v>1.83</v>
      </c>
      <c r="D24">
        <v>1.1000000000000001</v>
      </c>
      <c r="E24">
        <v>1</v>
      </c>
      <c r="F24">
        <v>1.41</v>
      </c>
      <c r="G24">
        <v>0.87</v>
      </c>
      <c r="H24">
        <v>0.73</v>
      </c>
      <c r="I24">
        <v>0.84</v>
      </c>
      <c r="J24">
        <v>1.05</v>
      </c>
      <c r="K24">
        <v>1.34</v>
      </c>
    </row>
    <row r="25" spans="1:11" s="6" customFormat="1" x14ac:dyDescent="0.3">
      <c r="A25" s="6" t="s">
        <v>9</v>
      </c>
      <c r="B25">
        <v>2.4700000000000002</v>
      </c>
      <c r="C25">
        <v>3.56</v>
      </c>
      <c r="D25">
        <v>1.71</v>
      </c>
      <c r="E25">
        <v>1.71</v>
      </c>
      <c r="F25">
        <v>2.14</v>
      </c>
      <c r="G25">
        <v>1.72</v>
      </c>
      <c r="H25">
        <v>1.29</v>
      </c>
      <c r="I25">
        <v>0.56999999999999995</v>
      </c>
      <c r="J25">
        <v>0.85</v>
      </c>
      <c r="K25">
        <v>0.95</v>
      </c>
    </row>
    <row r="26" spans="1:11" s="6" customFormat="1" x14ac:dyDescent="0.3">
      <c r="A26" s="6" t="s">
        <v>10</v>
      </c>
      <c r="B26">
        <v>0.76</v>
      </c>
      <c r="C26">
        <v>0.81</v>
      </c>
      <c r="D26">
        <v>0.91</v>
      </c>
      <c r="E26">
        <v>1.1200000000000001</v>
      </c>
      <c r="F26">
        <v>1.38</v>
      </c>
      <c r="G26">
        <v>1.53</v>
      </c>
      <c r="H26">
        <v>1.66</v>
      </c>
      <c r="I26">
        <v>2.16</v>
      </c>
      <c r="J26">
        <v>2.78</v>
      </c>
      <c r="K26">
        <v>3.64</v>
      </c>
    </row>
    <row r="27" spans="1:11" s="6" customFormat="1" x14ac:dyDescent="0.3">
      <c r="A27" s="6" t="s">
        <v>11</v>
      </c>
      <c r="B27">
        <v>0.13</v>
      </c>
      <c r="C27">
        <v>0.52</v>
      </c>
      <c r="D27">
        <v>0.56999999999999995</v>
      </c>
      <c r="E27">
        <v>0.77</v>
      </c>
      <c r="F27">
        <v>0.78</v>
      </c>
      <c r="G27">
        <v>0.71</v>
      </c>
      <c r="H27">
        <v>0.99</v>
      </c>
      <c r="I27">
        <v>1.17</v>
      </c>
      <c r="J27">
        <v>1.25</v>
      </c>
      <c r="K27">
        <v>2.4</v>
      </c>
    </row>
    <row r="28" spans="1:11" s="6" customFormat="1" x14ac:dyDescent="0.3">
      <c r="A28" s="6" t="s">
        <v>12</v>
      </c>
      <c r="B28">
        <v>1.93</v>
      </c>
      <c r="C28">
        <v>2.39</v>
      </c>
      <c r="D28">
        <v>4.82</v>
      </c>
      <c r="E28">
        <v>9.06</v>
      </c>
      <c r="F28">
        <v>8.3800000000000008</v>
      </c>
      <c r="G28">
        <v>7.71</v>
      </c>
      <c r="H28">
        <v>13.35</v>
      </c>
      <c r="I28">
        <v>18.66</v>
      </c>
      <c r="J28">
        <v>21.02</v>
      </c>
      <c r="K28">
        <v>26.39</v>
      </c>
    </row>
    <row r="29" spans="1:11" s="6" customFormat="1" x14ac:dyDescent="0.3">
      <c r="A29" s="6" t="s">
        <v>13</v>
      </c>
      <c r="B29">
        <v>0.63</v>
      </c>
      <c r="C29">
        <v>0.84</v>
      </c>
      <c r="D29">
        <v>1.41</v>
      </c>
      <c r="E29">
        <v>-2.06</v>
      </c>
      <c r="F29">
        <v>2.62</v>
      </c>
      <c r="G29">
        <v>2.2999999999999998</v>
      </c>
      <c r="H29">
        <v>4.25</v>
      </c>
      <c r="I29">
        <v>0.48</v>
      </c>
      <c r="J29">
        <v>6.5</v>
      </c>
      <c r="K29">
        <v>7.9</v>
      </c>
    </row>
    <row r="30" spans="1:11" s="6" customFormat="1" x14ac:dyDescent="0.3">
      <c r="A30" s="6" t="s">
        <v>14</v>
      </c>
      <c r="B30">
        <v>1.3</v>
      </c>
      <c r="C30">
        <v>1.54</v>
      </c>
      <c r="D30">
        <v>3.41</v>
      </c>
      <c r="E30">
        <v>11.12</v>
      </c>
      <c r="F30">
        <v>5.77</v>
      </c>
      <c r="G30">
        <v>5.41</v>
      </c>
      <c r="H30">
        <v>9.1</v>
      </c>
      <c r="I30">
        <v>18.190000000000001</v>
      </c>
      <c r="J30">
        <v>14.52</v>
      </c>
      <c r="K30">
        <v>18.489999999999998</v>
      </c>
    </row>
    <row r="31" spans="1:11" s="6" customFormat="1" x14ac:dyDescent="0.3">
      <c r="A31" s="6" t="s">
        <v>70</v>
      </c>
    </row>
    <row r="32" spans="1:11" s="6" customFormat="1" x14ac:dyDescent="0.3"/>
    <row r="33" spans="1:11" x14ac:dyDescent="0.3">
      <c r="A33" s="6"/>
    </row>
    <row r="34" spans="1:11" x14ac:dyDescent="0.3">
      <c r="A34" s="6"/>
    </row>
    <row r="35" spans="1:11" x14ac:dyDescent="0.3">
      <c r="A35" s="6"/>
    </row>
    <row r="36" spans="1:11" x14ac:dyDescent="0.3">
      <c r="A36" s="6"/>
    </row>
    <row r="37" spans="1:11" x14ac:dyDescent="0.3">
      <c r="A37" s="6"/>
    </row>
    <row r="38" spans="1:11" x14ac:dyDescent="0.3">
      <c r="A38" s="6"/>
    </row>
    <row r="39" spans="1:11" x14ac:dyDescent="0.3">
      <c r="A39" s="6"/>
    </row>
    <row r="40" spans="1:11" x14ac:dyDescent="0.3">
      <c r="A40" s="1" t="s">
        <v>39</v>
      </c>
    </row>
    <row r="41" spans="1:11" s="18" customFormat="1" x14ac:dyDescent="0.3">
      <c r="A41" s="17" t="s">
        <v>38</v>
      </c>
      <c r="B41" s="12">
        <v>45016</v>
      </c>
      <c r="C41" s="12">
        <v>45107</v>
      </c>
      <c r="D41" s="12">
        <v>45199</v>
      </c>
      <c r="E41" s="12">
        <v>45291</v>
      </c>
      <c r="F41" s="12">
        <v>45382</v>
      </c>
      <c r="G41" s="12">
        <v>45473</v>
      </c>
      <c r="H41" s="12">
        <v>45565</v>
      </c>
      <c r="I41" s="12">
        <v>45657</v>
      </c>
      <c r="J41" s="12">
        <v>45747</v>
      </c>
      <c r="K41" s="12">
        <v>45838</v>
      </c>
    </row>
    <row r="42" spans="1:11" s="6" customFormat="1" x14ac:dyDescent="0.3">
      <c r="A42" s="6" t="s">
        <v>6</v>
      </c>
      <c r="B42">
        <v>35.729999999999997</v>
      </c>
      <c r="C42">
        <v>38.24</v>
      </c>
      <c r="D42">
        <v>34.770000000000003</v>
      </c>
      <c r="E42">
        <v>40.44</v>
      </c>
      <c r="F42">
        <v>33.380000000000003</v>
      </c>
      <c r="G42">
        <v>35.340000000000003</v>
      </c>
      <c r="H42">
        <v>41.49</v>
      </c>
      <c r="I42">
        <v>46.77</v>
      </c>
      <c r="J42">
        <v>42.26</v>
      </c>
      <c r="K42">
        <v>45.73</v>
      </c>
    </row>
    <row r="43" spans="1:11" s="6" customFormat="1" x14ac:dyDescent="0.3">
      <c r="A43" s="6" t="s">
        <v>7</v>
      </c>
      <c r="B43">
        <v>28.72</v>
      </c>
      <c r="C43">
        <v>31.53</v>
      </c>
      <c r="D43">
        <v>29.35</v>
      </c>
      <c r="E43">
        <v>32.99</v>
      </c>
      <c r="F43">
        <v>28.75</v>
      </c>
      <c r="G43">
        <v>30.17</v>
      </c>
      <c r="H43">
        <v>32.96</v>
      </c>
      <c r="I43">
        <v>36.71</v>
      </c>
      <c r="J43">
        <v>34.54</v>
      </c>
      <c r="K43">
        <v>36.65</v>
      </c>
    </row>
    <row r="44" spans="1:11" s="6" customFormat="1" x14ac:dyDescent="0.3">
      <c r="A44" s="6" t="s">
        <v>9</v>
      </c>
      <c r="B44">
        <v>0.14000000000000001</v>
      </c>
      <c r="C44">
        <v>0.2</v>
      </c>
      <c r="D44">
        <v>0.24</v>
      </c>
      <c r="E44">
        <v>0.15</v>
      </c>
      <c r="F44">
        <v>0.25</v>
      </c>
      <c r="G44">
        <v>0.23</v>
      </c>
      <c r="H44">
        <v>0.35</v>
      </c>
      <c r="I44">
        <v>0.16</v>
      </c>
      <c r="J44">
        <v>0.21</v>
      </c>
      <c r="K44">
        <v>0.15</v>
      </c>
    </row>
    <row r="45" spans="1:11" s="6" customFormat="1" x14ac:dyDescent="0.3">
      <c r="A45" s="6" t="s">
        <v>10</v>
      </c>
      <c r="B45">
        <v>0.6</v>
      </c>
      <c r="C45">
        <v>0.64</v>
      </c>
      <c r="D45">
        <v>0.68</v>
      </c>
      <c r="E45">
        <v>0.71</v>
      </c>
      <c r="F45">
        <v>0.75</v>
      </c>
      <c r="G45">
        <v>0.81</v>
      </c>
      <c r="H45">
        <v>0.88</v>
      </c>
      <c r="I45">
        <v>0.88</v>
      </c>
      <c r="J45">
        <v>1.07</v>
      </c>
      <c r="K45">
        <v>1.18</v>
      </c>
    </row>
    <row r="46" spans="1:11" s="6" customFormat="1" x14ac:dyDescent="0.3">
      <c r="A46" s="6" t="s">
        <v>11</v>
      </c>
      <c r="B46">
        <v>0.27</v>
      </c>
      <c r="C46">
        <v>0.3</v>
      </c>
      <c r="D46">
        <v>0.3</v>
      </c>
      <c r="E46">
        <v>0.36</v>
      </c>
      <c r="F46">
        <v>0.28999999999999998</v>
      </c>
      <c r="G46">
        <v>0.37</v>
      </c>
      <c r="H46">
        <v>0.44</v>
      </c>
      <c r="I46">
        <v>0.67</v>
      </c>
      <c r="J46">
        <v>0.93</v>
      </c>
      <c r="K46">
        <v>0.82</v>
      </c>
    </row>
    <row r="47" spans="1:11" s="6" customFormat="1" x14ac:dyDescent="0.3">
      <c r="A47" s="6" t="s">
        <v>12</v>
      </c>
      <c r="B47">
        <v>6.28</v>
      </c>
      <c r="C47">
        <v>5.97</v>
      </c>
      <c r="D47">
        <v>4.68</v>
      </c>
      <c r="E47">
        <v>6.53</v>
      </c>
      <c r="F47">
        <v>3.84</v>
      </c>
      <c r="G47">
        <v>4.22</v>
      </c>
      <c r="H47">
        <v>7.56</v>
      </c>
      <c r="I47">
        <v>8.67</v>
      </c>
      <c r="J47">
        <v>5.93</v>
      </c>
      <c r="K47">
        <v>7.23</v>
      </c>
    </row>
    <row r="48" spans="1:11" s="6" customFormat="1" x14ac:dyDescent="0.3">
      <c r="A48" s="6" t="s">
        <v>13</v>
      </c>
      <c r="B48">
        <v>1.51</v>
      </c>
      <c r="C48">
        <v>1.8</v>
      </c>
      <c r="D48">
        <v>1.23</v>
      </c>
      <c r="E48">
        <v>2.34</v>
      </c>
      <c r="F48">
        <v>1.1399999999999999</v>
      </c>
      <c r="G48">
        <v>1.29</v>
      </c>
      <c r="H48">
        <v>2.2599999999999998</v>
      </c>
      <c r="I48">
        <v>2.56</v>
      </c>
      <c r="J48">
        <v>1.8</v>
      </c>
      <c r="K48">
        <v>2.14</v>
      </c>
    </row>
    <row r="49" spans="1:11" s="6" customFormat="1" x14ac:dyDescent="0.3">
      <c r="A49" s="6" t="s">
        <v>14</v>
      </c>
      <c r="B49">
        <v>4.7699999999999996</v>
      </c>
      <c r="C49">
        <v>4.18</v>
      </c>
      <c r="D49">
        <v>3.46</v>
      </c>
      <c r="E49">
        <v>4.1900000000000004</v>
      </c>
      <c r="F49">
        <v>2.7</v>
      </c>
      <c r="G49">
        <v>2.94</v>
      </c>
      <c r="H49">
        <v>5.31</v>
      </c>
      <c r="I49">
        <v>6.11</v>
      </c>
      <c r="J49">
        <v>4.13</v>
      </c>
      <c r="K49">
        <v>5.08</v>
      </c>
    </row>
    <row r="50" spans="1:11" x14ac:dyDescent="0.3">
      <c r="A50" s="6" t="s">
        <v>8</v>
      </c>
      <c r="B50">
        <v>7.01</v>
      </c>
      <c r="C50">
        <v>6.71</v>
      </c>
      <c r="D50">
        <v>5.42</v>
      </c>
      <c r="E50">
        <v>7.45</v>
      </c>
      <c r="F50">
        <v>4.63</v>
      </c>
      <c r="G50">
        <v>5.17</v>
      </c>
      <c r="H50">
        <v>8.5299999999999994</v>
      </c>
      <c r="I50">
        <v>10.06</v>
      </c>
      <c r="J50">
        <v>7.72</v>
      </c>
      <c r="K50">
        <v>9.08</v>
      </c>
    </row>
    <row r="51" spans="1:11" x14ac:dyDescent="0.3">
      <c r="A51" s="6"/>
    </row>
    <row r="52" spans="1:11" x14ac:dyDescent="0.3">
      <c r="A52" s="6"/>
    </row>
    <row r="53" spans="1:11" x14ac:dyDescent="0.3">
      <c r="A53" s="6"/>
    </row>
    <row r="54" spans="1:11" x14ac:dyDescent="0.3">
      <c r="A54" s="6"/>
    </row>
    <row r="55" spans="1:11" x14ac:dyDescent="0.3">
      <c r="A55" s="1" t="s">
        <v>40</v>
      </c>
    </row>
    <row r="56" spans="1:11" s="18" customFormat="1" x14ac:dyDescent="0.3">
      <c r="A56" s="17" t="s">
        <v>38</v>
      </c>
      <c r="B56" s="12">
        <v>42460</v>
      </c>
      <c r="C56" s="12">
        <v>42825</v>
      </c>
      <c r="D56" s="12">
        <v>43190</v>
      </c>
      <c r="E56" s="12">
        <v>43555</v>
      </c>
      <c r="F56" s="12">
        <v>43921</v>
      </c>
      <c r="G56" s="12">
        <v>44286</v>
      </c>
      <c r="H56" s="12">
        <v>44651</v>
      </c>
      <c r="I56" s="12">
        <v>45016</v>
      </c>
      <c r="J56" s="12">
        <v>45382</v>
      </c>
      <c r="K56" s="12">
        <v>45747</v>
      </c>
    </row>
    <row r="57" spans="1:11" x14ac:dyDescent="0.3">
      <c r="A57" s="6" t="s">
        <v>24</v>
      </c>
      <c r="B57">
        <v>3.42</v>
      </c>
      <c r="C57">
        <v>3.42</v>
      </c>
      <c r="D57">
        <v>3.42</v>
      </c>
      <c r="E57">
        <v>3.42</v>
      </c>
      <c r="F57">
        <v>3.42</v>
      </c>
      <c r="G57">
        <v>3.42</v>
      </c>
      <c r="H57">
        <v>3.42</v>
      </c>
      <c r="I57">
        <v>3.44</v>
      </c>
      <c r="J57">
        <v>3.44</v>
      </c>
      <c r="K57">
        <v>3.44</v>
      </c>
    </row>
    <row r="58" spans="1:11" x14ac:dyDescent="0.3">
      <c r="A58" s="6" t="s">
        <v>25</v>
      </c>
      <c r="B58">
        <v>9.33</v>
      </c>
      <c r="C58">
        <v>5.25</v>
      </c>
      <c r="D58">
        <v>8.6300000000000008</v>
      </c>
      <c r="E58">
        <v>19.84</v>
      </c>
      <c r="F58">
        <v>25.62</v>
      </c>
      <c r="G58">
        <v>31.12</v>
      </c>
      <c r="H58">
        <v>40.159999999999997</v>
      </c>
      <c r="I58">
        <v>58.78</v>
      </c>
      <c r="J58">
        <v>73.36</v>
      </c>
      <c r="K58">
        <v>91.9</v>
      </c>
    </row>
    <row r="59" spans="1:11" x14ac:dyDescent="0.3">
      <c r="A59" s="6" t="s">
        <v>71</v>
      </c>
      <c r="B59">
        <v>12.4</v>
      </c>
      <c r="C59">
        <v>12.4</v>
      </c>
      <c r="D59">
        <v>20.21</v>
      </c>
      <c r="E59">
        <v>22.25</v>
      </c>
      <c r="F59">
        <v>18.89</v>
      </c>
      <c r="G59">
        <v>24.26</v>
      </c>
      <c r="H59">
        <v>36.92</v>
      </c>
      <c r="I59">
        <v>19.86</v>
      </c>
      <c r="J59">
        <v>24.69</v>
      </c>
      <c r="K59">
        <v>38.67</v>
      </c>
    </row>
    <row r="60" spans="1:11" x14ac:dyDescent="0.3">
      <c r="A60" s="6" t="s">
        <v>72</v>
      </c>
      <c r="B60">
        <v>4.88</v>
      </c>
      <c r="C60">
        <v>12.03</v>
      </c>
      <c r="D60">
        <v>10.39</v>
      </c>
      <c r="E60">
        <v>9.75</v>
      </c>
      <c r="F60">
        <v>15.47</v>
      </c>
      <c r="G60">
        <v>16.5</v>
      </c>
      <c r="H60">
        <v>26.8</v>
      </c>
      <c r="I60">
        <v>24.22</v>
      </c>
      <c r="J60">
        <v>24.03</v>
      </c>
      <c r="K60">
        <v>23.21</v>
      </c>
    </row>
    <row r="61" spans="1:11" s="1" customFormat="1" x14ac:dyDescent="0.3">
      <c r="A61" s="1" t="s">
        <v>26</v>
      </c>
      <c r="B61">
        <v>30.03</v>
      </c>
      <c r="C61">
        <v>33.1</v>
      </c>
      <c r="D61">
        <v>42.65</v>
      </c>
      <c r="E61">
        <v>55.26</v>
      </c>
      <c r="F61">
        <v>63.4</v>
      </c>
      <c r="G61">
        <v>75.3</v>
      </c>
      <c r="H61">
        <v>107.3</v>
      </c>
      <c r="I61">
        <v>106.3</v>
      </c>
      <c r="J61">
        <v>125.52</v>
      </c>
      <c r="K61">
        <v>157.22</v>
      </c>
    </row>
    <row r="62" spans="1:11" x14ac:dyDescent="0.3">
      <c r="A62" s="6" t="s">
        <v>27</v>
      </c>
      <c r="B62">
        <v>7.86</v>
      </c>
      <c r="C62">
        <v>8.5399999999999991</v>
      </c>
      <c r="D62">
        <v>11.29</v>
      </c>
      <c r="E62">
        <v>11.64</v>
      </c>
      <c r="F62">
        <v>16.3</v>
      </c>
      <c r="G62">
        <v>16.239999999999998</v>
      </c>
      <c r="H62">
        <v>19.329999999999998</v>
      </c>
      <c r="I62">
        <v>24.79</v>
      </c>
      <c r="J62">
        <v>29.56</v>
      </c>
      <c r="K62">
        <v>58.43</v>
      </c>
    </row>
    <row r="63" spans="1:11" x14ac:dyDescent="0.3">
      <c r="A63" s="6" t="s">
        <v>28</v>
      </c>
      <c r="I63">
        <v>0.43</v>
      </c>
      <c r="J63">
        <v>8.9700000000000006</v>
      </c>
      <c r="K63">
        <v>3</v>
      </c>
    </row>
    <row r="64" spans="1:11" x14ac:dyDescent="0.3">
      <c r="A64" s="6" t="s">
        <v>29</v>
      </c>
    </row>
    <row r="65" spans="1:11" x14ac:dyDescent="0.3">
      <c r="A65" s="6" t="s">
        <v>73</v>
      </c>
      <c r="B65">
        <v>22.17</v>
      </c>
      <c r="C65">
        <v>24.56</v>
      </c>
      <c r="D65">
        <v>31.36</v>
      </c>
      <c r="E65">
        <v>43.62</v>
      </c>
      <c r="F65">
        <v>47.1</v>
      </c>
      <c r="G65">
        <v>59.06</v>
      </c>
      <c r="H65">
        <v>87.97</v>
      </c>
      <c r="I65">
        <v>81.08</v>
      </c>
      <c r="J65">
        <v>86.99</v>
      </c>
      <c r="K65">
        <v>95.79</v>
      </c>
    </row>
    <row r="66" spans="1:11" s="1" customFormat="1" x14ac:dyDescent="0.3">
      <c r="A66" s="1" t="s">
        <v>26</v>
      </c>
      <c r="B66">
        <v>30.03</v>
      </c>
      <c r="C66">
        <v>33.1</v>
      </c>
      <c r="D66">
        <v>42.65</v>
      </c>
      <c r="E66">
        <v>55.26</v>
      </c>
      <c r="F66">
        <v>63.4</v>
      </c>
      <c r="G66">
        <v>75.3</v>
      </c>
      <c r="H66">
        <v>107.3</v>
      </c>
      <c r="I66">
        <v>106.3</v>
      </c>
      <c r="J66">
        <v>125.52</v>
      </c>
      <c r="K66">
        <v>157.22</v>
      </c>
    </row>
    <row r="67" spans="1:11" s="6" customFormat="1" x14ac:dyDescent="0.3">
      <c r="A67" s="6" t="s">
        <v>78</v>
      </c>
      <c r="B67">
        <v>6.81</v>
      </c>
      <c r="C67">
        <v>7.47</v>
      </c>
      <c r="D67">
        <v>15.74</v>
      </c>
      <c r="E67">
        <v>18.399999999999999</v>
      </c>
      <c r="F67">
        <v>23.6</v>
      </c>
      <c r="G67">
        <v>24.23</v>
      </c>
      <c r="H67">
        <v>45.32</v>
      </c>
      <c r="I67">
        <v>36.049999999999997</v>
      </c>
      <c r="J67">
        <v>40.4</v>
      </c>
      <c r="K67">
        <v>49.03</v>
      </c>
    </row>
    <row r="68" spans="1:11" x14ac:dyDescent="0.3">
      <c r="A68" s="6" t="s">
        <v>45</v>
      </c>
      <c r="B68">
        <v>5.27</v>
      </c>
      <c r="C68">
        <v>6.02</v>
      </c>
      <c r="D68">
        <v>7.32</v>
      </c>
      <c r="E68">
        <v>10.86</v>
      </c>
      <c r="F68">
        <v>10.46</v>
      </c>
      <c r="G68">
        <v>11.98</v>
      </c>
      <c r="H68">
        <v>28.65</v>
      </c>
      <c r="I68">
        <v>28.22</v>
      </c>
      <c r="J68">
        <v>32.25</v>
      </c>
      <c r="K68">
        <v>39.18</v>
      </c>
    </row>
    <row r="69" spans="1:11" x14ac:dyDescent="0.3">
      <c r="A69" s="4" t="s">
        <v>87</v>
      </c>
      <c r="B69">
        <v>5.8</v>
      </c>
      <c r="C69">
        <v>6.27</v>
      </c>
      <c r="D69">
        <v>3.88</v>
      </c>
      <c r="E69">
        <v>6.29</v>
      </c>
      <c r="F69">
        <v>5.73</v>
      </c>
      <c r="G69">
        <v>15.92</v>
      </c>
      <c r="H69">
        <v>5.64</v>
      </c>
      <c r="I69">
        <v>7.68</v>
      </c>
      <c r="J69">
        <v>8.27</v>
      </c>
      <c r="K69">
        <v>2.92</v>
      </c>
    </row>
    <row r="70" spans="1:11" x14ac:dyDescent="0.3">
      <c r="A70" s="4" t="s">
        <v>74</v>
      </c>
      <c r="B70">
        <v>34245196</v>
      </c>
      <c r="C70">
        <v>34245000</v>
      </c>
      <c r="D70">
        <v>34245196</v>
      </c>
      <c r="E70">
        <v>34245196</v>
      </c>
      <c r="F70">
        <v>34245196</v>
      </c>
      <c r="G70">
        <v>34245196</v>
      </c>
      <c r="H70">
        <v>34245196</v>
      </c>
      <c r="I70">
        <v>34365196</v>
      </c>
      <c r="J70">
        <v>34365196</v>
      </c>
      <c r="K70">
        <v>34395000</v>
      </c>
    </row>
    <row r="71" spans="1:11" x14ac:dyDescent="0.3">
      <c r="A71" s="4" t="s">
        <v>75</v>
      </c>
    </row>
    <row r="72" spans="1:11" x14ac:dyDescent="0.3">
      <c r="A72" s="4" t="s">
        <v>88</v>
      </c>
      <c r="B72">
        <v>1</v>
      </c>
      <c r="C72">
        <v>1</v>
      </c>
      <c r="D72">
        <v>1</v>
      </c>
      <c r="E72">
        <v>1</v>
      </c>
      <c r="F72">
        <v>1</v>
      </c>
      <c r="G72">
        <v>1</v>
      </c>
      <c r="H72">
        <v>1</v>
      </c>
      <c r="I72">
        <v>1</v>
      </c>
      <c r="J72">
        <v>1</v>
      </c>
      <c r="K72">
        <v>1</v>
      </c>
    </row>
    <row r="74" spans="1:11" x14ac:dyDescent="0.3">
      <c r="A74" s="6"/>
    </row>
    <row r="75" spans="1:11" x14ac:dyDescent="0.3">
      <c r="A75" s="6"/>
    </row>
    <row r="76" spans="1:11" x14ac:dyDescent="0.3">
      <c r="A76" s="6"/>
    </row>
    <row r="77" spans="1:11" x14ac:dyDescent="0.3">
      <c r="A77" s="6"/>
    </row>
    <row r="78" spans="1:11" x14ac:dyDescent="0.3">
      <c r="A78" s="6"/>
    </row>
    <row r="79" spans="1:11" x14ac:dyDescent="0.3">
      <c r="A79" s="6"/>
    </row>
    <row r="80" spans="1:11" x14ac:dyDescent="0.3">
      <c r="A80" s="1" t="s">
        <v>41</v>
      </c>
    </row>
    <row r="81" spans="1:11" s="18" customFormat="1" x14ac:dyDescent="0.3">
      <c r="A81" s="17" t="s">
        <v>38</v>
      </c>
      <c r="B81" s="12">
        <v>42460</v>
      </c>
      <c r="C81" s="12">
        <v>42825</v>
      </c>
      <c r="D81" s="12">
        <v>43190</v>
      </c>
      <c r="E81" s="12">
        <v>43555</v>
      </c>
      <c r="F81" s="12">
        <v>43921</v>
      </c>
      <c r="G81" s="12">
        <v>44286</v>
      </c>
      <c r="H81" s="12">
        <v>44651</v>
      </c>
      <c r="I81" s="12">
        <v>45016</v>
      </c>
      <c r="J81" s="12">
        <v>45382</v>
      </c>
      <c r="K81" s="12">
        <v>45747</v>
      </c>
    </row>
    <row r="82" spans="1:11" s="1" customFormat="1" x14ac:dyDescent="0.3">
      <c r="A82" s="6" t="s">
        <v>32</v>
      </c>
      <c r="B82">
        <v>2.34</v>
      </c>
      <c r="C82">
        <v>0.69</v>
      </c>
      <c r="D82">
        <v>0.45</v>
      </c>
      <c r="E82">
        <v>5.03</v>
      </c>
      <c r="F82">
        <v>5.37</v>
      </c>
      <c r="G82">
        <v>11.96</v>
      </c>
      <c r="H82">
        <v>-7.29</v>
      </c>
      <c r="I82">
        <v>9.2100000000000009</v>
      </c>
      <c r="J82">
        <v>17.14</v>
      </c>
      <c r="K82">
        <v>27.03</v>
      </c>
    </row>
    <row r="83" spans="1:11" s="6" customFormat="1" x14ac:dyDescent="0.3">
      <c r="A83" s="6" t="s">
        <v>33</v>
      </c>
      <c r="B83">
        <v>1.51</v>
      </c>
      <c r="C83">
        <v>0.73</v>
      </c>
      <c r="D83">
        <v>-4.03</v>
      </c>
      <c r="E83">
        <v>-1.38</v>
      </c>
      <c r="F83">
        <v>-8.48</v>
      </c>
      <c r="G83">
        <v>-7.96</v>
      </c>
      <c r="H83">
        <v>2.13</v>
      </c>
      <c r="I83">
        <v>-6.71</v>
      </c>
      <c r="J83">
        <v>-16.100000000000001</v>
      </c>
      <c r="K83">
        <v>-23.07</v>
      </c>
    </row>
    <row r="84" spans="1:11" s="6" customFormat="1" x14ac:dyDescent="0.3">
      <c r="A84" s="6" t="s">
        <v>34</v>
      </c>
      <c r="B84">
        <v>-3.41</v>
      </c>
      <c r="C84">
        <v>-0.01</v>
      </c>
      <c r="D84">
        <v>-7.0000000000000007E-2</v>
      </c>
      <c r="E84">
        <v>-0.2</v>
      </c>
      <c r="F84">
        <v>-0.27</v>
      </c>
      <c r="G84">
        <v>-0.21</v>
      </c>
      <c r="H84">
        <v>1.03</v>
      </c>
      <c r="I84">
        <v>0.33</v>
      </c>
      <c r="J84">
        <v>-0.71</v>
      </c>
      <c r="K84">
        <v>-7.12</v>
      </c>
    </row>
    <row r="85" spans="1:11" s="1" customFormat="1" x14ac:dyDescent="0.3">
      <c r="A85" s="6" t="s">
        <v>35</v>
      </c>
      <c r="B85">
        <v>0.45</v>
      </c>
      <c r="C85">
        <v>1.4</v>
      </c>
      <c r="D85">
        <v>-3.64</v>
      </c>
      <c r="E85">
        <v>3.45</v>
      </c>
      <c r="F85">
        <v>-3.39</v>
      </c>
      <c r="G85">
        <v>3.8</v>
      </c>
      <c r="H85">
        <v>-4.13</v>
      </c>
      <c r="I85">
        <v>2.83</v>
      </c>
      <c r="J85">
        <v>0.32</v>
      </c>
      <c r="K85">
        <v>-3.15</v>
      </c>
    </row>
    <row r="86" spans="1:11" x14ac:dyDescent="0.3">
      <c r="A86" s="6"/>
    </row>
    <row r="87" spans="1:11" x14ac:dyDescent="0.3">
      <c r="A87" s="6"/>
    </row>
    <row r="88" spans="1:11" x14ac:dyDescent="0.3">
      <c r="A88" s="6"/>
    </row>
    <row r="89" spans="1:11" x14ac:dyDescent="0.3">
      <c r="A89" s="6"/>
    </row>
    <row r="90" spans="1:11" s="1" customFormat="1" x14ac:dyDescent="0.3">
      <c r="A90" s="1" t="s">
        <v>77</v>
      </c>
      <c r="B90">
        <v>22.95</v>
      </c>
      <c r="C90">
        <v>32.5</v>
      </c>
      <c r="D90">
        <v>52.35</v>
      </c>
      <c r="E90">
        <v>53.95</v>
      </c>
      <c r="F90">
        <v>19.649999999999999</v>
      </c>
      <c r="G90">
        <v>26.7</v>
      </c>
      <c r="H90">
        <v>70.849999999999994</v>
      </c>
      <c r="I90">
        <v>124.37</v>
      </c>
      <c r="J90">
        <v>229</v>
      </c>
      <c r="K90">
        <v>211.15</v>
      </c>
    </row>
    <row r="92" spans="1:11" s="1" customFormat="1" x14ac:dyDescent="0.3">
      <c r="A92" s="1" t="s">
        <v>76</v>
      </c>
    </row>
    <row r="93" spans="1:11" x14ac:dyDescent="0.3">
      <c r="A93" s="4" t="s">
        <v>89</v>
      </c>
      <c r="B93" s="24">
        <v>3.42</v>
      </c>
      <c r="C93" s="24">
        <v>3.42</v>
      </c>
      <c r="D93" s="24">
        <v>3.42</v>
      </c>
      <c r="E93" s="24">
        <v>3.42</v>
      </c>
      <c r="F93" s="24">
        <v>3.42</v>
      </c>
      <c r="G93" s="24">
        <v>3.42</v>
      </c>
      <c r="H93" s="24">
        <v>3.42</v>
      </c>
      <c r="I93" s="24">
        <v>3.44</v>
      </c>
      <c r="J93" s="24">
        <v>3.44</v>
      </c>
      <c r="K93" s="24">
        <v>3.44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Mrinal Raj</cp:lastModifiedBy>
  <cp:lastPrinted>2012-12-06T18:14:13Z</cp:lastPrinted>
  <dcterms:created xsi:type="dcterms:W3CDTF">2012-08-17T09:55:37Z</dcterms:created>
  <dcterms:modified xsi:type="dcterms:W3CDTF">2025-07-31T11:51:14Z</dcterms:modified>
</cp:coreProperties>
</file>