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43bd06da3ca1175/Documents/Desktop/"/>
    </mc:Choice>
  </mc:AlternateContent>
  <xr:revisionPtr revIDLastSave="12" documentId="13_ncr:1_{038FB637-0913-4FA6-942D-699C83F666FB}" xr6:coauthVersionLast="45" xr6:coauthVersionMax="45" xr10:uidLastSave="{65602714-CCAF-44D3-9DF7-1771962A085B}"/>
  <bookViews>
    <workbookView xWindow="20370" yWindow="-120" windowWidth="29040" windowHeight="15840" xr2:uid="{61992853-2137-4B8B-9CEE-8E7C5BE34BAF}"/>
  </bookViews>
  <sheets>
    <sheet name="Income Statement" sheetId="1" r:id="rId1"/>
    <sheet name="Balance Sheet" sheetId="3" r:id="rId2"/>
    <sheet name="Cash Flow Statement" sheetId="4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2" i="4" l="1"/>
  <c r="B17" i="4"/>
  <c r="B32" i="3" l="1"/>
  <c r="B28" i="3"/>
  <c r="B16" i="4" s="1"/>
  <c r="B18" i="4" s="1"/>
  <c r="B24" i="3"/>
  <c r="B10" i="4" s="1"/>
  <c r="B48" i="3"/>
  <c r="B13" i="4" s="1"/>
  <c r="B14" i="4" s="1"/>
  <c r="B5" i="3"/>
  <c r="D49" i="3"/>
  <c r="E49" i="3"/>
  <c r="C49" i="3"/>
  <c r="D46" i="3"/>
  <c r="E46" i="3"/>
  <c r="C46" i="3"/>
  <c r="D45" i="3"/>
  <c r="E45" i="3"/>
  <c r="C45" i="3"/>
  <c r="D44" i="3"/>
  <c r="E44" i="3"/>
  <c r="C44" i="3"/>
  <c r="D43" i="3"/>
  <c r="E43" i="3"/>
  <c r="C43" i="3"/>
  <c r="E39" i="3"/>
  <c r="E33" i="3"/>
  <c r="E32" i="3"/>
  <c r="E26" i="3"/>
  <c r="E18" i="3"/>
  <c r="E10" i="3"/>
  <c r="D39" i="3"/>
  <c r="C39" i="3"/>
  <c r="D26" i="3"/>
  <c r="C26" i="3"/>
  <c r="C32" i="3"/>
  <c r="C18" i="3"/>
  <c r="D18" i="3"/>
  <c r="B13" i="1"/>
  <c r="B15" i="1" s="1"/>
  <c r="B16" i="1" s="1"/>
  <c r="B4" i="1"/>
  <c r="B21" i="3" s="1"/>
  <c r="D21" i="1"/>
  <c r="E21" i="1"/>
  <c r="C21" i="1"/>
  <c r="C19" i="1"/>
  <c r="D19" i="1"/>
  <c r="E5" i="1"/>
  <c r="E20" i="1" s="1"/>
  <c r="C5" i="1"/>
  <c r="C13" i="1" s="1"/>
  <c r="C15" i="1" s="1"/>
  <c r="B9" i="4" l="1"/>
  <c r="B26" i="3"/>
  <c r="B33" i="3" s="1"/>
  <c r="B4" i="4"/>
  <c r="B36" i="3"/>
  <c r="B39" i="3" s="1"/>
  <c r="B40" i="3" s="1"/>
  <c r="B12" i="3"/>
  <c r="B18" i="3" s="1"/>
  <c r="B6" i="3"/>
  <c r="B8" i="4" s="1"/>
  <c r="E40" i="3"/>
  <c r="B7" i="4"/>
  <c r="E19" i="3"/>
  <c r="C33" i="3"/>
  <c r="C40" i="3" s="1"/>
  <c r="C22" i="1"/>
  <c r="C20" i="1"/>
  <c r="E13" i="1"/>
  <c r="C16" i="1"/>
  <c r="B4" i="3" l="1"/>
  <c r="B10" i="3" s="1"/>
  <c r="B19" i="3" s="1"/>
  <c r="B11" i="4"/>
  <c r="B20" i="4" s="1"/>
  <c r="B24" i="4" s="1"/>
  <c r="E15" i="1"/>
  <c r="E16" i="1" s="1"/>
  <c r="E22" i="1"/>
  <c r="D32" i="3"/>
  <c r="D10" i="3"/>
  <c r="D19" i="3" s="1"/>
  <c r="C10" i="3"/>
  <c r="C19" i="3" s="1"/>
  <c r="D5" i="1"/>
  <c r="D33" i="3" l="1"/>
  <c r="D40" i="3" s="1"/>
  <c r="D20" i="1"/>
  <c r="D13" i="1"/>
  <c r="D15" i="1" l="1"/>
  <c r="D16" i="1" s="1"/>
  <c r="D22" i="1"/>
</calcChain>
</file>

<file path=xl/sharedStrings.xml><?xml version="1.0" encoding="utf-8"?>
<sst xmlns="http://schemas.openxmlformats.org/spreadsheetml/2006/main" count="89" uniqueCount="84">
  <si>
    <t>Total Revenue</t>
  </si>
  <si>
    <t>Cost of Revenue</t>
  </si>
  <si>
    <t>Gross Profit</t>
  </si>
  <si>
    <t>Operating Expenses</t>
  </si>
  <si>
    <t>Sales, General and Admin</t>
  </si>
  <si>
    <t>Earning Before Tax</t>
  </si>
  <si>
    <t>Net Income</t>
  </si>
  <si>
    <t>(In Millions of USD)</t>
  </si>
  <si>
    <t>Selected Ratios</t>
  </si>
  <si>
    <t>Sales growth</t>
  </si>
  <si>
    <t>Gross Profit Margin</t>
  </si>
  <si>
    <t>Sales, General and Admin Expense/Sales</t>
  </si>
  <si>
    <t>Income tax expense/Pretax Income</t>
  </si>
  <si>
    <t>Current assets:</t>
  </si>
  <si>
    <t>Cash and cash equivalents</t>
  </si>
  <si>
    <t>Accounts receivable, net</t>
  </si>
  <si>
    <t>Inventories</t>
  </si>
  <si>
    <t>Other current assets</t>
  </si>
  <si>
    <t>Total current assets</t>
  </si>
  <si>
    <t>Non-current assets:</t>
  </si>
  <si>
    <t>Property, plant and equipment, net</t>
  </si>
  <si>
    <t>Other non-current assets</t>
  </si>
  <si>
    <t>Total non-current assets</t>
  </si>
  <si>
    <t>Total assets</t>
  </si>
  <si>
    <t>Current liabilities:</t>
  </si>
  <si>
    <t>Accounts payable</t>
  </si>
  <si>
    <t>Total current liabilities</t>
  </si>
  <si>
    <t>Non-current liabilities:</t>
  </si>
  <si>
    <t>Other non-current liabilities</t>
  </si>
  <si>
    <t>Total non-current liabilities</t>
  </si>
  <si>
    <t>Total liabilities</t>
  </si>
  <si>
    <t>Shareholders’ equity:</t>
  </si>
  <si>
    <t>Retained earnings</t>
  </si>
  <si>
    <t>Accumulated other comprehensive income/(loss)</t>
  </si>
  <si>
    <t>Total shareholders’ equity</t>
  </si>
  <si>
    <t>Total liabilities and shareholders’ equity</t>
  </si>
  <si>
    <t>Apple Balance Sheet</t>
  </si>
  <si>
    <t>Accounts Receivable turnover Rate</t>
  </si>
  <si>
    <t>Inventory Turnover Rate</t>
  </si>
  <si>
    <t>Accounts Payable Turnover Rate</t>
  </si>
  <si>
    <t>Taxes payable/Tax Expense</t>
  </si>
  <si>
    <t>Dividends per Share</t>
  </si>
  <si>
    <t>Capital Expensitures (CAPEX)-In Millions</t>
  </si>
  <si>
    <t>CAPEX/Sales</t>
  </si>
  <si>
    <t>Long Term debt</t>
  </si>
  <si>
    <t xml:space="preserve"> Other Term debt</t>
  </si>
  <si>
    <t>SAMSUNG Income Statements</t>
  </si>
  <si>
    <t>Income from non-operating Income</t>
  </si>
  <si>
    <t>Income from non-operating Expense</t>
  </si>
  <si>
    <t>Share of Net Profit of Associates and Joint Venture</t>
  </si>
  <si>
    <t>Financial Income</t>
  </si>
  <si>
    <t>Financial Expense</t>
  </si>
  <si>
    <t>Income Tax Expense</t>
  </si>
  <si>
    <t>Profit of the year</t>
  </si>
  <si>
    <t>Projected 2020</t>
  </si>
  <si>
    <t>Advance Payment</t>
  </si>
  <si>
    <t>Prepaid Expenses</t>
  </si>
  <si>
    <t>Intagible Assets</t>
  </si>
  <si>
    <t>Net Defined Benefit Asset</t>
  </si>
  <si>
    <t>Total Investments and Advances</t>
  </si>
  <si>
    <t>Defered Income Tax Asset</t>
  </si>
  <si>
    <t>Short Term Debt</t>
  </si>
  <si>
    <t>Current Portion of Long Term Debt</t>
  </si>
  <si>
    <t>Income Tax Payable</t>
  </si>
  <si>
    <t>Deferred Taxes</t>
  </si>
  <si>
    <t>Provision for Risk &amp; Charges</t>
  </si>
  <si>
    <t>Common Stock</t>
  </si>
  <si>
    <t>Additional Paid in Capital</t>
  </si>
  <si>
    <t>2021 Estimate</t>
  </si>
  <si>
    <t>Items to adjust income to Cash Flow</t>
  </si>
  <si>
    <t>Receivables</t>
  </si>
  <si>
    <t>Accounts Payable</t>
  </si>
  <si>
    <t>Income taxes and Others</t>
  </si>
  <si>
    <t>Net Cash flow from operations</t>
  </si>
  <si>
    <t>Capital Expenditure</t>
  </si>
  <si>
    <t>Net Cash flow from Investing activities</t>
  </si>
  <si>
    <t>Long Term Debt</t>
  </si>
  <si>
    <t>Net Cash flow from Financing Activities</t>
  </si>
  <si>
    <t>Net Change in Cash</t>
  </si>
  <si>
    <t>Ending Cash</t>
  </si>
  <si>
    <t>Dividends</t>
  </si>
  <si>
    <t>Samsung Balance Sheet</t>
  </si>
  <si>
    <t>Beginning Cash</t>
  </si>
  <si>
    <t>Adjustments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</si>
</sst>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7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name val="Calibri"/>
      <family val="2"/>
    </font>
    <font>
      <sz val="16"/>
      <name val="Calibri"/>
      <family val="2"/>
    </font>
    <font>
      <i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1" xfId="0" applyFont="1" applyBorder="1" applyAlignment="1">
      <alignment horizontal="left"/>
    </xf>
    <xf numFmtId="164" fontId="2" fillId="0" borderId="1" xfId="0" applyNumberFormat="1" applyFont="1" applyBorder="1" applyAlignment="1">
      <alignment horizontal="left"/>
    </xf>
    <xf numFmtId="164" fontId="1" fillId="0" borderId="1" xfId="0" applyNumberFormat="1" applyFont="1" applyBorder="1" applyAlignment="1">
      <alignment horizontal="left"/>
    </xf>
    <xf numFmtId="0" fontId="4" fillId="0" borderId="1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164" fontId="5" fillId="0" borderId="1" xfId="0" applyNumberFormat="1" applyFont="1" applyBorder="1" applyAlignment="1">
      <alignment horizontal="left" vertical="top"/>
    </xf>
    <xf numFmtId="164" fontId="2" fillId="0" borderId="1" xfId="0" applyNumberFormat="1" applyFont="1" applyBorder="1" applyAlignment="1">
      <alignment horizontal="left" vertical="top"/>
    </xf>
    <xf numFmtId="2" fontId="2" fillId="0" borderId="1" xfId="0" applyNumberFormat="1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3" fontId="2" fillId="0" borderId="1" xfId="0" applyNumberFormat="1" applyFont="1" applyBorder="1" applyAlignment="1">
      <alignment horizontal="left"/>
    </xf>
    <xf numFmtId="10" fontId="2" fillId="0" borderId="1" xfId="0" applyNumberFormat="1" applyFont="1" applyBorder="1" applyAlignment="1">
      <alignment horizontal="left"/>
    </xf>
    <xf numFmtId="164" fontId="2" fillId="0" borderId="0" xfId="0" applyNumberFormat="1" applyFont="1" applyAlignment="1">
      <alignment horizontal="left"/>
    </xf>
    <xf numFmtId="0" fontId="1" fillId="0" borderId="0" xfId="0" applyFont="1" applyBorder="1" applyAlignment="1">
      <alignment horizontal="left"/>
    </xf>
    <xf numFmtId="164" fontId="2" fillId="0" borderId="0" xfId="0" applyNumberFormat="1" applyFont="1"/>
    <xf numFmtId="0" fontId="6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/>
    </xf>
    <xf numFmtId="0" fontId="3" fillId="2" borderId="1" xfId="0" applyFont="1" applyFill="1" applyBorder="1" applyAlignment="1">
      <alignment horizontal="left" vertical="center"/>
    </xf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6" fillId="0" borderId="1" xfId="0" applyFont="1" applyBorder="1" applyAlignment="1">
      <alignment horizontal="left"/>
    </xf>
    <xf numFmtId="0" fontId="2" fillId="3" borderId="1" xfId="0" applyFont="1" applyFill="1" applyBorder="1" applyAlignment="1">
      <alignment horizontal="left"/>
    </xf>
    <xf numFmtId="164" fontId="2" fillId="3" borderId="1" xfId="0" applyNumberFormat="1" applyFont="1" applyFill="1" applyBorder="1" applyAlignment="1">
      <alignment horizontal="left"/>
    </xf>
    <xf numFmtId="164" fontId="1" fillId="3" borderId="1" xfId="0" applyNumberFormat="1" applyFont="1" applyFill="1" applyBorder="1" applyAlignment="1">
      <alignment horizontal="left"/>
    </xf>
    <xf numFmtId="10" fontId="2" fillId="3" borderId="1" xfId="0" applyNumberFormat="1" applyFont="1" applyFill="1" applyBorder="1" applyAlignment="1">
      <alignment horizontal="left"/>
    </xf>
    <xf numFmtId="164" fontId="5" fillId="3" borderId="1" xfId="0" applyNumberFormat="1" applyFont="1" applyFill="1" applyBorder="1" applyAlignment="1">
      <alignment horizontal="left" vertical="top"/>
    </xf>
    <xf numFmtId="2" fontId="2" fillId="3" borderId="1" xfId="0" applyNumberFormat="1" applyFont="1" applyFill="1" applyBorder="1" applyAlignment="1">
      <alignment horizontal="left"/>
    </xf>
    <xf numFmtId="3" fontId="2" fillId="3" borderId="1" xfId="0" applyNumberFormat="1" applyFont="1" applyFill="1" applyBorder="1" applyAlignment="1">
      <alignment horizontal="left"/>
    </xf>
    <xf numFmtId="0" fontId="0" fillId="3" borderId="0" xfId="0" applyFill="1"/>
    <xf numFmtId="0" fontId="2" fillId="0" borderId="1" xfId="0" applyFont="1" applyFill="1" applyBorder="1" applyAlignment="1">
      <alignment horizontal="left"/>
    </xf>
    <xf numFmtId="0" fontId="2" fillId="0" borderId="0" xfId="0" applyFont="1" applyFill="1" applyAlignment="1">
      <alignment horizontal="left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D5949-147E-4A7D-B298-51155667F481}">
  <dimension ref="A1:E22"/>
  <sheetViews>
    <sheetView tabSelected="1" workbookViewId="0">
      <selection activeCell="B24" sqref="B24"/>
    </sheetView>
  </sheetViews>
  <sheetFormatPr defaultRowHeight="21" x14ac:dyDescent="0.35"/>
  <cols>
    <col min="1" max="1" width="65.28515625" style="2" customWidth="1"/>
    <col min="2" max="5" width="21.5703125" style="2" customWidth="1"/>
    <col min="6" max="16384" width="9.140625" style="2"/>
  </cols>
  <sheetData>
    <row r="1" spans="1:5" ht="26.25" x14ac:dyDescent="0.35">
      <c r="A1" s="20" t="s">
        <v>46</v>
      </c>
      <c r="B1" s="21"/>
      <c r="C1" s="21"/>
      <c r="D1" s="21"/>
      <c r="E1" s="21"/>
    </row>
    <row r="2" spans="1:5" x14ac:dyDescent="0.35">
      <c r="A2" s="12" t="s">
        <v>7</v>
      </c>
      <c r="B2" s="28" t="s">
        <v>54</v>
      </c>
      <c r="C2" s="12">
        <v>2019</v>
      </c>
      <c r="D2" s="12">
        <v>2018</v>
      </c>
      <c r="E2" s="12">
        <v>2017</v>
      </c>
    </row>
    <row r="3" spans="1:5" x14ac:dyDescent="0.35">
      <c r="A3" s="12" t="s">
        <v>0</v>
      </c>
      <c r="B3" s="29">
        <v>208524.4</v>
      </c>
      <c r="C3" s="4">
        <v>197690.93799999999</v>
      </c>
      <c r="D3" s="4">
        <v>209163.26199999999</v>
      </c>
      <c r="E3" s="4">
        <v>217754.524</v>
      </c>
    </row>
    <row r="4" spans="1:5" x14ac:dyDescent="0.35">
      <c r="A4" s="12" t="s">
        <v>1</v>
      </c>
      <c r="B4" s="29">
        <f>B3-B5</f>
        <v>133267.94</v>
      </c>
      <c r="C4" s="4">
        <v>126335.995</v>
      </c>
      <c r="D4" s="4">
        <v>113598.417</v>
      </c>
      <c r="E4" s="4">
        <v>117514.69100000001</v>
      </c>
    </row>
    <row r="5" spans="1:5" x14ac:dyDescent="0.35">
      <c r="A5" s="12" t="s">
        <v>2</v>
      </c>
      <c r="B5" s="29">
        <v>75256.460000000006</v>
      </c>
      <c r="C5" s="5">
        <f>C3-C4</f>
        <v>71354.942999999999</v>
      </c>
      <c r="D5" s="5">
        <f t="shared" ref="D5:E5" si="0">D3-D4</f>
        <v>95564.844999999987</v>
      </c>
      <c r="E5" s="5">
        <f t="shared" si="0"/>
        <v>100239.833</v>
      </c>
    </row>
    <row r="6" spans="1:5" x14ac:dyDescent="0.35">
      <c r="A6" s="19" t="s">
        <v>3</v>
      </c>
      <c r="B6" s="19"/>
      <c r="C6" s="19"/>
      <c r="D6" s="19"/>
      <c r="E6" s="16"/>
    </row>
    <row r="7" spans="1:5" x14ac:dyDescent="0.35">
      <c r="A7" s="12" t="s">
        <v>4</v>
      </c>
      <c r="B7" s="29">
        <v>50129.27</v>
      </c>
      <c r="C7" s="4">
        <v>47528.720999999998</v>
      </c>
      <c r="D7" s="4">
        <v>45038.298000000003</v>
      </c>
      <c r="E7" s="4">
        <v>51480.858</v>
      </c>
    </row>
    <row r="8" spans="1:5" x14ac:dyDescent="0.35">
      <c r="A8" s="12" t="s">
        <v>47</v>
      </c>
      <c r="B8" s="29">
        <v>1526.1489999999999</v>
      </c>
      <c r="C8" s="4">
        <v>1526.1489999999999</v>
      </c>
      <c r="D8" s="4">
        <v>1274.2070000000001</v>
      </c>
      <c r="E8" s="4">
        <v>2736.442</v>
      </c>
    </row>
    <row r="9" spans="1:5" x14ac:dyDescent="0.35">
      <c r="A9" s="12" t="s">
        <v>48</v>
      </c>
      <c r="B9" s="29">
        <v>1213.8610000000001</v>
      </c>
      <c r="C9" s="4">
        <v>1213.8610000000001</v>
      </c>
      <c r="D9" s="4">
        <v>979.88599999999997</v>
      </c>
      <c r="E9" s="4">
        <v>1290.345</v>
      </c>
    </row>
    <row r="10" spans="1:5" x14ac:dyDescent="0.35">
      <c r="A10" s="12" t="s">
        <v>49</v>
      </c>
      <c r="B10" s="29">
        <v>354.33199999999999</v>
      </c>
      <c r="C10" s="4">
        <v>354.33199999999999</v>
      </c>
      <c r="D10" s="4">
        <v>463.20299999999997</v>
      </c>
      <c r="E10" s="4">
        <v>183.09399999999999</v>
      </c>
    </row>
    <row r="11" spans="1:5" x14ac:dyDescent="0.35">
      <c r="A11" s="12" t="s">
        <v>50</v>
      </c>
      <c r="B11" s="29">
        <v>8718.9879999999994</v>
      </c>
      <c r="C11" s="4">
        <v>8718.9879999999994</v>
      </c>
      <c r="D11" s="4">
        <v>8579.7199999999993</v>
      </c>
      <c r="E11" s="4">
        <v>8850.4959999999992</v>
      </c>
    </row>
    <row r="12" spans="1:5" x14ac:dyDescent="0.35">
      <c r="A12" s="12" t="s">
        <v>51</v>
      </c>
      <c r="B12" s="29">
        <v>7100.09</v>
      </c>
      <c r="C12" s="4">
        <v>7100.09</v>
      </c>
      <c r="D12" s="4">
        <v>7386.6940000000004</v>
      </c>
      <c r="E12" s="4">
        <v>8161.1</v>
      </c>
    </row>
    <row r="13" spans="1:5" x14ac:dyDescent="0.35">
      <c r="A13" s="11" t="s">
        <v>5</v>
      </c>
      <c r="B13" s="30">
        <f>B5-B7+B8-B9+B10+B11-B12</f>
        <v>27412.70800000001</v>
      </c>
      <c r="C13" s="5">
        <f>C5-C7+C8-C9+C10+C11-C12</f>
        <v>26111.74</v>
      </c>
      <c r="D13" s="5">
        <f t="shared" ref="D13:E13" si="1">D5-D7+D8-D9+D10+D11-D12</f>
        <v>52477.096999999987</v>
      </c>
      <c r="E13" s="5">
        <f t="shared" si="1"/>
        <v>51077.561999999998</v>
      </c>
    </row>
    <row r="14" spans="1:5" x14ac:dyDescent="0.35">
      <c r="A14" s="12" t="s">
        <v>52</v>
      </c>
      <c r="B14" s="29">
        <v>7831.81</v>
      </c>
      <c r="C14" s="4">
        <v>7459.1350000000002</v>
      </c>
      <c r="D14" s="4">
        <v>14427.866</v>
      </c>
      <c r="E14" s="4">
        <v>12733.241</v>
      </c>
    </row>
    <row r="15" spans="1:5" x14ac:dyDescent="0.35">
      <c r="A15" s="11" t="s">
        <v>53</v>
      </c>
      <c r="B15" s="30">
        <f>B13-B14</f>
        <v>19580.898000000008</v>
      </c>
      <c r="C15" s="5">
        <f>C13-C14</f>
        <v>18652.605000000003</v>
      </c>
      <c r="D15" s="5">
        <f t="shared" ref="D15:E15" si="2">D13-D14</f>
        <v>38049.230999999985</v>
      </c>
      <c r="E15" s="5">
        <f t="shared" si="2"/>
        <v>38344.320999999996</v>
      </c>
    </row>
    <row r="16" spans="1:5" x14ac:dyDescent="0.35">
      <c r="A16" s="12" t="s">
        <v>6</v>
      </c>
      <c r="B16" s="29">
        <f>B15</f>
        <v>19580.898000000008</v>
      </c>
      <c r="C16" s="4">
        <f>C15</f>
        <v>18652.605000000003</v>
      </c>
      <c r="D16" s="4">
        <f>D15</f>
        <v>38049.230999999985</v>
      </c>
      <c r="E16" s="4">
        <f>E15</f>
        <v>38344.320999999996</v>
      </c>
    </row>
    <row r="18" spans="1:5" x14ac:dyDescent="0.35">
      <c r="A18" s="22" t="s">
        <v>8</v>
      </c>
      <c r="B18" s="22"/>
      <c r="C18" s="22"/>
      <c r="D18" s="22"/>
      <c r="E18" s="22"/>
    </row>
    <row r="19" spans="1:5" x14ac:dyDescent="0.35">
      <c r="A19" s="12" t="s">
        <v>9</v>
      </c>
      <c r="B19" s="31">
        <v>-5.4848656930967132E-2</v>
      </c>
      <c r="C19" s="14">
        <f>(C3-D3)/D3</f>
        <v>-5.4848656930967132E-2</v>
      </c>
      <c r="D19" s="14">
        <f>(D3-E3)/E3</f>
        <v>-3.945388523822365E-2</v>
      </c>
      <c r="E19" s="14"/>
    </row>
    <row r="20" spans="1:5" x14ac:dyDescent="0.35">
      <c r="A20" s="12" t="s">
        <v>10</v>
      </c>
      <c r="B20" s="31">
        <v>0.36094190114065827</v>
      </c>
      <c r="C20" s="14">
        <f>C5/C3</f>
        <v>0.36094190114065827</v>
      </c>
      <c r="D20" s="14">
        <f>D5/D3</f>
        <v>0.45689115806579833</v>
      </c>
      <c r="E20" s="14">
        <f>E5/E3</f>
        <v>0.46033410079691384</v>
      </c>
    </row>
    <row r="21" spans="1:5" x14ac:dyDescent="0.35">
      <c r="A21" s="12" t="s">
        <v>11</v>
      </c>
      <c r="B21" s="31">
        <v>0.24041932058615656</v>
      </c>
      <c r="C21" s="14">
        <f>C7/C3</f>
        <v>0.24041932058615656</v>
      </c>
      <c r="D21" s="14">
        <f t="shared" ref="D21:E21" si="3">D7/D3</f>
        <v>0.21532604516370568</v>
      </c>
      <c r="E21" s="14">
        <f t="shared" si="3"/>
        <v>0.23641693891971677</v>
      </c>
    </row>
    <row r="22" spans="1:5" x14ac:dyDescent="0.35">
      <c r="A22" s="12" t="s">
        <v>12</v>
      </c>
      <c r="B22" s="31">
        <v>0.28566211979745509</v>
      </c>
      <c r="C22" s="14">
        <f>C14/C13</f>
        <v>0.28566211979745509</v>
      </c>
      <c r="D22" s="14">
        <f t="shared" ref="D22:E22" si="4">D14/D13</f>
        <v>0.27493643560351677</v>
      </c>
      <c r="E22" s="14">
        <f t="shared" si="4"/>
        <v>0.24929226261817275</v>
      </c>
    </row>
  </sheetData>
  <mergeCells count="3">
    <mergeCell ref="A6:D6"/>
    <mergeCell ref="A1:E1"/>
    <mergeCell ref="A18:E18"/>
  </mergeCells>
  <pageMargins left="0.7" right="0.7" top="0.75" bottom="0.75" header="0.3" footer="0.3"/>
  <pageSetup paperSize="256"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EF164-C302-4C42-92D3-298F24F5FC0F}">
  <dimension ref="A1:M409"/>
  <sheetViews>
    <sheetView zoomScale="64" zoomScaleNormal="64" workbookViewId="0">
      <selection activeCell="E60" sqref="E60"/>
    </sheetView>
  </sheetViews>
  <sheetFormatPr defaultRowHeight="15" x14ac:dyDescent="0.25"/>
  <cols>
    <col min="1" max="1" width="80" customWidth="1"/>
    <col min="2" max="2" width="17.7109375" style="35" customWidth="1"/>
    <col min="3" max="5" width="17.7109375" customWidth="1"/>
    <col min="7" max="9" width="14" bestFit="1" customWidth="1"/>
    <col min="11" max="11" width="14.42578125" customWidth="1"/>
    <col min="12" max="13" width="17.5703125" bestFit="1" customWidth="1"/>
  </cols>
  <sheetData>
    <row r="1" spans="1:13" ht="26.25" x14ac:dyDescent="0.25">
      <c r="A1" s="23" t="s">
        <v>36</v>
      </c>
      <c r="B1" s="23"/>
      <c r="C1" s="23"/>
      <c r="D1" s="23"/>
      <c r="E1" s="23"/>
    </row>
    <row r="2" spans="1:13" ht="21" x14ac:dyDescent="0.35">
      <c r="A2" s="3" t="s">
        <v>7</v>
      </c>
      <c r="B2" s="28">
        <v>2020</v>
      </c>
      <c r="C2" s="3">
        <v>2019</v>
      </c>
      <c r="D2" s="3">
        <v>2018</v>
      </c>
      <c r="E2" s="3">
        <v>2017</v>
      </c>
    </row>
    <row r="3" spans="1:13" s="2" customFormat="1" ht="21" x14ac:dyDescent="0.35">
      <c r="A3" s="6" t="s">
        <v>13</v>
      </c>
      <c r="B3" s="36"/>
      <c r="C3" s="3"/>
      <c r="D3" s="3"/>
      <c r="E3" s="3"/>
    </row>
    <row r="4" spans="1:13" s="2" customFormat="1" ht="21" x14ac:dyDescent="0.35">
      <c r="A4" s="7" t="s">
        <v>14</v>
      </c>
      <c r="B4" s="29">
        <f>B40-B5-B6-B7-B8-B9-B12-B13-B14-B15-B16-B17</f>
        <v>68999.768769472998</v>
      </c>
      <c r="C4" s="8">
        <v>93336.28</v>
      </c>
      <c r="D4" s="8">
        <v>86609.53</v>
      </c>
      <c r="E4" s="4">
        <v>75607.67</v>
      </c>
      <c r="M4" s="15"/>
    </row>
    <row r="5" spans="1:13" s="2" customFormat="1" ht="21" x14ac:dyDescent="0.35">
      <c r="A5" s="7" t="s">
        <v>15</v>
      </c>
      <c r="B5" s="29">
        <f>'Income Statement'!B3/B43</f>
        <v>35577.949141925776</v>
      </c>
      <c r="C5" s="8">
        <v>33729.569000000003</v>
      </c>
      <c r="D5" s="8">
        <v>31702.902999999998</v>
      </c>
      <c r="E5" s="4">
        <v>28908.116999999998</v>
      </c>
    </row>
    <row r="6" spans="1:13" s="2" customFormat="1" ht="21" x14ac:dyDescent="0.35">
      <c r="A6" s="7" t="s">
        <v>16</v>
      </c>
      <c r="B6" s="29">
        <f>'Income Statement'!B4/'Balance Sheet'!B44</f>
        <v>24226.58521136261</v>
      </c>
      <c r="C6" s="8">
        <v>22966.437000000002</v>
      </c>
      <c r="D6" s="8">
        <v>24869.754000000001</v>
      </c>
      <c r="E6" s="4">
        <v>22707.837</v>
      </c>
    </row>
    <row r="7" spans="1:13" s="2" customFormat="1" ht="21" x14ac:dyDescent="0.35">
      <c r="A7" s="7" t="s">
        <v>55</v>
      </c>
      <c r="B7" s="32">
        <v>1224.2660000000001</v>
      </c>
      <c r="C7" s="8">
        <v>1224.2660000000001</v>
      </c>
      <c r="D7" s="8">
        <v>1168.472</v>
      </c>
      <c r="E7" s="4">
        <v>1593.9459999999999</v>
      </c>
    </row>
    <row r="8" spans="1:13" s="2" customFormat="1" ht="21" x14ac:dyDescent="0.35">
      <c r="A8" s="7" t="s">
        <v>56</v>
      </c>
      <c r="B8" s="32">
        <v>2064.61</v>
      </c>
      <c r="C8" s="8">
        <v>2064.61</v>
      </c>
      <c r="D8" s="8">
        <v>3548.9569999999999</v>
      </c>
      <c r="E8" s="4">
        <v>3485.902</v>
      </c>
    </row>
    <row r="9" spans="1:13" s="2" customFormat="1" ht="21" x14ac:dyDescent="0.35">
      <c r="A9" s="7" t="s">
        <v>17</v>
      </c>
      <c r="B9" s="32">
        <v>2312.8870000000002</v>
      </c>
      <c r="C9" s="8">
        <v>2312.8870000000002</v>
      </c>
      <c r="D9" s="8">
        <v>1996.067</v>
      </c>
      <c r="E9" s="4">
        <v>1291.6289999999999</v>
      </c>
    </row>
    <row r="10" spans="1:13" s="2" customFormat="1" ht="21" x14ac:dyDescent="0.35">
      <c r="A10" s="7" t="s">
        <v>18</v>
      </c>
      <c r="B10" s="32">
        <f>SUM(B4:B9)</f>
        <v>134406.06612276135</v>
      </c>
      <c r="C10" s="8">
        <f>SUM(C4:C9)</f>
        <v>155634.04899999997</v>
      </c>
      <c r="D10" s="8">
        <f>SUM(D4:D9)</f>
        <v>149895.68299999999</v>
      </c>
      <c r="E10" s="8">
        <f>SUM(E4:E9)</f>
        <v>133595.10099999997</v>
      </c>
    </row>
    <row r="11" spans="1:13" s="2" customFormat="1" ht="21" x14ac:dyDescent="0.35">
      <c r="A11" s="6" t="s">
        <v>19</v>
      </c>
      <c r="B11" s="36"/>
      <c r="C11" s="4"/>
      <c r="D11" s="4"/>
      <c r="E11" s="4"/>
    </row>
    <row r="12" spans="1:13" s="2" customFormat="1" ht="21" x14ac:dyDescent="0.35">
      <c r="A12" s="7" t="s">
        <v>20</v>
      </c>
      <c r="B12" s="29">
        <f>C12+B48</f>
        <v>128206.08822922852</v>
      </c>
      <c r="C12" s="8">
        <v>102813.88800000001</v>
      </c>
      <c r="D12" s="8">
        <v>99031.047000000006</v>
      </c>
      <c r="E12" s="4">
        <v>101494.988</v>
      </c>
    </row>
    <row r="13" spans="1:13" s="2" customFormat="1" ht="21" x14ac:dyDescent="0.35">
      <c r="A13" s="7" t="s">
        <v>57</v>
      </c>
      <c r="B13" s="32">
        <v>17764.234</v>
      </c>
      <c r="C13" s="8">
        <v>17764.234</v>
      </c>
      <c r="D13" s="8">
        <v>12777.441999999999</v>
      </c>
      <c r="E13" s="4">
        <v>13416.078</v>
      </c>
    </row>
    <row r="14" spans="1:13" s="2" customFormat="1" ht="21" x14ac:dyDescent="0.35">
      <c r="A14" s="7" t="s">
        <v>21</v>
      </c>
      <c r="B14" s="32">
        <v>6859.1369999999997</v>
      </c>
      <c r="C14" s="8">
        <v>6859.1369999999997</v>
      </c>
      <c r="D14" s="8">
        <v>10890.85</v>
      </c>
      <c r="E14" s="4">
        <v>3963.12</v>
      </c>
    </row>
    <row r="15" spans="1:13" s="2" customFormat="1" ht="21" x14ac:dyDescent="0.35">
      <c r="A15" s="7" t="s">
        <v>58</v>
      </c>
      <c r="B15" s="32">
        <v>506.09399999999999</v>
      </c>
      <c r="C15" s="8">
        <v>506.09399999999999</v>
      </c>
      <c r="D15" s="8">
        <v>482.51799999999997</v>
      </c>
      <c r="E15" s="4">
        <v>750.66899999999998</v>
      </c>
    </row>
    <row r="16" spans="1:13" s="2" customFormat="1" ht="21" x14ac:dyDescent="0.35">
      <c r="A16" s="7" t="s">
        <v>60</v>
      </c>
      <c r="B16" s="32">
        <v>3865.4690000000001</v>
      </c>
      <c r="C16" s="8">
        <v>3865.4690000000001</v>
      </c>
      <c r="D16" s="8">
        <v>4691.7110000000002</v>
      </c>
      <c r="E16" s="4">
        <v>4600.6620000000003</v>
      </c>
    </row>
    <row r="17" spans="1:5" s="2" customFormat="1" ht="21" x14ac:dyDescent="0.35">
      <c r="A17" s="7" t="s">
        <v>59</v>
      </c>
      <c r="B17" s="32">
        <v>15068.151</v>
      </c>
      <c r="C17" s="8">
        <v>15068.151</v>
      </c>
      <c r="D17" s="8">
        <v>13409.548000000001</v>
      </c>
      <c r="E17" s="4">
        <v>16447.48</v>
      </c>
    </row>
    <row r="18" spans="1:5" s="2" customFormat="1" ht="21" x14ac:dyDescent="0.35">
      <c r="A18" s="7" t="s">
        <v>22</v>
      </c>
      <c r="B18" s="32">
        <f>SUM(B12:B17)</f>
        <v>172269.17322922856</v>
      </c>
      <c r="C18" s="8">
        <f>SUM(C12:C17)</f>
        <v>146876.97300000003</v>
      </c>
      <c r="D18" s="8">
        <f>SUM(D12:D17)</f>
        <v>141283.11600000001</v>
      </c>
      <c r="E18" s="8">
        <f>SUM(E12:E17)</f>
        <v>140672.99699999997</v>
      </c>
    </row>
    <row r="19" spans="1:5" s="2" customFormat="1" ht="21" x14ac:dyDescent="0.35">
      <c r="A19" s="7" t="s">
        <v>23</v>
      </c>
      <c r="B19" s="29">
        <f>B18+B10</f>
        <v>306675.23935198993</v>
      </c>
      <c r="C19" s="4">
        <f>C18+C10</f>
        <v>302511.022</v>
      </c>
      <c r="D19" s="4">
        <f>D18+D10</f>
        <v>291178.799</v>
      </c>
      <c r="E19" s="4">
        <f>E18+E10</f>
        <v>274268.09799999994</v>
      </c>
    </row>
    <row r="20" spans="1:5" s="2" customFormat="1" ht="21" x14ac:dyDescent="0.35">
      <c r="A20" s="6" t="s">
        <v>24</v>
      </c>
      <c r="B20" s="36"/>
      <c r="C20" s="4"/>
      <c r="D20" s="4"/>
      <c r="E20" s="4"/>
    </row>
    <row r="21" spans="1:5" s="2" customFormat="1" ht="21" x14ac:dyDescent="0.35">
      <c r="A21" s="7" t="s">
        <v>25</v>
      </c>
      <c r="B21" s="29">
        <f>'Income Statement'!B4/'Balance Sheet'!B45</f>
        <v>7890.9474049898445</v>
      </c>
      <c r="C21" s="8">
        <v>7480.4989999999998</v>
      </c>
      <c r="D21" s="8">
        <v>7276.0249999999996</v>
      </c>
      <c r="E21" s="4">
        <v>8256.5319999999992</v>
      </c>
    </row>
    <row r="22" spans="1:5" s="2" customFormat="1" ht="21" x14ac:dyDescent="0.35">
      <c r="A22" s="7" t="s">
        <v>61</v>
      </c>
      <c r="B22" s="32">
        <v>12350.031999999999</v>
      </c>
      <c r="C22" s="8">
        <v>12350.031999999999</v>
      </c>
      <c r="D22" s="8">
        <v>11657.766</v>
      </c>
      <c r="E22" s="4">
        <v>14331.483</v>
      </c>
    </row>
    <row r="23" spans="1:5" s="2" customFormat="1" ht="21" x14ac:dyDescent="0.35">
      <c r="A23" s="7" t="s">
        <v>62</v>
      </c>
      <c r="B23" s="32">
        <v>725.971</v>
      </c>
      <c r="C23" s="8">
        <v>725.971</v>
      </c>
      <c r="D23" s="8">
        <v>28.646000000000001</v>
      </c>
      <c r="E23" s="4">
        <v>253.24199999999999</v>
      </c>
    </row>
    <row r="24" spans="1:5" s="2" customFormat="1" ht="21" x14ac:dyDescent="0.35">
      <c r="A24" s="7" t="s">
        <v>63</v>
      </c>
      <c r="B24" s="29">
        <f>B46*7831.81</f>
        <v>1190.4351200000001</v>
      </c>
      <c r="C24" s="8">
        <v>1190.751</v>
      </c>
      <c r="D24" s="8">
        <v>7482.067</v>
      </c>
      <c r="E24" s="4">
        <v>6733.5860000000002</v>
      </c>
    </row>
    <row r="25" spans="1:5" s="2" customFormat="1" ht="21" x14ac:dyDescent="0.35">
      <c r="A25" s="7" t="s">
        <v>45</v>
      </c>
      <c r="B25" s="32">
        <v>32980.294000000002</v>
      </c>
      <c r="C25" s="8">
        <v>32980.294000000002</v>
      </c>
      <c r="D25" s="8">
        <v>32829.51</v>
      </c>
      <c r="E25" s="4">
        <v>31481.873</v>
      </c>
    </row>
    <row r="26" spans="1:5" s="2" customFormat="1" ht="21" x14ac:dyDescent="0.35">
      <c r="A26" s="7" t="s">
        <v>26</v>
      </c>
      <c r="B26" s="32">
        <f>SUM(B21:B25)</f>
        <v>55137.67952498985</v>
      </c>
      <c r="C26" s="8">
        <f>SUM(C21:C25)</f>
        <v>54727.547000000006</v>
      </c>
      <c r="D26" s="8">
        <f>SUM(D21:D25)</f>
        <v>59274.013999999996</v>
      </c>
      <c r="E26" s="8">
        <f>SUM(E21:E25)</f>
        <v>61056.716</v>
      </c>
    </row>
    <row r="27" spans="1:5" s="2" customFormat="1" ht="21" x14ac:dyDescent="0.35">
      <c r="A27" s="6" t="s">
        <v>27</v>
      </c>
      <c r="B27" s="36"/>
      <c r="C27" s="4"/>
      <c r="D27" s="4"/>
      <c r="E27" s="4"/>
    </row>
    <row r="28" spans="1:5" s="2" customFormat="1" ht="21" x14ac:dyDescent="0.35">
      <c r="A28" s="7" t="s">
        <v>44</v>
      </c>
      <c r="B28" s="32">
        <f>C28-B23</f>
        <v>1996.1120000000001</v>
      </c>
      <c r="C28" s="8">
        <v>2722.0830000000001</v>
      </c>
      <c r="D28" s="8">
        <v>898.40700000000004</v>
      </c>
      <c r="E28" s="4">
        <v>2515.712</v>
      </c>
    </row>
    <row r="29" spans="1:5" s="2" customFormat="1" ht="21" x14ac:dyDescent="0.35">
      <c r="A29" s="7" t="s">
        <v>64</v>
      </c>
      <c r="B29" s="32">
        <v>14632.683999999999</v>
      </c>
      <c r="C29" s="8">
        <v>14632.683999999999</v>
      </c>
      <c r="D29" s="8">
        <v>13009.904</v>
      </c>
      <c r="E29" s="4">
        <v>10644.147000000001</v>
      </c>
    </row>
    <row r="30" spans="1:5" s="2" customFormat="1" ht="21" x14ac:dyDescent="0.35">
      <c r="A30" s="7" t="s">
        <v>65</v>
      </c>
      <c r="B30" s="32">
        <v>928.28599999999994</v>
      </c>
      <c r="C30" s="8">
        <v>928.28599999999994</v>
      </c>
      <c r="D30" s="8">
        <v>1001.907</v>
      </c>
      <c r="E30" s="4">
        <v>776.43899999999996</v>
      </c>
    </row>
    <row r="31" spans="1:5" s="2" customFormat="1" ht="21" x14ac:dyDescent="0.35">
      <c r="A31" s="7" t="s">
        <v>28</v>
      </c>
      <c r="B31" s="32">
        <v>3941.058</v>
      </c>
      <c r="C31" s="8">
        <v>3941.058</v>
      </c>
      <c r="D31" s="8">
        <v>4414.8190000000004</v>
      </c>
      <c r="E31" s="4">
        <v>4319.83</v>
      </c>
    </row>
    <row r="32" spans="1:5" s="2" customFormat="1" ht="21" x14ac:dyDescent="0.35">
      <c r="A32" s="7" t="s">
        <v>29</v>
      </c>
      <c r="B32" s="32">
        <f>SUM(B28:B31)</f>
        <v>21498.14</v>
      </c>
      <c r="C32" s="8">
        <f>SUM(C28:C31)</f>
        <v>22224.111000000001</v>
      </c>
      <c r="D32" s="8">
        <f>SUM(D28:D31)</f>
        <v>19325.037</v>
      </c>
      <c r="E32" s="8">
        <f>SUM(E28:E31)</f>
        <v>18256.128000000001</v>
      </c>
    </row>
    <row r="33" spans="1:5" s="2" customFormat="1" ht="21" x14ac:dyDescent="0.35">
      <c r="A33" s="7" t="s">
        <v>30</v>
      </c>
      <c r="B33" s="32">
        <f>SUM(B26,B32)</f>
        <v>76635.819524989842</v>
      </c>
      <c r="C33" s="8">
        <f>SUM(C26,C32)</f>
        <v>76951.65800000001</v>
      </c>
      <c r="D33" s="8">
        <f>SUM(D26,D32)</f>
        <v>78599.050999999992</v>
      </c>
      <c r="E33" s="8">
        <f>SUM(E26,E32)</f>
        <v>79312.843999999997</v>
      </c>
    </row>
    <row r="34" spans="1:5" s="2" customFormat="1" ht="21" x14ac:dyDescent="0.35">
      <c r="A34" s="6" t="s">
        <v>31</v>
      </c>
      <c r="B34" s="36"/>
      <c r="C34" s="4"/>
      <c r="D34" s="4"/>
      <c r="E34" s="4"/>
    </row>
    <row r="35" spans="1:5" s="2" customFormat="1" ht="21" x14ac:dyDescent="0.35">
      <c r="A35" s="7" t="s">
        <v>66</v>
      </c>
      <c r="B35" s="32">
        <v>770.09400000000005</v>
      </c>
      <c r="C35" s="8">
        <v>770.09400000000005</v>
      </c>
      <c r="D35" s="8">
        <v>773.09400000000005</v>
      </c>
      <c r="E35" s="9">
        <v>815.76700000000005</v>
      </c>
    </row>
    <row r="36" spans="1:5" s="2" customFormat="1" ht="21" x14ac:dyDescent="0.35">
      <c r="A36" s="7" t="s">
        <v>32</v>
      </c>
      <c r="B36" s="29">
        <f>C36+'Income Statement'!B16-('Balance Sheet'!B47*6792.669)</f>
        <v>229754.05782700001</v>
      </c>
      <c r="C36" s="8">
        <v>218439.83799999999</v>
      </c>
      <c r="D36" s="8">
        <v>208243.05900000001</v>
      </c>
      <c r="E36" s="4">
        <v>196154.82199999999</v>
      </c>
    </row>
    <row r="37" spans="1:5" s="2" customFormat="1" ht="21" x14ac:dyDescent="0.35">
      <c r="A37" s="7" t="s">
        <v>67</v>
      </c>
      <c r="B37" s="32">
        <v>3778.674</v>
      </c>
      <c r="C37" s="8">
        <v>3778.674</v>
      </c>
      <c r="D37" s="8">
        <v>3778.674</v>
      </c>
      <c r="E37" s="4">
        <v>4002.78</v>
      </c>
    </row>
    <row r="38" spans="1:5" s="2" customFormat="1" ht="21" x14ac:dyDescent="0.35">
      <c r="A38" s="7" t="s">
        <v>33</v>
      </c>
      <c r="B38" s="32">
        <v>-4263.4059999999999</v>
      </c>
      <c r="C38" s="8">
        <v>-4263.4059999999999</v>
      </c>
      <c r="D38" s="8">
        <v>-6805.3559999999998</v>
      </c>
      <c r="E38" s="4">
        <v>-12633.234</v>
      </c>
    </row>
    <row r="39" spans="1:5" s="2" customFormat="1" ht="21" x14ac:dyDescent="0.35">
      <c r="A39" s="7" t="s">
        <v>34</v>
      </c>
      <c r="B39" s="32">
        <f>SUM(B35:B38)</f>
        <v>230039.41982700003</v>
      </c>
      <c r="C39" s="8">
        <f>SUM(C35:C38)</f>
        <v>218725.2</v>
      </c>
      <c r="D39" s="8">
        <f>SUM(D35:D38)</f>
        <v>205989.47100000002</v>
      </c>
      <c r="E39" s="8">
        <f>SUM(E35:E38)</f>
        <v>188340.13499999998</v>
      </c>
    </row>
    <row r="40" spans="1:5" s="2" customFormat="1" ht="21" x14ac:dyDescent="0.35">
      <c r="A40" s="7" t="s">
        <v>35</v>
      </c>
      <c r="B40" s="32">
        <f>B39+B33</f>
        <v>306675.23935198988</v>
      </c>
      <c r="C40" s="8">
        <f>C39+C33</f>
        <v>295676.85800000001</v>
      </c>
      <c r="D40" s="8">
        <f>D39+D33</f>
        <v>284588.522</v>
      </c>
      <c r="E40" s="8">
        <f>E39+E33</f>
        <v>267652.97899999999</v>
      </c>
    </row>
    <row r="41" spans="1:5" s="2" customFormat="1" ht="21" x14ac:dyDescent="0.35">
      <c r="A41" s="3"/>
      <c r="B41" s="36"/>
      <c r="C41" s="3"/>
      <c r="D41" s="3"/>
      <c r="E41" s="4"/>
    </row>
    <row r="42" spans="1:5" s="2" customFormat="1" ht="21" x14ac:dyDescent="0.35">
      <c r="A42" s="24" t="s">
        <v>8</v>
      </c>
      <c r="B42" s="25"/>
      <c r="C42" s="25"/>
      <c r="D42" s="25"/>
      <c r="E42" s="25"/>
    </row>
    <row r="43" spans="1:5" s="2" customFormat="1" ht="21" x14ac:dyDescent="0.35">
      <c r="A43" s="3" t="s">
        <v>37</v>
      </c>
      <c r="B43" s="33">
        <v>5.8610573411121845</v>
      </c>
      <c r="C43" s="10">
        <f>'Income Statement'!C3/'Balance Sheet'!C5</f>
        <v>5.8610573411121845</v>
      </c>
      <c r="D43" s="10">
        <f>'Income Statement'!D3/'Balance Sheet'!D5</f>
        <v>6.5976059668731279</v>
      </c>
      <c r="E43" s="10">
        <f>'Income Statement'!E3/'Balance Sheet'!E5</f>
        <v>7.5326429597610947</v>
      </c>
    </row>
    <row r="44" spans="1:5" s="2" customFormat="1" ht="21" x14ac:dyDescent="0.35">
      <c r="A44" s="3" t="s">
        <v>38</v>
      </c>
      <c r="B44" s="33">
        <v>5.5008965909688117</v>
      </c>
      <c r="C44" s="10">
        <f>'Income Statement'!C4/'Balance Sheet'!C6</f>
        <v>5.5008965909688117</v>
      </c>
      <c r="D44" s="10">
        <f>'Income Statement'!D4/'Balance Sheet'!D6</f>
        <v>4.5677338424819158</v>
      </c>
      <c r="E44" s="10">
        <f>'Income Statement'!E4/'Balance Sheet'!E6</f>
        <v>5.1750719806558418</v>
      </c>
    </row>
    <row r="45" spans="1:5" s="2" customFormat="1" ht="21" x14ac:dyDescent="0.35">
      <c r="A45" s="3" t="s">
        <v>39</v>
      </c>
      <c r="B45" s="33">
        <v>16.888712236977774</v>
      </c>
      <c r="C45" s="10">
        <f>'Income Statement'!C4/'Balance Sheet'!C21</f>
        <v>16.888712236977774</v>
      </c>
      <c r="D45" s="10">
        <f>'Income Statement'!D4/'Balance Sheet'!D21</f>
        <v>15.612702952504975</v>
      </c>
      <c r="E45" s="10">
        <f>'Income Statement'!E4/'Balance Sheet'!E21</f>
        <v>14.232935934845285</v>
      </c>
    </row>
    <row r="46" spans="1:5" s="2" customFormat="1" ht="21" x14ac:dyDescent="0.35">
      <c r="A46" s="3" t="s">
        <v>40</v>
      </c>
      <c r="B46" s="31">
        <v>0.152</v>
      </c>
      <c r="C46" s="14">
        <f>C24/'Income Statement'!B14</f>
        <v>0.1520403329498545</v>
      </c>
      <c r="D46" s="14">
        <f>D24/'Income Statement'!C14</f>
        <v>1.0030743511144389</v>
      </c>
      <c r="E46" s="14">
        <f>E24/'Income Statement'!D14</f>
        <v>0.46670699603115251</v>
      </c>
    </row>
    <row r="47" spans="1:5" s="2" customFormat="1" ht="21" x14ac:dyDescent="0.35">
      <c r="A47" s="3" t="s">
        <v>41</v>
      </c>
      <c r="B47" s="28">
        <v>1.2170000000000001</v>
      </c>
      <c r="C47" s="12">
        <v>1.2170000000000001</v>
      </c>
      <c r="D47" s="3">
        <v>1.214</v>
      </c>
      <c r="E47" s="3">
        <v>38.67</v>
      </c>
    </row>
    <row r="48" spans="1:5" s="2" customFormat="1" ht="21" x14ac:dyDescent="0.35">
      <c r="A48" s="3" t="s">
        <v>42</v>
      </c>
      <c r="B48" s="34">
        <f>B49*'Income Statement'!B3</f>
        <v>25392.200229228514</v>
      </c>
      <c r="C48" s="13">
        <v>24073</v>
      </c>
      <c r="D48" s="13">
        <v>25208</v>
      </c>
      <c r="E48" s="13">
        <v>39547</v>
      </c>
    </row>
    <row r="49" spans="1:5" s="2" customFormat="1" ht="21" x14ac:dyDescent="0.35">
      <c r="A49" s="3" t="s">
        <v>43</v>
      </c>
      <c r="B49" s="31">
        <v>0.12177088258845735</v>
      </c>
      <c r="C49" s="14">
        <f>C48/'Income Statement'!C3</f>
        <v>0.12177088258845735</v>
      </c>
      <c r="D49" s="14">
        <f>D48/'Income Statement'!D3</f>
        <v>0.12051829637271579</v>
      </c>
      <c r="E49" s="14">
        <f>E48/'Income Statement'!E3</f>
        <v>0.18161275951263359</v>
      </c>
    </row>
    <row r="50" spans="1:5" s="2" customFormat="1" ht="21" x14ac:dyDescent="0.35">
      <c r="B50" s="37"/>
    </row>
    <row r="51" spans="1:5" s="2" customFormat="1" ht="21" x14ac:dyDescent="0.35">
      <c r="B51" s="37"/>
    </row>
    <row r="52" spans="1:5" s="2" customFormat="1" ht="21" x14ac:dyDescent="0.35">
      <c r="B52" s="37"/>
    </row>
    <row r="53" spans="1:5" s="2" customFormat="1" ht="21" x14ac:dyDescent="0.35">
      <c r="B53" s="37"/>
    </row>
    <row r="54" spans="1:5" s="2" customFormat="1" ht="21" x14ac:dyDescent="0.35">
      <c r="B54" s="37"/>
    </row>
    <row r="55" spans="1:5" s="2" customFormat="1" ht="21" x14ac:dyDescent="0.35">
      <c r="B55" s="37"/>
    </row>
    <row r="56" spans="1:5" x14ac:dyDescent="0.25">
      <c r="B56" s="38"/>
    </row>
    <row r="57" spans="1:5" x14ac:dyDescent="0.25">
      <c r="B57" s="38"/>
    </row>
    <row r="58" spans="1:5" x14ac:dyDescent="0.25">
      <c r="B58" s="38"/>
    </row>
    <row r="59" spans="1:5" x14ac:dyDescent="0.25">
      <c r="B59" s="38"/>
    </row>
    <row r="60" spans="1:5" x14ac:dyDescent="0.25">
      <c r="B60" s="38"/>
    </row>
    <row r="61" spans="1:5" x14ac:dyDescent="0.25">
      <c r="B61" s="38"/>
    </row>
    <row r="62" spans="1:5" x14ac:dyDescent="0.25">
      <c r="B62" s="38"/>
    </row>
    <row r="63" spans="1:5" x14ac:dyDescent="0.25">
      <c r="B63" s="38"/>
    </row>
    <row r="64" spans="1:5" x14ac:dyDescent="0.25">
      <c r="B64" s="38"/>
    </row>
    <row r="65" spans="2:2" x14ac:dyDescent="0.25">
      <c r="B65" s="38"/>
    </row>
    <row r="66" spans="2:2" x14ac:dyDescent="0.25">
      <c r="B66" s="38"/>
    </row>
    <row r="67" spans="2:2" x14ac:dyDescent="0.25">
      <c r="B67" s="38"/>
    </row>
    <row r="68" spans="2:2" x14ac:dyDescent="0.25">
      <c r="B68" s="38"/>
    </row>
    <row r="69" spans="2:2" x14ac:dyDescent="0.25">
      <c r="B69" s="38"/>
    </row>
    <row r="70" spans="2:2" x14ac:dyDescent="0.25">
      <c r="B70" s="38"/>
    </row>
    <row r="71" spans="2:2" x14ac:dyDescent="0.25">
      <c r="B71" s="38"/>
    </row>
    <row r="72" spans="2:2" x14ac:dyDescent="0.25">
      <c r="B72" s="38"/>
    </row>
    <row r="73" spans="2:2" x14ac:dyDescent="0.25">
      <c r="B73" s="38"/>
    </row>
    <row r="74" spans="2:2" x14ac:dyDescent="0.25">
      <c r="B74" s="38"/>
    </row>
    <row r="75" spans="2:2" x14ac:dyDescent="0.25">
      <c r="B75" s="38"/>
    </row>
    <row r="76" spans="2:2" x14ac:dyDescent="0.25">
      <c r="B76" s="38"/>
    </row>
    <row r="77" spans="2:2" x14ac:dyDescent="0.25">
      <c r="B77" s="38"/>
    </row>
    <row r="78" spans="2:2" x14ac:dyDescent="0.25">
      <c r="B78" s="38"/>
    </row>
    <row r="79" spans="2:2" x14ac:dyDescent="0.25">
      <c r="B79" s="38"/>
    </row>
    <row r="80" spans="2:2" x14ac:dyDescent="0.25">
      <c r="B80" s="38"/>
    </row>
    <row r="81" spans="2:2" x14ac:dyDescent="0.25">
      <c r="B81" s="38"/>
    </row>
    <row r="82" spans="2:2" x14ac:dyDescent="0.25">
      <c r="B82" s="38"/>
    </row>
    <row r="83" spans="2:2" x14ac:dyDescent="0.25">
      <c r="B83" s="38"/>
    </row>
    <row r="84" spans="2:2" x14ac:dyDescent="0.25">
      <c r="B84" s="38"/>
    </row>
    <row r="85" spans="2:2" x14ac:dyDescent="0.25">
      <c r="B85" s="38"/>
    </row>
    <row r="86" spans="2:2" x14ac:dyDescent="0.25">
      <c r="B86" s="38"/>
    </row>
    <row r="87" spans="2:2" x14ac:dyDescent="0.25">
      <c r="B87" s="38"/>
    </row>
    <row r="88" spans="2:2" x14ac:dyDescent="0.25">
      <c r="B88" s="38"/>
    </row>
    <row r="89" spans="2:2" x14ac:dyDescent="0.25">
      <c r="B89" s="38"/>
    </row>
    <row r="90" spans="2:2" x14ac:dyDescent="0.25">
      <c r="B90" s="38"/>
    </row>
    <row r="91" spans="2:2" x14ac:dyDescent="0.25">
      <c r="B91" s="38"/>
    </row>
    <row r="92" spans="2:2" x14ac:dyDescent="0.25">
      <c r="B92" s="38"/>
    </row>
    <row r="93" spans="2:2" x14ac:dyDescent="0.25">
      <c r="B93" s="38"/>
    </row>
    <row r="94" spans="2:2" x14ac:dyDescent="0.25">
      <c r="B94" s="38"/>
    </row>
    <row r="95" spans="2:2" x14ac:dyDescent="0.25">
      <c r="B95" s="38"/>
    </row>
    <row r="96" spans="2:2" x14ac:dyDescent="0.25">
      <c r="B96" s="38"/>
    </row>
    <row r="97" spans="2:2" x14ac:dyDescent="0.25">
      <c r="B97" s="38"/>
    </row>
    <row r="98" spans="2:2" x14ac:dyDescent="0.25">
      <c r="B98" s="38"/>
    </row>
    <row r="99" spans="2:2" x14ac:dyDescent="0.25">
      <c r="B99" s="38"/>
    </row>
    <row r="100" spans="2:2" x14ac:dyDescent="0.25">
      <c r="B100" s="38"/>
    </row>
    <row r="101" spans="2:2" x14ac:dyDescent="0.25">
      <c r="B101" s="38"/>
    </row>
    <row r="102" spans="2:2" x14ac:dyDescent="0.25">
      <c r="B102" s="38"/>
    </row>
    <row r="103" spans="2:2" x14ac:dyDescent="0.25">
      <c r="B103" s="38"/>
    </row>
    <row r="104" spans="2:2" x14ac:dyDescent="0.25">
      <c r="B104" s="38"/>
    </row>
    <row r="105" spans="2:2" x14ac:dyDescent="0.25">
      <c r="B105" s="38"/>
    </row>
    <row r="106" spans="2:2" x14ac:dyDescent="0.25">
      <c r="B106" s="38"/>
    </row>
    <row r="107" spans="2:2" x14ac:dyDescent="0.25">
      <c r="B107" s="38"/>
    </row>
    <row r="108" spans="2:2" x14ac:dyDescent="0.25">
      <c r="B108" s="38"/>
    </row>
    <row r="109" spans="2:2" x14ac:dyDescent="0.25">
      <c r="B109" s="38"/>
    </row>
    <row r="110" spans="2:2" x14ac:dyDescent="0.25">
      <c r="B110" s="38"/>
    </row>
    <row r="111" spans="2:2" x14ac:dyDescent="0.25">
      <c r="B111" s="38"/>
    </row>
    <row r="112" spans="2:2" x14ac:dyDescent="0.25">
      <c r="B112" s="38"/>
    </row>
    <row r="113" spans="2:2" x14ac:dyDescent="0.25">
      <c r="B113" s="38"/>
    </row>
    <row r="114" spans="2:2" x14ac:dyDescent="0.25">
      <c r="B114" s="38"/>
    </row>
    <row r="115" spans="2:2" x14ac:dyDescent="0.25">
      <c r="B115" s="38"/>
    </row>
    <row r="116" spans="2:2" x14ac:dyDescent="0.25">
      <c r="B116" s="38"/>
    </row>
    <row r="117" spans="2:2" x14ac:dyDescent="0.25">
      <c r="B117" s="38"/>
    </row>
    <row r="118" spans="2:2" x14ac:dyDescent="0.25">
      <c r="B118" s="38"/>
    </row>
    <row r="119" spans="2:2" x14ac:dyDescent="0.25">
      <c r="B119" s="38"/>
    </row>
    <row r="120" spans="2:2" x14ac:dyDescent="0.25">
      <c r="B120" s="38"/>
    </row>
    <row r="121" spans="2:2" x14ac:dyDescent="0.25">
      <c r="B121" s="38"/>
    </row>
    <row r="122" spans="2:2" x14ac:dyDescent="0.25">
      <c r="B122" s="38"/>
    </row>
    <row r="123" spans="2:2" x14ac:dyDescent="0.25">
      <c r="B123" s="38"/>
    </row>
    <row r="124" spans="2:2" x14ac:dyDescent="0.25">
      <c r="B124" s="38"/>
    </row>
    <row r="125" spans="2:2" x14ac:dyDescent="0.25">
      <c r="B125" s="38"/>
    </row>
    <row r="126" spans="2:2" x14ac:dyDescent="0.25">
      <c r="B126" s="38"/>
    </row>
    <row r="127" spans="2:2" x14ac:dyDescent="0.25">
      <c r="B127" s="38"/>
    </row>
    <row r="128" spans="2:2" x14ac:dyDescent="0.25">
      <c r="B128" s="38"/>
    </row>
    <row r="129" spans="2:2" x14ac:dyDescent="0.25">
      <c r="B129" s="38"/>
    </row>
    <row r="130" spans="2:2" x14ac:dyDescent="0.25">
      <c r="B130" s="38"/>
    </row>
    <row r="131" spans="2:2" x14ac:dyDescent="0.25">
      <c r="B131" s="38"/>
    </row>
    <row r="132" spans="2:2" x14ac:dyDescent="0.25">
      <c r="B132" s="38"/>
    </row>
    <row r="133" spans="2:2" x14ac:dyDescent="0.25">
      <c r="B133" s="38"/>
    </row>
    <row r="134" spans="2:2" x14ac:dyDescent="0.25">
      <c r="B134" s="38"/>
    </row>
    <row r="135" spans="2:2" x14ac:dyDescent="0.25">
      <c r="B135" s="38"/>
    </row>
    <row r="136" spans="2:2" x14ac:dyDescent="0.25">
      <c r="B136" s="38"/>
    </row>
    <row r="137" spans="2:2" x14ac:dyDescent="0.25">
      <c r="B137" s="38"/>
    </row>
    <row r="138" spans="2:2" x14ac:dyDescent="0.25">
      <c r="B138" s="38"/>
    </row>
    <row r="139" spans="2:2" x14ac:dyDescent="0.25">
      <c r="B139" s="38"/>
    </row>
    <row r="140" spans="2:2" x14ac:dyDescent="0.25">
      <c r="B140" s="38"/>
    </row>
    <row r="141" spans="2:2" x14ac:dyDescent="0.25">
      <c r="B141" s="38"/>
    </row>
    <row r="142" spans="2:2" x14ac:dyDescent="0.25">
      <c r="B142" s="38"/>
    </row>
    <row r="143" spans="2:2" x14ac:dyDescent="0.25">
      <c r="B143" s="38"/>
    </row>
    <row r="144" spans="2:2" x14ac:dyDescent="0.25">
      <c r="B144" s="38"/>
    </row>
    <row r="145" spans="2:2" x14ac:dyDescent="0.25">
      <c r="B145" s="38"/>
    </row>
    <row r="146" spans="2:2" x14ac:dyDescent="0.25">
      <c r="B146" s="38"/>
    </row>
    <row r="147" spans="2:2" x14ac:dyDescent="0.25">
      <c r="B147" s="38"/>
    </row>
    <row r="148" spans="2:2" x14ac:dyDescent="0.25">
      <c r="B148" s="38"/>
    </row>
    <row r="149" spans="2:2" x14ac:dyDescent="0.25">
      <c r="B149" s="38"/>
    </row>
    <row r="150" spans="2:2" x14ac:dyDescent="0.25">
      <c r="B150" s="38"/>
    </row>
    <row r="151" spans="2:2" x14ac:dyDescent="0.25">
      <c r="B151" s="38"/>
    </row>
    <row r="152" spans="2:2" x14ac:dyDescent="0.25">
      <c r="B152" s="38"/>
    </row>
    <row r="153" spans="2:2" x14ac:dyDescent="0.25">
      <c r="B153" s="38"/>
    </row>
    <row r="154" spans="2:2" x14ac:dyDescent="0.25">
      <c r="B154" s="38"/>
    </row>
    <row r="155" spans="2:2" x14ac:dyDescent="0.25">
      <c r="B155" s="38"/>
    </row>
    <row r="156" spans="2:2" x14ac:dyDescent="0.25">
      <c r="B156" s="38"/>
    </row>
    <row r="157" spans="2:2" x14ac:dyDescent="0.25">
      <c r="B157" s="38"/>
    </row>
    <row r="158" spans="2:2" x14ac:dyDescent="0.25">
      <c r="B158" s="38"/>
    </row>
    <row r="159" spans="2:2" x14ac:dyDescent="0.25">
      <c r="B159" s="38"/>
    </row>
    <row r="160" spans="2:2" x14ac:dyDescent="0.25">
      <c r="B160" s="38"/>
    </row>
    <row r="161" spans="2:2" x14ac:dyDescent="0.25">
      <c r="B161" s="38"/>
    </row>
    <row r="162" spans="2:2" x14ac:dyDescent="0.25">
      <c r="B162" s="38"/>
    </row>
    <row r="163" spans="2:2" x14ac:dyDescent="0.25">
      <c r="B163" s="38"/>
    </row>
    <row r="164" spans="2:2" x14ac:dyDescent="0.25">
      <c r="B164" s="38"/>
    </row>
    <row r="165" spans="2:2" x14ac:dyDescent="0.25">
      <c r="B165" s="38"/>
    </row>
    <row r="166" spans="2:2" x14ac:dyDescent="0.25">
      <c r="B166" s="38"/>
    </row>
    <row r="167" spans="2:2" x14ac:dyDescent="0.25">
      <c r="B167" s="38"/>
    </row>
    <row r="168" spans="2:2" x14ac:dyDescent="0.25">
      <c r="B168" s="38"/>
    </row>
    <row r="169" spans="2:2" x14ac:dyDescent="0.25">
      <c r="B169" s="38"/>
    </row>
    <row r="170" spans="2:2" x14ac:dyDescent="0.25">
      <c r="B170" s="38"/>
    </row>
    <row r="171" spans="2:2" x14ac:dyDescent="0.25">
      <c r="B171" s="38"/>
    </row>
    <row r="172" spans="2:2" x14ac:dyDescent="0.25">
      <c r="B172" s="38"/>
    </row>
    <row r="173" spans="2:2" x14ac:dyDescent="0.25">
      <c r="B173" s="38"/>
    </row>
    <row r="174" spans="2:2" x14ac:dyDescent="0.25">
      <c r="B174" s="38"/>
    </row>
    <row r="175" spans="2:2" x14ac:dyDescent="0.25">
      <c r="B175" s="38"/>
    </row>
    <row r="176" spans="2:2" x14ac:dyDescent="0.25">
      <c r="B176" s="38"/>
    </row>
    <row r="177" spans="2:2" x14ac:dyDescent="0.25">
      <c r="B177" s="38"/>
    </row>
    <row r="178" spans="2:2" x14ac:dyDescent="0.25">
      <c r="B178" s="38"/>
    </row>
    <row r="179" spans="2:2" x14ac:dyDescent="0.25">
      <c r="B179" s="38"/>
    </row>
    <row r="180" spans="2:2" x14ac:dyDescent="0.25">
      <c r="B180" s="38"/>
    </row>
    <row r="181" spans="2:2" x14ac:dyDescent="0.25">
      <c r="B181" s="38"/>
    </row>
    <row r="182" spans="2:2" x14ac:dyDescent="0.25">
      <c r="B182" s="38"/>
    </row>
    <row r="183" spans="2:2" x14ac:dyDescent="0.25">
      <c r="B183" s="38"/>
    </row>
    <row r="184" spans="2:2" x14ac:dyDescent="0.25">
      <c r="B184" s="38"/>
    </row>
    <row r="185" spans="2:2" x14ac:dyDescent="0.25">
      <c r="B185" s="38"/>
    </row>
    <row r="186" spans="2:2" x14ac:dyDescent="0.25">
      <c r="B186" s="38"/>
    </row>
    <row r="187" spans="2:2" x14ac:dyDescent="0.25">
      <c r="B187" s="38"/>
    </row>
    <row r="188" spans="2:2" x14ac:dyDescent="0.25">
      <c r="B188" s="38"/>
    </row>
    <row r="189" spans="2:2" x14ac:dyDescent="0.25">
      <c r="B189" s="38"/>
    </row>
    <row r="190" spans="2:2" x14ac:dyDescent="0.25">
      <c r="B190" s="38"/>
    </row>
    <row r="191" spans="2:2" x14ac:dyDescent="0.25">
      <c r="B191" s="38"/>
    </row>
    <row r="192" spans="2:2" x14ac:dyDescent="0.25">
      <c r="B192" s="38"/>
    </row>
    <row r="193" spans="2:2" x14ac:dyDescent="0.25">
      <c r="B193" s="38"/>
    </row>
    <row r="194" spans="2:2" x14ac:dyDescent="0.25">
      <c r="B194" s="38"/>
    </row>
    <row r="195" spans="2:2" x14ac:dyDescent="0.25">
      <c r="B195" s="38"/>
    </row>
    <row r="196" spans="2:2" x14ac:dyDescent="0.25">
      <c r="B196" s="38"/>
    </row>
    <row r="197" spans="2:2" x14ac:dyDescent="0.25">
      <c r="B197" s="38"/>
    </row>
    <row r="198" spans="2:2" x14ac:dyDescent="0.25">
      <c r="B198" s="38"/>
    </row>
    <row r="199" spans="2:2" x14ac:dyDescent="0.25">
      <c r="B199" s="38"/>
    </row>
    <row r="200" spans="2:2" x14ac:dyDescent="0.25">
      <c r="B200" s="38"/>
    </row>
    <row r="201" spans="2:2" x14ac:dyDescent="0.25">
      <c r="B201" s="38"/>
    </row>
    <row r="202" spans="2:2" x14ac:dyDescent="0.25">
      <c r="B202" s="38"/>
    </row>
    <row r="203" spans="2:2" x14ac:dyDescent="0.25">
      <c r="B203" s="38"/>
    </row>
    <row r="204" spans="2:2" x14ac:dyDescent="0.25">
      <c r="B204" s="38"/>
    </row>
    <row r="205" spans="2:2" x14ac:dyDescent="0.25">
      <c r="B205" s="38"/>
    </row>
    <row r="206" spans="2:2" x14ac:dyDescent="0.25">
      <c r="B206" s="38"/>
    </row>
    <row r="207" spans="2:2" x14ac:dyDescent="0.25">
      <c r="B207" s="38"/>
    </row>
    <row r="208" spans="2:2" x14ac:dyDescent="0.25">
      <c r="B208" s="38"/>
    </row>
    <row r="209" spans="2:2" x14ac:dyDescent="0.25">
      <c r="B209" s="38"/>
    </row>
    <row r="210" spans="2:2" x14ac:dyDescent="0.25">
      <c r="B210" s="38"/>
    </row>
    <row r="211" spans="2:2" x14ac:dyDescent="0.25">
      <c r="B211" s="38"/>
    </row>
    <row r="212" spans="2:2" x14ac:dyDescent="0.25">
      <c r="B212" s="38"/>
    </row>
    <row r="213" spans="2:2" x14ac:dyDescent="0.25">
      <c r="B213" s="38"/>
    </row>
    <row r="214" spans="2:2" x14ac:dyDescent="0.25">
      <c r="B214" s="38"/>
    </row>
    <row r="215" spans="2:2" x14ac:dyDescent="0.25">
      <c r="B215" s="38"/>
    </row>
    <row r="216" spans="2:2" x14ac:dyDescent="0.25">
      <c r="B216" s="38"/>
    </row>
    <row r="217" spans="2:2" x14ac:dyDescent="0.25">
      <c r="B217" s="38"/>
    </row>
    <row r="218" spans="2:2" x14ac:dyDescent="0.25">
      <c r="B218" s="38"/>
    </row>
    <row r="219" spans="2:2" x14ac:dyDescent="0.25">
      <c r="B219" s="38"/>
    </row>
    <row r="220" spans="2:2" x14ac:dyDescent="0.25">
      <c r="B220" s="38"/>
    </row>
    <row r="221" spans="2:2" x14ac:dyDescent="0.25">
      <c r="B221" s="38"/>
    </row>
    <row r="222" spans="2:2" x14ac:dyDescent="0.25">
      <c r="B222" s="38"/>
    </row>
    <row r="223" spans="2:2" x14ac:dyDescent="0.25">
      <c r="B223" s="38"/>
    </row>
    <row r="224" spans="2:2" x14ac:dyDescent="0.25">
      <c r="B224" s="38"/>
    </row>
    <row r="225" spans="2:2" x14ac:dyDescent="0.25">
      <c r="B225" s="38"/>
    </row>
    <row r="226" spans="2:2" x14ac:dyDescent="0.25">
      <c r="B226" s="38"/>
    </row>
    <row r="227" spans="2:2" x14ac:dyDescent="0.25">
      <c r="B227" s="38"/>
    </row>
    <row r="228" spans="2:2" x14ac:dyDescent="0.25">
      <c r="B228" s="38"/>
    </row>
    <row r="229" spans="2:2" x14ac:dyDescent="0.25">
      <c r="B229" s="38"/>
    </row>
    <row r="230" spans="2:2" x14ac:dyDescent="0.25">
      <c r="B230" s="38"/>
    </row>
    <row r="231" spans="2:2" x14ac:dyDescent="0.25">
      <c r="B231" s="38"/>
    </row>
    <row r="232" spans="2:2" x14ac:dyDescent="0.25">
      <c r="B232" s="38"/>
    </row>
    <row r="233" spans="2:2" x14ac:dyDescent="0.25">
      <c r="B233" s="38"/>
    </row>
    <row r="234" spans="2:2" x14ac:dyDescent="0.25">
      <c r="B234" s="38"/>
    </row>
    <row r="235" spans="2:2" x14ac:dyDescent="0.25">
      <c r="B235" s="38"/>
    </row>
    <row r="236" spans="2:2" x14ac:dyDescent="0.25">
      <c r="B236" s="38"/>
    </row>
    <row r="237" spans="2:2" x14ac:dyDescent="0.25">
      <c r="B237" s="38"/>
    </row>
    <row r="238" spans="2:2" x14ac:dyDescent="0.25">
      <c r="B238" s="38"/>
    </row>
    <row r="239" spans="2:2" x14ac:dyDescent="0.25">
      <c r="B239" s="38"/>
    </row>
    <row r="240" spans="2:2" x14ac:dyDescent="0.25">
      <c r="B240" s="38"/>
    </row>
    <row r="241" spans="2:2" x14ac:dyDescent="0.25">
      <c r="B241" s="38"/>
    </row>
    <row r="242" spans="2:2" x14ac:dyDescent="0.25">
      <c r="B242" s="38"/>
    </row>
    <row r="243" spans="2:2" x14ac:dyDescent="0.25">
      <c r="B243" s="38"/>
    </row>
    <row r="244" spans="2:2" x14ac:dyDescent="0.25">
      <c r="B244" s="38"/>
    </row>
    <row r="245" spans="2:2" x14ac:dyDescent="0.25">
      <c r="B245" s="38"/>
    </row>
    <row r="246" spans="2:2" x14ac:dyDescent="0.25">
      <c r="B246" s="38"/>
    </row>
    <row r="247" spans="2:2" x14ac:dyDescent="0.25">
      <c r="B247" s="38"/>
    </row>
    <row r="248" spans="2:2" x14ac:dyDescent="0.25">
      <c r="B248" s="38"/>
    </row>
    <row r="249" spans="2:2" x14ac:dyDescent="0.25">
      <c r="B249" s="38"/>
    </row>
    <row r="250" spans="2:2" x14ac:dyDescent="0.25">
      <c r="B250" s="38"/>
    </row>
    <row r="251" spans="2:2" x14ac:dyDescent="0.25">
      <c r="B251" s="38"/>
    </row>
    <row r="252" spans="2:2" x14ac:dyDescent="0.25">
      <c r="B252" s="38"/>
    </row>
    <row r="253" spans="2:2" x14ac:dyDescent="0.25">
      <c r="B253" s="38"/>
    </row>
    <row r="254" spans="2:2" x14ac:dyDescent="0.25">
      <c r="B254" s="38"/>
    </row>
    <row r="255" spans="2:2" x14ac:dyDescent="0.25">
      <c r="B255" s="38"/>
    </row>
    <row r="256" spans="2:2" x14ac:dyDescent="0.25">
      <c r="B256" s="38"/>
    </row>
    <row r="257" spans="2:2" x14ac:dyDescent="0.25">
      <c r="B257" s="38"/>
    </row>
    <row r="258" spans="2:2" x14ac:dyDescent="0.25">
      <c r="B258" s="38"/>
    </row>
    <row r="259" spans="2:2" x14ac:dyDescent="0.25">
      <c r="B259" s="38"/>
    </row>
    <row r="260" spans="2:2" x14ac:dyDescent="0.25">
      <c r="B260" s="38"/>
    </row>
    <row r="261" spans="2:2" x14ac:dyDescent="0.25">
      <c r="B261" s="38"/>
    </row>
    <row r="262" spans="2:2" x14ac:dyDescent="0.25">
      <c r="B262" s="38"/>
    </row>
    <row r="263" spans="2:2" x14ac:dyDescent="0.25">
      <c r="B263" s="38"/>
    </row>
    <row r="264" spans="2:2" x14ac:dyDescent="0.25">
      <c r="B264" s="38"/>
    </row>
    <row r="265" spans="2:2" x14ac:dyDescent="0.25">
      <c r="B265" s="38"/>
    </row>
    <row r="266" spans="2:2" x14ac:dyDescent="0.25">
      <c r="B266" s="38"/>
    </row>
    <row r="267" spans="2:2" x14ac:dyDescent="0.25">
      <c r="B267" s="38"/>
    </row>
    <row r="268" spans="2:2" x14ac:dyDescent="0.25">
      <c r="B268" s="38"/>
    </row>
    <row r="269" spans="2:2" x14ac:dyDescent="0.25">
      <c r="B269" s="38"/>
    </row>
    <row r="270" spans="2:2" x14ac:dyDescent="0.25">
      <c r="B270" s="38"/>
    </row>
    <row r="271" spans="2:2" x14ac:dyDescent="0.25">
      <c r="B271" s="38"/>
    </row>
    <row r="272" spans="2:2" x14ac:dyDescent="0.25">
      <c r="B272" s="38"/>
    </row>
    <row r="273" spans="2:2" x14ac:dyDescent="0.25">
      <c r="B273" s="38"/>
    </row>
    <row r="274" spans="2:2" x14ac:dyDescent="0.25">
      <c r="B274" s="38"/>
    </row>
    <row r="275" spans="2:2" x14ac:dyDescent="0.25">
      <c r="B275" s="38"/>
    </row>
    <row r="276" spans="2:2" x14ac:dyDescent="0.25">
      <c r="B276" s="38"/>
    </row>
    <row r="277" spans="2:2" x14ac:dyDescent="0.25">
      <c r="B277" s="38"/>
    </row>
    <row r="278" spans="2:2" x14ac:dyDescent="0.25">
      <c r="B278" s="38"/>
    </row>
    <row r="279" spans="2:2" x14ac:dyDescent="0.25">
      <c r="B279" s="38"/>
    </row>
    <row r="280" spans="2:2" x14ac:dyDescent="0.25">
      <c r="B280" s="38"/>
    </row>
    <row r="281" spans="2:2" x14ac:dyDescent="0.25">
      <c r="B281" s="38"/>
    </row>
    <row r="282" spans="2:2" x14ac:dyDescent="0.25">
      <c r="B282" s="38"/>
    </row>
    <row r="283" spans="2:2" x14ac:dyDescent="0.25">
      <c r="B283" s="38"/>
    </row>
    <row r="284" spans="2:2" x14ac:dyDescent="0.25">
      <c r="B284" s="38"/>
    </row>
    <row r="285" spans="2:2" x14ac:dyDescent="0.25">
      <c r="B285" s="38"/>
    </row>
    <row r="286" spans="2:2" x14ac:dyDescent="0.25">
      <c r="B286" s="38"/>
    </row>
    <row r="287" spans="2:2" x14ac:dyDescent="0.25">
      <c r="B287" s="38"/>
    </row>
    <row r="288" spans="2:2" x14ac:dyDescent="0.25">
      <c r="B288" s="38"/>
    </row>
    <row r="289" spans="2:2" x14ac:dyDescent="0.25">
      <c r="B289" s="38"/>
    </row>
    <row r="290" spans="2:2" x14ac:dyDescent="0.25">
      <c r="B290" s="38"/>
    </row>
    <row r="291" spans="2:2" x14ac:dyDescent="0.25">
      <c r="B291" s="38"/>
    </row>
    <row r="292" spans="2:2" x14ac:dyDescent="0.25">
      <c r="B292" s="38"/>
    </row>
    <row r="293" spans="2:2" x14ac:dyDescent="0.25">
      <c r="B293" s="38"/>
    </row>
    <row r="294" spans="2:2" x14ac:dyDescent="0.25">
      <c r="B294" s="38"/>
    </row>
    <row r="295" spans="2:2" x14ac:dyDescent="0.25">
      <c r="B295" s="38"/>
    </row>
    <row r="296" spans="2:2" x14ac:dyDescent="0.25">
      <c r="B296" s="38"/>
    </row>
    <row r="297" spans="2:2" x14ac:dyDescent="0.25">
      <c r="B297" s="38"/>
    </row>
    <row r="298" spans="2:2" x14ac:dyDescent="0.25">
      <c r="B298" s="38"/>
    </row>
    <row r="299" spans="2:2" x14ac:dyDescent="0.25">
      <c r="B299" s="38"/>
    </row>
    <row r="300" spans="2:2" x14ac:dyDescent="0.25">
      <c r="B300" s="38"/>
    </row>
    <row r="301" spans="2:2" x14ac:dyDescent="0.25">
      <c r="B301" s="38"/>
    </row>
    <row r="302" spans="2:2" x14ac:dyDescent="0.25">
      <c r="B302" s="38"/>
    </row>
    <row r="303" spans="2:2" x14ac:dyDescent="0.25">
      <c r="B303" s="38"/>
    </row>
    <row r="304" spans="2:2" x14ac:dyDescent="0.25">
      <c r="B304" s="38"/>
    </row>
    <row r="305" spans="2:2" x14ac:dyDescent="0.25">
      <c r="B305" s="38"/>
    </row>
    <row r="306" spans="2:2" x14ac:dyDescent="0.25">
      <c r="B306" s="38"/>
    </row>
    <row r="307" spans="2:2" x14ac:dyDescent="0.25">
      <c r="B307" s="38"/>
    </row>
    <row r="308" spans="2:2" x14ac:dyDescent="0.25">
      <c r="B308" s="38"/>
    </row>
    <row r="309" spans="2:2" x14ac:dyDescent="0.25">
      <c r="B309" s="38"/>
    </row>
    <row r="310" spans="2:2" x14ac:dyDescent="0.25">
      <c r="B310" s="38"/>
    </row>
    <row r="311" spans="2:2" x14ac:dyDescent="0.25">
      <c r="B311" s="38"/>
    </row>
    <row r="312" spans="2:2" x14ac:dyDescent="0.25">
      <c r="B312" s="38"/>
    </row>
    <row r="313" spans="2:2" x14ac:dyDescent="0.25">
      <c r="B313" s="38"/>
    </row>
    <row r="314" spans="2:2" x14ac:dyDescent="0.25">
      <c r="B314" s="38"/>
    </row>
    <row r="315" spans="2:2" x14ac:dyDescent="0.25">
      <c r="B315" s="38"/>
    </row>
    <row r="316" spans="2:2" x14ac:dyDescent="0.25">
      <c r="B316" s="38"/>
    </row>
    <row r="317" spans="2:2" x14ac:dyDescent="0.25">
      <c r="B317" s="38"/>
    </row>
    <row r="318" spans="2:2" x14ac:dyDescent="0.25">
      <c r="B318" s="38"/>
    </row>
    <row r="319" spans="2:2" x14ac:dyDescent="0.25">
      <c r="B319" s="38"/>
    </row>
    <row r="320" spans="2:2" x14ac:dyDescent="0.25">
      <c r="B320" s="38"/>
    </row>
    <row r="321" spans="2:2" x14ac:dyDescent="0.25">
      <c r="B321" s="38"/>
    </row>
    <row r="322" spans="2:2" x14ac:dyDescent="0.25">
      <c r="B322" s="38"/>
    </row>
    <row r="323" spans="2:2" x14ac:dyDescent="0.25">
      <c r="B323" s="38"/>
    </row>
    <row r="324" spans="2:2" x14ac:dyDescent="0.25">
      <c r="B324" s="38"/>
    </row>
    <row r="325" spans="2:2" x14ac:dyDescent="0.25">
      <c r="B325" s="38"/>
    </row>
    <row r="326" spans="2:2" x14ac:dyDescent="0.25">
      <c r="B326" s="38"/>
    </row>
    <row r="327" spans="2:2" x14ac:dyDescent="0.25">
      <c r="B327" s="38"/>
    </row>
    <row r="328" spans="2:2" x14ac:dyDescent="0.25">
      <c r="B328" s="38"/>
    </row>
    <row r="329" spans="2:2" x14ac:dyDescent="0.25">
      <c r="B329" s="38"/>
    </row>
    <row r="330" spans="2:2" x14ac:dyDescent="0.25">
      <c r="B330" s="38"/>
    </row>
    <row r="331" spans="2:2" x14ac:dyDescent="0.25">
      <c r="B331" s="38"/>
    </row>
    <row r="332" spans="2:2" x14ac:dyDescent="0.25">
      <c r="B332" s="38"/>
    </row>
    <row r="333" spans="2:2" x14ac:dyDescent="0.25">
      <c r="B333" s="38"/>
    </row>
    <row r="334" spans="2:2" x14ac:dyDescent="0.25">
      <c r="B334" s="38"/>
    </row>
    <row r="335" spans="2:2" x14ac:dyDescent="0.25">
      <c r="B335" s="38"/>
    </row>
    <row r="336" spans="2:2" x14ac:dyDescent="0.25">
      <c r="B336" s="38"/>
    </row>
    <row r="337" spans="2:2" x14ac:dyDescent="0.25">
      <c r="B337" s="38"/>
    </row>
    <row r="338" spans="2:2" x14ac:dyDescent="0.25">
      <c r="B338" s="38"/>
    </row>
    <row r="339" spans="2:2" x14ac:dyDescent="0.25">
      <c r="B339" s="38"/>
    </row>
    <row r="340" spans="2:2" x14ac:dyDescent="0.25">
      <c r="B340" s="38"/>
    </row>
    <row r="341" spans="2:2" x14ac:dyDescent="0.25">
      <c r="B341" s="38"/>
    </row>
    <row r="342" spans="2:2" x14ac:dyDescent="0.25">
      <c r="B342" s="38"/>
    </row>
    <row r="343" spans="2:2" x14ac:dyDescent="0.25">
      <c r="B343" s="38"/>
    </row>
    <row r="344" spans="2:2" x14ac:dyDescent="0.25">
      <c r="B344" s="38"/>
    </row>
    <row r="345" spans="2:2" x14ac:dyDescent="0.25">
      <c r="B345" s="38"/>
    </row>
    <row r="346" spans="2:2" x14ac:dyDescent="0.25">
      <c r="B346" s="38"/>
    </row>
    <row r="347" spans="2:2" x14ac:dyDescent="0.25">
      <c r="B347" s="38"/>
    </row>
    <row r="348" spans="2:2" x14ac:dyDescent="0.25">
      <c r="B348" s="38"/>
    </row>
    <row r="349" spans="2:2" x14ac:dyDescent="0.25">
      <c r="B349" s="38"/>
    </row>
    <row r="350" spans="2:2" x14ac:dyDescent="0.25">
      <c r="B350" s="38"/>
    </row>
    <row r="351" spans="2:2" x14ac:dyDescent="0.25">
      <c r="B351" s="38"/>
    </row>
    <row r="352" spans="2:2" x14ac:dyDescent="0.25">
      <c r="B352" s="38"/>
    </row>
    <row r="353" spans="2:2" x14ac:dyDescent="0.25">
      <c r="B353" s="38"/>
    </row>
    <row r="354" spans="2:2" x14ac:dyDescent="0.25">
      <c r="B354" s="38"/>
    </row>
    <row r="355" spans="2:2" x14ac:dyDescent="0.25">
      <c r="B355" s="38"/>
    </row>
    <row r="356" spans="2:2" x14ac:dyDescent="0.25">
      <c r="B356" s="38"/>
    </row>
    <row r="357" spans="2:2" x14ac:dyDescent="0.25">
      <c r="B357" s="38"/>
    </row>
    <row r="358" spans="2:2" x14ac:dyDescent="0.25">
      <c r="B358" s="38"/>
    </row>
    <row r="359" spans="2:2" x14ac:dyDescent="0.25">
      <c r="B359" s="38"/>
    </row>
    <row r="360" spans="2:2" x14ac:dyDescent="0.25">
      <c r="B360" s="38"/>
    </row>
    <row r="361" spans="2:2" x14ac:dyDescent="0.25">
      <c r="B361" s="38"/>
    </row>
    <row r="362" spans="2:2" x14ac:dyDescent="0.25">
      <c r="B362" s="38"/>
    </row>
    <row r="363" spans="2:2" x14ac:dyDescent="0.25">
      <c r="B363" s="38"/>
    </row>
    <row r="364" spans="2:2" x14ac:dyDescent="0.25">
      <c r="B364" s="38"/>
    </row>
    <row r="365" spans="2:2" x14ac:dyDescent="0.25">
      <c r="B365" s="38"/>
    </row>
    <row r="366" spans="2:2" x14ac:dyDescent="0.25">
      <c r="B366" s="38"/>
    </row>
    <row r="367" spans="2:2" x14ac:dyDescent="0.25">
      <c r="B367" s="38"/>
    </row>
    <row r="368" spans="2:2" x14ac:dyDescent="0.25">
      <c r="B368" s="38"/>
    </row>
    <row r="369" spans="2:2" x14ac:dyDescent="0.25">
      <c r="B369" s="38"/>
    </row>
    <row r="370" spans="2:2" x14ac:dyDescent="0.25">
      <c r="B370" s="38"/>
    </row>
    <row r="371" spans="2:2" x14ac:dyDescent="0.25">
      <c r="B371" s="38"/>
    </row>
    <row r="372" spans="2:2" x14ac:dyDescent="0.25">
      <c r="B372" s="38"/>
    </row>
    <row r="373" spans="2:2" x14ac:dyDescent="0.25">
      <c r="B373" s="38"/>
    </row>
    <row r="374" spans="2:2" x14ac:dyDescent="0.25">
      <c r="B374" s="38"/>
    </row>
    <row r="375" spans="2:2" x14ac:dyDescent="0.25">
      <c r="B375" s="38"/>
    </row>
    <row r="376" spans="2:2" x14ac:dyDescent="0.25">
      <c r="B376" s="38"/>
    </row>
    <row r="377" spans="2:2" x14ac:dyDescent="0.25">
      <c r="B377" s="38"/>
    </row>
    <row r="378" spans="2:2" x14ac:dyDescent="0.25">
      <c r="B378" s="38"/>
    </row>
    <row r="379" spans="2:2" x14ac:dyDescent="0.25">
      <c r="B379" s="38"/>
    </row>
    <row r="380" spans="2:2" x14ac:dyDescent="0.25">
      <c r="B380" s="38"/>
    </row>
    <row r="381" spans="2:2" x14ac:dyDescent="0.25">
      <c r="B381" s="38"/>
    </row>
    <row r="382" spans="2:2" x14ac:dyDescent="0.25">
      <c r="B382" s="38"/>
    </row>
    <row r="383" spans="2:2" x14ac:dyDescent="0.25">
      <c r="B383" s="38"/>
    </row>
    <row r="384" spans="2:2" x14ac:dyDescent="0.25">
      <c r="B384" s="38"/>
    </row>
    <row r="385" spans="2:2" x14ac:dyDescent="0.25">
      <c r="B385" s="38"/>
    </row>
    <row r="386" spans="2:2" x14ac:dyDescent="0.25">
      <c r="B386" s="38"/>
    </row>
    <row r="387" spans="2:2" x14ac:dyDescent="0.25">
      <c r="B387" s="38"/>
    </row>
    <row r="388" spans="2:2" x14ac:dyDescent="0.25">
      <c r="B388" s="38"/>
    </row>
    <row r="389" spans="2:2" x14ac:dyDescent="0.25">
      <c r="B389" s="38"/>
    </row>
    <row r="390" spans="2:2" x14ac:dyDescent="0.25">
      <c r="B390" s="38"/>
    </row>
    <row r="391" spans="2:2" x14ac:dyDescent="0.25">
      <c r="B391" s="38"/>
    </row>
    <row r="392" spans="2:2" x14ac:dyDescent="0.25">
      <c r="B392" s="38"/>
    </row>
    <row r="393" spans="2:2" x14ac:dyDescent="0.25">
      <c r="B393" s="38"/>
    </row>
    <row r="394" spans="2:2" x14ac:dyDescent="0.25">
      <c r="B394" s="38"/>
    </row>
    <row r="395" spans="2:2" x14ac:dyDescent="0.25">
      <c r="B395" s="38"/>
    </row>
    <row r="396" spans="2:2" x14ac:dyDescent="0.25">
      <c r="B396" s="38"/>
    </row>
    <row r="397" spans="2:2" x14ac:dyDescent="0.25">
      <c r="B397" s="38"/>
    </row>
    <row r="398" spans="2:2" x14ac:dyDescent="0.25">
      <c r="B398" s="38"/>
    </row>
    <row r="399" spans="2:2" x14ac:dyDescent="0.25">
      <c r="B399" s="38"/>
    </row>
    <row r="400" spans="2:2" x14ac:dyDescent="0.25">
      <c r="B400" s="38"/>
    </row>
    <row r="401" spans="2:2" x14ac:dyDescent="0.25">
      <c r="B401" s="38"/>
    </row>
    <row r="402" spans="2:2" x14ac:dyDescent="0.25">
      <c r="B402" s="38"/>
    </row>
    <row r="403" spans="2:2" x14ac:dyDescent="0.25">
      <c r="B403" s="38"/>
    </row>
    <row r="404" spans="2:2" x14ac:dyDescent="0.25">
      <c r="B404" s="38"/>
    </row>
    <row r="405" spans="2:2" x14ac:dyDescent="0.25">
      <c r="B405" s="38"/>
    </row>
    <row r="406" spans="2:2" x14ac:dyDescent="0.25">
      <c r="B406" s="38"/>
    </row>
    <row r="407" spans="2:2" x14ac:dyDescent="0.25">
      <c r="B407" s="38"/>
    </row>
    <row r="408" spans="2:2" x14ac:dyDescent="0.25">
      <c r="B408" s="38"/>
    </row>
    <row r="409" spans="2:2" x14ac:dyDescent="0.25">
      <c r="B409" s="38"/>
    </row>
  </sheetData>
  <mergeCells count="2">
    <mergeCell ref="A1:E1"/>
    <mergeCell ref="A42:E42"/>
  </mergeCells>
  <pageMargins left="0.75" right="0.75" top="1" bottom="1" header="0.5" footer="0.5"/>
  <pageSetup paperSize="256" orientation="portrait" horizontalDpi="203" verticalDpi="20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0FA5B-7E5B-454D-979D-AC598510F39C}">
  <dimension ref="A1:B37"/>
  <sheetViews>
    <sheetView workbookViewId="0">
      <selection activeCell="D13" sqref="D13"/>
    </sheetView>
  </sheetViews>
  <sheetFormatPr defaultRowHeight="15" x14ac:dyDescent="0.25"/>
  <cols>
    <col min="1" max="1" width="52.85546875" customWidth="1"/>
    <col min="2" max="2" width="23.42578125" customWidth="1"/>
  </cols>
  <sheetData>
    <row r="1" spans="1:2" ht="26.25" x14ac:dyDescent="0.4">
      <c r="A1" s="26" t="s">
        <v>81</v>
      </c>
      <c r="B1" s="26"/>
    </row>
    <row r="2" spans="1:2" s="1" customFormat="1" ht="21" x14ac:dyDescent="0.35">
      <c r="A2" s="12" t="s">
        <v>7</v>
      </c>
      <c r="B2" s="12" t="s">
        <v>68</v>
      </c>
    </row>
    <row r="3" spans="1:2" s="1" customFormat="1" ht="21" x14ac:dyDescent="0.35">
      <c r="A3" s="12"/>
      <c r="B3" s="12"/>
    </row>
    <row r="4" spans="1:2" s="1" customFormat="1" ht="21" x14ac:dyDescent="0.35">
      <c r="A4" s="12" t="s">
        <v>6</v>
      </c>
      <c r="B4" s="4">
        <f>'Income Statement'!B16</f>
        <v>19580.898000000008</v>
      </c>
    </row>
    <row r="5" spans="1:2" s="1" customFormat="1" ht="21" x14ac:dyDescent="0.35">
      <c r="A5" s="12" t="s">
        <v>83</v>
      </c>
      <c r="B5" s="4">
        <v>42460.73</v>
      </c>
    </row>
    <row r="6" spans="1:2" s="1" customFormat="1" ht="21" x14ac:dyDescent="0.35">
      <c r="A6" s="27" t="s">
        <v>69</v>
      </c>
      <c r="B6" s="27"/>
    </row>
    <row r="7" spans="1:2" s="1" customFormat="1" ht="21" x14ac:dyDescent="0.35">
      <c r="A7" s="12" t="s">
        <v>70</v>
      </c>
      <c r="B7" s="4">
        <f>-'Balance Sheet'!B5</f>
        <v>-35577.949141925776</v>
      </c>
    </row>
    <row r="8" spans="1:2" s="1" customFormat="1" ht="21" x14ac:dyDescent="0.35">
      <c r="A8" s="12" t="s">
        <v>16</v>
      </c>
      <c r="B8" s="4">
        <f>-'Balance Sheet'!B6</f>
        <v>-24226.58521136261</v>
      </c>
    </row>
    <row r="9" spans="1:2" s="1" customFormat="1" ht="21" x14ac:dyDescent="0.35">
      <c r="A9" s="12" t="s">
        <v>71</v>
      </c>
      <c r="B9" s="4">
        <f>'Balance Sheet'!B21</f>
        <v>7890.9474049898445</v>
      </c>
    </row>
    <row r="10" spans="1:2" s="1" customFormat="1" ht="21" x14ac:dyDescent="0.35">
      <c r="A10" s="12" t="s">
        <v>72</v>
      </c>
      <c r="B10" s="4">
        <f>'Balance Sheet'!B24</f>
        <v>1190.4351200000001</v>
      </c>
    </row>
    <row r="11" spans="1:2" s="1" customFormat="1" ht="21" x14ac:dyDescent="0.35">
      <c r="A11" s="18" t="s">
        <v>73</v>
      </c>
      <c r="B11" s="4">
        <f>SUM(B4,B5,B7,B8,B9,B10)</f>
        <v>11318.476171701472</v>
      </c>
    </row>
    <row r="12" spans="1:2" s="1" customFormat="1" ht="21" x14ac:dyDescent="0.35">
      <c r="A12" s="12"/>
      <c r="B12" s="4"/>
    </row>
    <row r="13" spans="1:2" s="1" customFormat="1" ht="21" x14ac:dyDescent="0.35">
      <c r="A13" s="12" t="s">
        <v>74</v>
      </c>
      <c r="B13" s="4">
        <f>-'Balance Sheet'!B48</f>
        <v>-25392.200229228514</v>
      </c>
    </row>
    <row r="14" spans="1:2" s="1" customFormat="1" ht="21" x14ac:dyDescent="0.35">
      <c r="A14" s="18" t="s">
        <v>75</v>
      </c>
      <c r="B14" s="4">
        <f>SUM(B13)</f>
        <v>-25392.200229228514</v>
      </c>
    </row>
    <row r="15" spans="1:2" s="1" customFormat="1" ht="21" x14ac:dyDescent="0.35">
      <c r="A15" s="12"/>
      <c r="B15" s="4"/>
    </row>
    <row r="16" spans="1:2" s="1" customFormat="1" ht="21" x14ac:dyDescent="0.35">
      <c r="A16" s="12" t="s">
        <v>76</v>
      </c>
      <c r="B16" s="4">
        <f>-'Balance Sheet'!B28</f>
        <v>-1996.1120000000001</v>
      </c>
    </row>
    <row r="17" spans="1:2" s="1" customFormat="1" ht="21" x14ac:dyDescent="0.35">
      <c r="A17" s="12" t="s">
        <v>80</v>
      </c>
      <c r="B17" s="4">
        <f>-('Balance Sheet'!B47*6792.669)</f>
        <v>-8266.6781730000002</v>
      </c>
    </row>
    <row r="18" spans="1:2" s="1" customFormat="1" ht="21" x14ac:dyDescent="0.35">
      <c r="A18" s="18" t="s">
        <v>77</v>
      </c>
      <c r="B18" s="4">
        <f>SUM(B16:B17)</f>
        <v>-10262.790173000001</v>
      </c>
    </row>
    <row r="19" spans="1:2" s="1" customFormat="1" ht="21" x14ac:dyDescent="0.35">
      <c r="A19" s="12"/>
      <c r="B19" s="4"/>
    </row>
    <row r="20" spans="1:2" s="1" customFormat="1" ht="21" x14ac:dyDescent="0.35">
      <c r="A20" s="11" t="s">
        <v>78</v>
      </c>
      <c r="B20" s="4">
        <f>SUM(B11,B14,B18)</f>
        <v>-24336.514230527042</v>
      </c>
    </row>
    <row r="21" spans="1:2" s="1" customFormat="1" ht="21" x14ac:dyDescent="0.35">
      <c r="A21" s="12"/>
      <c r="B21" s="4"/>
    </row>
    <row r="22" spans="1:2" s="1" customFormat="1" ht="21" x14ac:dyDescent="0.35">
      <c r="A22" s="12" t="s">
        <v>82</v>
      </c>
      <c r="B22" s="4">
        <f>'Balance Sheet'!C4</f>
        <v>93336.28</v>
      </c>
    </row>
    <row r="23" spans="1:2" s="1" customFormat="1" ht="21" x14ac:dyDescent="0.35">
      <c r="A23" s="12"/>
      <c r="B23" s="4"/>
    </row>
    <row r="24" spans="1:2" s="1" customFormat="1" ht="21" x14ac:dyDescent="0.35">
      <c r="A24" s="12" t="s">
        <v>79</v>
      </c>
      <c r="B24" s="4">
        <f>SUM(B20,B22)</f>
        <v>68999.765769472957</v>
      </c>
    </row>
    <row r="25" spans="1:2" s="1" customFormat="1" ht="21" x14ac:dyDescent="0.35">
      <c r="B25" s="17"/>
    </row>
    <row r="26" spans="1:2" s="1" customFormat="1" ht="21" x14ac:dyDescent="0.35"/>
    <row r="27" spans="1:2" s="1" customFormat="1" ht="21" x14ac:dyDescent="0.35"/>
    <row r="28" spans="1:2" s="1" customFormat="1" ht="21" x14ac:dyDescent="0.35"/>
    <row r="29" spans="1:2" s="1" customFormat="1" ht="21" x14ac:dyDescent="0.35"/>
    <row r="30" spans="1:2" s="1" customFormat="1" ht="21" x14ac:dyDescent="0.35"/>
    <row r="31" spans="1:2" s="1" customFormat="1" ht="21" x14ac:dyDescent="0.35"/>
    <row r="32" spans="1:2" s="1" customFormat="1" ht="21" x14ac:dyDescent="0.35"/>
    <row r="33" s="1" customFormat="1" ht="21" x14ac:dyDescent="0.35"/>
    <row r="34" s="1" customFormat="1" ht="21" x14ac:dyDescent="0.35"/>
    <row r="35" s="1" customFormat="1" ht="21" x14ac:dyDescent="0.35"/>
    <row r="36" s="1" customFormat="1" ht="21" x14ac:dyDescent="0.35"/>
    <row r="37" s="1" customFormat="1" ht="21" x14ac:dyDescent="0.35"/>
  </sheetData>
  <mergeCells count="2">
    <mergeCell ref="A1:B1"/>
    <mergeCell ref="A6:B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Income Statement</vt:lpstr>
      <vt:lpstr>Balance Sheet</vt:lpstr>
      <vt:lpstr>Cash Flow Statement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Parth Patel</dc:creator>
  <cp:lastModifiedBy>Rajvi Mehta</cp:lastModifiedBy>
  <dcterms:created xsi:type="dcterms:W3CDTF">2020-11-29T05:48:12Z</dcterms:created>
  <dcterms:modified xsi:type="dcterms:W3CDTF">2020-11-30T01:39:02Z</dcterms:modified>
</cp:coreProperties>
</file>