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NSTRA\20. RKM STRATEGIS\RKM STRATEGIS 2019\02. MARET\"/>
    </mc:Choice>
  </mc:AlternateContent>
  <bookViews>
    <workbookView xWindow="0" yWindow="0" windowWidth="21600" windowHeight="9735" tabRatio="878" activeTab="1"/>
  </bookViews>
  <sheets>
    <sheet name="Summary" sheetId="15" r:id="rId1"/>
    <sheet name="KOMERSIAL" sheetId="78" r:id="rId2"/>
  </sheets>
  <definedNames>
    <definedName name="_xlnm._FilterDatabase" localSheetId="0" hidden="1">Summary!#REF!</definedName>
  </definedNames>
  <calcPr calcId="152511"/>
</workbook>
</file>

<file path=xl/calcChain.xml><?xml version="1.0" encoding="utf-8"?>
<calcChain xmlns="http://schemas.openxmlformats.org/spreadsheetml/2006/main">
  <c r="N43" i="78" l="1"/>
  <c r="Q42" i="78" l="1"/>
  <c r="R42" i="78" s="1"/>
  <c r="P42" i="78"/>
  <c r="O42" i="78"/>
  <c r="Q41" i="78"/>
  <c r="R41" i="78" s="1"/>
  <c r="P41" i="78"/>
  <c r="O41" i="78"/>
  <c r="Q40" i="78"/>
  <c r="R40" i="78" s="1"/>
  <c r="P40" i="78"/>
  <c r="O40" i="78"/>
  <c r="Q35" i="78"/>
  <c r="R35" i="78" s="1"/>
  <c r="P35" i="78"/>
  <c r="O35" i="78"/>
  <c r="Q34" i="78"/>
  <c r="R34" i="78" s="1"/>
  <c r="P34" i="78"/>
  <c r="O34" i="78"/>
  <c r="Q31" i="78"/>
  <c r="R31" i="78" s="1"/>
  <c r="P31" i="78"/>
  <c r="O31" i="78"/>
  <c r="Q30" i="78"/>
  <c r="R30" i="78" s="1"/>
  <c r="P30" i="78"/>
  <c r="O30" i="78"/>
  <c r="Q29" i="78"/>
  <c r="R29" i="78" s="1"/>
  <c r="P29" i="78"/>
  <c r="O29" i="78"/>
  <c r="Q26" i="78"/>
  <c r="R26" i="78" s="1"/>
  <c r="P26" i="78"/>
  <c r="O26" i="78"/>
  <c r="Q25" i="78"/>
  <c r="R25" i="78" s="1"/>
  <c r="P25" i="78"/>
  <c r="O25" i="78"/>
  <c r="Q22" i="78"/>
  <c r="R22" i="78" s="1"/>
  <c r="P22" i="78"/>
  <c r="O22" i="78"/>
  <c r="Q21" i="78"/>
  <c r="R21" i="78" s="1"/>
  <c r="P21" i="78"/>
  <c r="O21" i="78"/>
  <c r="Q20" i="78"/>
  <c r="R20" i="78" s="1"/>
  <c r="P20" i="78"/>
  <c r="O20" i="78"/>
  <c r="Q17" i="78"/>
  <c r="R17" i="78" s="1"/>
  <c r="P17" i="78"/>
  <c r="O17" i="78"/>
  <c r="Q16" i="78"/>
  <c r="R16" i="78" s="1"/>
  <c r="P16" i="78"/>
  <c r="O16" i="78"/>
  <c r="Q15" i="78"/>
  <c r="R15" i="78" s="1"/>
  <c r="P15" i="78"/>
  <c r="O15" i="78"/>
  <c r="Q14" i="78"/>
  <c r="R14" i="78" s="1"/>
  <c r="P14" i="78"/>
  <c r="O14" i="78"/>
  <c r="Q13" i="78"/>
  <c r="R13" i="78" s="1"/>
  <c r="P13" i="78"/>
  <c r="O13" i="78"/>
  <c r="Q12" i="78"/>
  <c r="R12" i="78" s="1"/>
  <c r="P12" i="78"/>
  <c r="O12" i="78"/>
  <c r="Q11" i="78"/>
  <c r="R11" i="78" s="1"/>
  <c r="P11" i="78"/>
  <c r="O11" i="78"/>
  <c r="Q10" i="78"/>
  <c r="R10" i="78" s="1"/>
  <c r="P10" i="78"/>
  <c r="O10" i="78"/>
  <c r="G22" i="78"/>
  <c r="G21" i="78"/>
  <c r="G20" i="78"/>
  <c r="G29" i="78" l="1"/>
  <c r="G30" i="78"/>
  <c r="G31" i="78"/>
  <c r="G34" i="78"/>
  <c r="G35" i="78"/>
  <c r="G26" i="78"/>
  <c r="G42" i="78" l="1"/>
  <c r="G41" i="78"/>
  <c r="G40" i="78"/>
  <c r="Q39" i="78"/>
  <c r="R39" i="78" s="1"/>
  <c r="P39" i="78"/>
  <c r="G39" i="78"/>
  <c r="G25" i="78"/>
  <c r="G17" i="78"/>
  <c r="G16" i="78"/>
  <c r="G15" i="78"/>
  <c r="G14" i="78"/>
  <c r="G13" i="78"/>
  <c r="G12" i="78"/>
  <c r="G11" i="78"/>
  <c r="G10" i="78"/>
  <c r="G44" i="78" l="1"/>
  <c r="H41" i="78" s="1"/>
  <c r="N41" i="78" s="1"/>
  <c r="G36" i="78"/>
  <c r="H12" i="78" s="1"/>
  <c r="N12" i="78" s="1"/>
  <c r="H22" i="78" l="1"/>
  <c r="N22" i="78" s="1"/>
  <c r="H20" i="78"/>
  <c r="N20" i="78" s="1"/>
  <c r="H21" i="78"/>
  <c r="N21" i="78" s="1"/>
  <c r="H30" i="78"/>
  <c r="N30" i="78" s="1"/>
  <c r="H31" i="78"/>
  <c r="N31" i="78" s="1"/>
  <c r="H35" i="78"/>
  <c r="N35" i="78" s="1"/>
  <c r="H29" i="78"/>
  <c r="N29" i="78" s="1"/>
  <c r="H34" i="78"/>
  <c r="N34" i="78" s="1"/>
  <c r="H11" i="78"/>
  <c r="N11" i="78" s="1"/>
  <c r="H40" i="78"/>
  <c r="N40" i="78" s="1"/>
  <c r="H15" i="78"/>
  <c r="N15" i="78" s="1"/>
  <c r="H14" i="78"/>
  <c r="N14" i="78" s="1"/>
  <c r="H39" i="78"/>
  <c r="H17" i="78"/>
  <c r="N17" i="78" s="1"/>
  <c r="H42" i="78"/>
  <c r="N42" i="78" s="1"/>
  <c r="H25" i="78"/>
  <c r="N25" i="78" s="1"/>
  <c r="H13" i="78"/>
  <c r="N13" i="78" s="1"/>
  <c r="H16" i="78"/>
  <c r="N16" i="78" s="1"/>
  <c r="H10" i="78"/>
  <c r="O39" i="78"/>
  <c r="O44" i="78" s="1"/>
  <c r="H26" i="78"/>
  <c r="N26" i="78" s="1"/>
  <c r="H36" i="78" l="1"/>
  <c r="N10" i="78"/>
  <c r="N36" i="78" s="1"/>
  <c r="H44" i="78"/>
  <c r="N39" i="78"/>
  <c r="N44" i="78" l="1"/>
  <c r="C4" i="78" s="1"/>
  <c r="O36" i="78"/>
  <c r="C4" i="15" l="1"/>
  <c r="C6" i="15" l="1"/>
  <c r="C5" i="15" l="1"/>
  <c r="C3" i="15"/>
  <c r="C7" i="15" l="1"/>
</calcChain>
</file>

<file path=xl/sharedStrings.xml><?xml version="1.0" encoding="utf-8"?>
<sst xmlns="http://schemas.openxmlformats.org/spreadsheetml/2006/main" count="174" uniqueCount="127">
  <si>
    <t>PIC</t>
  </si>
  <si>
    <t>Traffic lights</t>
  </si>
  <si>
    <t>Deliverable</t>
  </si>
  <si>
    <t>Bobot (%)</t>
  </si>
  <si>
    <t>Issues</t>
  </si>
  <si>
    <t>No</t>
  </si>
  <si>
    <t>Milestone</t>
  </si>
  <si>
    <t>Durasi (hari)</t>
  </si>
  <si>
    <t>Waktu Mulai</t>
  </si>
  <si>
    <t>Waktu Selesai</t>
  </si>
  <si>
    <t>[1]</t>
  </si>
  <si>
    <t>[2]</t>
  </si>
  <si>
    <t>[3]</t>
  </si>
  <si>
    <t>[4]</t>
  </si>
  <si>
    <t>[5]=[4]-[3]</t>
  </si>
  <si>
    <t>[6]</t>
  </si>
  <si>
    <t>[7]</t>
  </si>
  <si>
    <t>[8]</t>
  </si>
  <si>
    <t>[10]=[8] x [6]</t>
  </si>
  <si>
    <t>[11]</t>
  </si>
  <si>
    <t>[12]</t>
  </si>
  <si>
    <t>% Progress Overall</t>
  </si>
  <si>
    <t>% Progress Expected</t>
  </si>
  <si>
    <t>Transformasi Perusahaan</t>
  </si>
  <si>
    <t xml:space="preserve">Desain dan Implementasi Sistem Monitoring and Controlling 10 Program Strategis
</t>
  </si>
  <si>
    <t>1.1</t>
  </si>
  <si>
    <t>1.2</t>
  </si>
  <si>
    <t>1.3</t>
  </si>
  <si>
    <t>2.1</t>
  </si>
  <si>
    <t>3.1</t>
  </si>
  <si>
    <t>[13]</t>
  </si>
  <si>
    <t>Achievement</t>
  </si>
  <si>
    <t>Next Step</t>
  </si>
  <si>
    <t>[14]</t>
  </si>
  <si>
    <t>%</t>
  </si>
  <si>
    <t>1.4</t>
  </si>
  <si>
    <t>Inisiasi</t>
  </si>
  <si>
    <t>Direktorat</t>
  </si>
  <si>
    <t>Direktorat Utama</t>
  </si>
  <si>
    <t>Dir. KPB</t>
  </si>
  <si>
    <t>Dir. Opstek</t>
  </si>
  <si>
    <t>Dir. SDM &amp; Keu</t>
  </si>
  <si>
    <t>% Progress</t>
  </si>
  <si>
    <r>
      <rPr>
        <b/>
        <sz val="20"/>
        <color rgb="FF00B050"/>
        <rFont val="Webdings"/>
        <family val="1"/>
        <charset val="2"/>
      </rPr>
      <t>5</t>
    </r>
    <r>
      <rPr>
        <b/>
        <sz val="16"/>
        <color rgb="FF00B050"/>
        <rFont val="Webdings"/>
        <family val="1"/>
        <charset val="2"/>
      </rPr>
      <t xml:space="preserve"> </t>
    </r>
    <r>
      <rPr>
        <b/>
        <sz val="16"/>
        <rFont val="Calibri"/>
        <family val="2"/>
        <scheme val="minor"/>
      </rPr>
      <t>or</t>
    </r>
    <r>
      <rPr>
        <b/>
        <sz val="16"/>
        <color rgb="FF00B050"/>
        <rFont val="Webdings"/>
        <family val="1"/>
        <charset val="2"/>
      </rPr>
      <t xml:space="preserve"> </t>
    </r>
    <r>
      <rPr>
        <b/>
        <sz val="20"/>
        <color rgb="FFFFC000"/>
        <rFont val="Webdings"/>
        <family val="1"/>
        <charset val="2"/>
      </rPr>
      <t>;</t>
    </r>
  </si>
  <si>
    <t>% Progres Aktual  (Juli)</t>
  </si>
  <si>
    <t>% Progres Aktual (Agustus)</t>
  </si>
  <si>
    <t xml:space="preserve">% Progres Aktual </t>
  </si>
  <si>
    <t>% Progres Aktual  (September)</t>
  </si>
  <si>
    <t>Pengelolaan Customer Service Dan Billing Di PTP Pusat Dan Cabang</t>
  </si>
  <si>
    <t>Melakukan observasi ke tiap cabang PTP</t>
  </si>
  <si>
    <t>Menyusun standarisasi regulasi dan prosedur kerja pengelolaan pelayanan pelanggan serta analisa kebutuhan tempat pelayanan khusus untuk CS dan Billing sesuai kebutuhan di tiap cabang PTP</t>
  </si>
  <si>
    <t>Sosialisasi regulasi dan prosedur kerja terkait pelayanan di CS dan Billing di tiap cabang  PTP</t>
  </si>
  <si>
    <t>Monitoring triwulan pertama implementasi regulasi dan kinerja CS dan Billing di tiap cabang PTP</t>
  </si>
  <si>
    <t xml:space="preserve">Rapat koordinasi dengan tim terkait untuk project pengelolaan CS dan Billing </t>
  </si>
  <si>
    <t>Pengajuan permintaan penyediaan ruangan CS dan Billing beserta fasilitas pendukung lainnya termasuk media pembayaran di tiap cabang PTP sesuai kebutuhan</t>
  </si>
  <si>
    <t>Koordinasi penyediaan ruangan CS dan Billing tiap cabang PTP sesuai kebutuhan</t>
  </si>
  <si>
    <t>Peresmian ruangan jika tersedia tempat khusus CS dan Billing tersebut</t>
  </si>
  <si>
    <t>Laporan Hasil Observasi Pelayanan Pelanggan dan Billing di tiap cabang PTP</t>
  </si>
  <si>
    <t>-Draft usulan regulasi dan prosedur kerja
-Proposal penyediaan ruangan khusus CS dan Billing</t>
  </si>
  <si>
    <t>Laporan hasil sosialisasi dan daftar hadir acara</t>
  </si>
  <si>
    <t>Laporan Monitoring</t>
  </si>
  <si>
    <t>Undangan, daftar hadir dan notulen rapat</t>
  </si>
  <si>
    <t>Nota Dinas ke Teknik Sipil, SDM &amp; Umum, Keuangan dan Sistem Informasi</t>
  </si>
  <si>
    <t>Foto progress, daftar hadir rapat koordinasi</t>
  </si>
  <si>
    <t xml:space="preserve">Laporan dan foto kegiatan peresmian </t>
  </si>
  <si>
    <t>Observasi kebutuhan sistem informasi untuk fasilitas pendukung software dan hardware terkait pembayaran dan pelayanan pelanggan di tiap cabang PTP</t>
  </si>
  <si>
    <t>Koordinasi penyediaan dan instalasi fasilitas di tiap cabang PTP</t>
  </si>
  <si>
    <t>Laporan hasil observasi</t>
  </si>
  <si>
    <t>Laporan hasil penyediaan dan instalasi fasilitas</t>
  </si>
  <si>
    <t>Observasi kebutuhan penyediaan personil dan perlengkapan umum untuk layanan serta ruangan Customer Service dan Billing tiap cabang PTP</t>
  </si>
  <si>
    <t>Penyelenggaraan pelatihan Customer Service Excellent dan Product Knowledge bagi para petugas front liner tiap cabang sesuai kebutuhan</t>
  </si>
  <si>
    <t>Koordinasi penyediaan perlengkapan umum ruangan Customer Service dan Billing di tiap cabang PTP</t>
  </si>
  <si>
    <t>Laporan penyelenggaraan pelatihan, daftar hadir peserta</t>
  </si>
  <si>
    <t>Laporan penyediaan dan serah terima perlengkapan umum</t>
  </si>
  <si>
    <t>Observasi kebutuhan penyediaan ruangan fisik Customer Service dan Billing serta fasilitas pendukung terkait lainnya sesuai kebutuhan di tiap cabang PTP</t>
  </si>
  <si>
    <t>Koordinasi penyediaan ruangan dan fasilitas pendukung lainnya</t>
  </si>
  <si>
    <t xml:space="preserve">Laporan hasil observasi </t>
  </si>
  <si>
    <t>Laporan penyediaan ruangan</t>
  </si>
  <si>
    <t>Endah</t>
  </si>
  <si>
    <t>Optimalisasi Penggunaan Aplikasi Customer Relationship Menegement (CRM) Dan Standarisasi Untuk Pelayanan Customer Service</t>
  </si>
  <si>
    <t>Sosialisasi aplikasi Customer Relationship Management (CRM)  ke divisi terkait di PTP Pusat dan PTP Cabang Tanjung Priok</t>
  </si>
  <si>
    <t>Pengumpulan data user aplikasi Customer Relationship Management (CRM) dari masing-masing divisi</t>
  </si>
  <si>
    <t>Training penggunaan aplikasi Customer Relationship Management (CRM) ke masing-masing divisi di PTP Pusat dan PTP Cabang Tanjung Priok</t>
  </si>
  <si>
    <t xml:space="preserve">Go Live Implementasi CRM Modul Customer Service dengan eskalasi keluhan pelanggan </t>
  </si>
  <si>
    <t>Materi sosialisasi, undangan sosialisasi dan daftar hadir</t>
  </si>
  <si>
    <t>Laporan data user aplikasi Customer Relationship Management (CRM) dari masing-masing divisi</t>
  </si>
  <si>
    <t xml:space="preserve">Materi training, undangan training, daftar hadir dan komitmen setiap divisi untuk menggunakan aplikasi Customer Relationship Management (CRM) </t>
  </si>
  <si>
    <t xml:space="preserve">Laporan keluhan pelanggan yang diupdate pada aplikasi Customer Relationship Management (CRM) setiap bulan </t>
  </si>
  <si>
    <t>Komersial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</si>
  <si>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</si>
  <si>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</si>
  <si>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</si>
  <si>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</si>
  <si>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</si>
  <si>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</si>
  <si>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</si>
  <si>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</si>
  <si>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keuangan</t>
  </si>
  <si>
    <t>2.1.1</t>
  </si>
  <si>
    <t>2.1.2</t>
  </si>
  <si>
    <t>2.1.3</t>
  </si>
  <si>
    <t>Observasi proses pembayaran dan kebutuhan media pembayaran tiap cabang PTP</t>
  </si>
  <si>
    <t>Koordinasi dengan pihak bank dan vendor (ILCS) untuk ketersediaan fasilitas pembayaran</t>
  </si>
  <si>
    <t>Monitoring penggunaan fasilitas pembayaran</t>
  </si>
  <si>
    <t>Laporan rekon tiap cabang</t>
  </si>
  <si>
    <t>Sistem informasi</t>
  </si>
  <si>
    <t>3.1.1</t>
  </si>
  <si>
    <t>3.1.2</t>
  </si>
  <si>
    <t xml:space="preserve">SDM </t>
  </si>
  <si>
    <t>4.1</t>
  </si>
  <si>
    <t>4.1.1</t>
  </si>
  <si>
    <t>4.1.2</t>
  </si>
  <si>
    <t>4.1.3</t>
  </si>
  <si>
    <t>5.1</t>
  </si>
  <si>
    <t>5.1.1</t>
  </si>
  <si>
    <t>5.1.2</t>
  </si>
  <si>
    <t>Teknik</t>
  </si>
  <si>
    <t>Observasi site visit baru dilaksanakan di PTP Cabang Priok, PTP Ccabang Panjang dan PTP Cabang Jambi. Untuk visit ke PTP Cabang Banten dan Bengkulu akan disesuaikan lebih lanjut</t>
  </si>
  <si>
    <t>Belum dilaksanakan</t>
  </si>
  <si>
    <t>Sedang dalam tahap penyusunan</t>
  </si>
  <si>
    <t>Sedang penyiapan materi sosialisasi yang direshedule ke tgl 11 April 2019</t>
  </si>
  <si>
    <t>Sosialisasi ke Cabang Bengkulu menunggu jadwal bersama tim Renstra dan Sekper. Sosialisasi ke Cabang Banten sedang dalam koordinasi untuk penentuan jadwal.</t>
  </si>
  <si>
    <t>Koordinasi pelaksanaan sosialisasi ke PTP Cabang Bengkulu dan Banten.</t>
  </si>
  <si>
    <t>Untuk proposal kebutuhan ruangan CS dan Billing diperlukan evaluasi langsung ke 2 cabang yang belum dikunjungi</t>
  </si>
  <si>
    <t>Koordinasi  by phone jika visit langsung tidak dapat diaksanakan</t>
  </si>
  <si>
    <t>Koordinasi dengan tim HPL  Kantor Pusat IPC untuk pendampingan acara sosialisasi</t>
  </si>
  <si>
    <t>Penyiapan undangan dan keperluan sosialisasi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</si>
</sst>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[$-421]dd\ mmmm\ yyyy;@"/>
    <numFmt numFmtId="168" formatCode="dd/mm/yyyy;@"/>
    <numFmt numFmtId="169" formatCode="0.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Helv"/>
    </font>
    <font>
      <b/>
      <sz val="10"/>
      <color rgb="FFFF0000"/>
      <name val="Arial"/>
      <family val="2"/>
    </font>
    <font>
      <b/>
      <sz val="14"/>
      <color rgb="FF0F6FC6"/>
      <name val="Gotham Medium"/>
      <family val="3"/>
    </font>
    <font>
      <sz val="11"/>
      <color rgb="FFFFFFFF"/>
      <name val="Gotham Medium"/>
      <family val="3"/>
    </font>
    <font>
      <sz val="10"/>
      <color rgb="FFFFFFFF"/>
      <name val="Gotham Medium"/>
      <family val="3"/>
    </font>
    <font>
      <sz val="9"/>
      <color theme="1"/>
      <name val="Gotham Book"/>
      <family val="3"/>
    </font>
    <font>
      <sz val="9"/>
      <color rgb="FF333F48"/>
      <name val="Gotham Light"/>
      <family val="3"/>
    </font>
    <font>
      <sz val="10"/>
      <color rgb="FF1A1A1A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2"/>
      <color theme="3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00B050"/>
      <name val="Webdings"/>
      <family val="1"/>
      <charset val="2"/>
    </font>
    <font>
      <b/>
      <sz val="20"/>
      <color rgb="FF00B050"/>
      <name val="Webdings"/>
      <family val="1"/>
      <charset val="2"/>
    </font>
    <font>
      <b/>
      <sz val="16"/>
      <name val="Calibri"/>
      <family val="2"/>
      <scheme val="minor"/>
    </font>
    <font>
      <b/>
      <sz val="20"/>
      <color rgb="FFFFC000"/>
      <name val="Webdings"/>
      <family val="1"/>
      <charset val="2"/>
    </font>
    <font>
      <sz val="20"/>
      <color theme="1"/>
      <name val="Webdings"/>
      <family val="1"/>
      <charset val="2"/>
    </font>
    <font>
      <sz val="11"/>
      <name val="Calibri"/>
      <family val="2"/>
      <scheme val="minor"/>
    </font>
    <font>
      <b/>
      <sz val="11"/>
      <color rgb="FF333F48"/>
      <name val="Calibri"/>
      <family val="2"/>
      <scheme val="minor"/>
    </font>
    <font>
      <sz val="11"/>
      <color rgb="FF333F4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Gotham Book"/>
      <family val="3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99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5C8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5996"/>
      </left>
      <right/>
      <top/>
      <bottom style="thin">
        <color auto="1"/>
      </bottom>
      <diagonal/>
    </border>
    <border>
      <left style="thin">
        <color rgb="FF005996"/>
      </left>
      <right/>
      <top style="thin">
        <color auto="1"/>
      </top>
      <bottom style="thin">
        <color auto="1"/>
      </bottom>
      <diagonal/>
    </border>
  </borders>
  <cellStyleXfs count="1498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2">
    <xf numFmtId="0" fontId="0" fillId="0" borderId="0" xfId="0"/>
    <xf numFmtId="0" fontId="0" fillId="0" borderId="2" xfId="0" applyBorder="1"/>
    <xf numFmtId="1" fontId="0" fillId="0" borderId="0" xfId="0" applyNumberFormat="1"/>
    <xf numFmtId="1" fontId="0" fillId="0" borderId="2" xfId="0" applyNumberFormat="1" applyBorder="1"/>
    <xf numFmtId="0" fontId="3" fillId="0" borderId="0" xfId="1" applyFont="1" applyAlignment="1" applyProtection="1">
      <alignment horizontal="center" wrapText="1"/>
      <protection locked="0"/>
    </xf>
    <xf numFmtId="0" fontId="3" fillId="0" borderId="0" xfId="1" applyFont="1" applyAlignment="1" applyProtection="1">
      <alignment wrapText="1"/>
      <protection locked="0"/>
    </xf>
    <xf numFmtId="0" fontId="3" fillId="0" borderId="0" xfId="1" applyNumberFormat="1" applyFont="1" applyAlignment="1" applyProtection="1">
      <alignment wrapText="1"/>
      <protection locked="0"/>
    </xf>
    <xf numFmtId="0" fontId="3" fillId="2" borderId="0" xfId="1" applyNumberFormat="1" applyFont="1" applyFill="1" applyBorder="1" applyAlignment="1" applyProtection="1">
      <alignment wrapText="1"/>
      <protection locked="0"/>
    </xf>
    <xf numFmtId="0" fontId="4" fillId="2" borderId="0" xfId="1" applyNumberFormat="1" applyFont="1" applyFill="1" applyBorder="1" applyAlignment="1" applyProtection="1">
      <alignment horizontal="left" wrapText="1"/>
      <protection locked="0"/>
    </xf>
    <xf numFmtId="9" fontId="7" fillId="0" borderId="0" xfId="13" applyFont="1" applyAlignment="1" applyProtection="1">
      <alignment horizontal="right" vertical="center" readingOrder="1"/>
      <protection locked="0"/>
    </xf>
    <xf numFmtId="0" fontId="8" fillId="3" borderId="4" xfId="0" applyFont="1" applyFill="1" applyBorder="1" applyAlignment="1" applyProtection="1">
      <alignment horizontal="center" vertical="center" wrapText="1" readingOrder="1"/>
      <protection locked="0"/>
    </xf>
    <xf numFmtId="0" fontId="8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4" borderId="7" xfId="0" applyFont="1" applyFill="1" applyBorder="1" applyAlignment="1" applyProtection="1">
      <alignment horizontal="center" vertical="center" wrapText="1" readingOrder="1"/>
      <protection locked="0"/>
    </xf>
    <xf numFmtId="0" fontId="9" fillId="4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9" borderId="12" xfId="0" applyFont="1" applyFill="1" applyBorder="1" applyAlignment="1" applyProtection="1">
      <alignment horizontal="center" vertical="center" wrapText="1" readingOrder="1"/>
      <protection locked="0"/>
    </xf>
    <xf numFmtId="0" fontId="14" fillId="0" borderId="5" xfId="1" applyNumberFormat="1" applyFont="1" applyFill="1" applyBorder="1" applyAlignment="1" applyProtection="1">
      <alignment horizontal="center" vertical="center" wrapText="1" readingOrder="1"/>
      <protection locked="0"/>
    </xf>
    <xf numFmtId="0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0" fontId="12" fillId="7" borderId="3" xfId="2" applyNumberFormat="1" applyFont="1" applyFill="1" applyBorder="1" applyAlignment="1" applyProtection="1">
      <alignment horizontal="center" vertical="center" readingOrder="1"/>
      <protection locked="0"/>
    </xf>
    <xf numFmtId="0" fontId="14" fillId="7" borderId="3" xfId="2" quotePrefix="1" applyNumberFormat="1" applyFont="1" applyFill="1" applyBorder="1" applyAlignment="1" applyProtection="1">
      <alignment horizontal="center" vertical="center" readingOrder="1"/>
      <protection locked="0"/>
    </xf>
    <xf numFmtId="0" fontId="10" fillId="8" borderId="2" xfId="13" applyNumberFormat="1" applyFont="1" applyFill="1" applyBorder="1" applyAlignment="1" applyProtection="1">
      <alignment horizontal="center" wrapText="1"/>
      <protection locked="0"/>
    </xf>
    <xf numFmtId="0" fontId="28" fillId="0" borderId="2" xfId="2" applyNumberFormat="1" applyFont="1" applyFill="1" applyBorder="1" applyAlignment="1" applyProtection="1">
      <alignment horizontal="center" vertical="center" wrapText="1"/>
      <protection locked="0"/>
    </xf>
    <xf numFmtId="166" fontId="29" fillId="0" borderId="2" xfId="0" applyNumberFormat="1" applyFont="1" applyBorder="1" applyAlignment="1" applyProtection="1">
      <alignment wrapText="1"/>
      <protection locked="0"/>
    </xf>
    <xf numFmtId="0" fontId="28" fillId="0" borderId="2" xfId="2" applyNumberFormat="1" applyFont="1" applyBorder="1" applyAlignment="1" applyProtection="1">
      <alignment horizontal="center" vertical="center" wrapText="1"/>
      <protection locked="0"/>
    </xf>
    <xf numFmtId="0" fontId="29" fillId="0" borderId="2" xfId="0" applyFont="1" applyBorder="1" applyAlignment="1" applyProtection="1">
      <alignment wrapText="1"/>
      <protection locked="0"/>
    </xf>
    <xf numFmtId="0" fontId="28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29" fillId="7" borderId="2" xfId="0" applyFont="1" applyFill="1" applyBorder="1" applyAlignment="1" applyProtection="1">
      <alignment wrapText="1"/>
      <protection locked="0"/>
    </xf>
    <xf numFmtId="0" fontId="28" fillId="8" borderId="2" xfId="2" applyNumberFormat="1" applyFont="1" applyFill="1" applyBorder="1" applyAlignment="1" applyProtection="1">
      <alignment horizontal="center" vertical="center" wrapText="1"/>
      <protection locked="0"/>
    </xf>
    <xf numFmtId="0" fontId="29" fillId="8" borderId="2" xfId="0" applyFont="1" applyFill="1" applyBorder="1" applyProtection="1">
      <protection locked="0"/>
    </xf>
    <xf numFmtId="0" fontId="29" fillId="7" borderId="2" xfId="0" applyFont="1" applyFill="1" applyBorder="1" applyAlignment="1" applyProtection="1">
      <alignment horizontal="center" vertical="center" wrapText="1"/>
      <protection locked="0"/>
    </xf>
    <xf numFmtId="0" fontId="14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13" applyNumberFormat="1" applyFont="1" applyBorder="1" applyAlignment="1" applyProtection="1">
      <alignment horizontal="center" vertical="center" wrapText="1" readingOrder="1"/>
      <protection locked="0"/>
    </xf>
    <xf numFmtId="0" fontId="8" fillId="3" borderId="11" xfId="0" applyFont="1" applyFill="1" applyBorder="1" applyAlignment="1" applyProtection="1">
      <alignment horizontal="center" vertical="center" wrapText="1" readingOrder="1"/>
      <protection locked="0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 readingOrder="1"/>
      <protection locked="0"/>
    </xf>
    <xf numFmtId="0" fontId="9" fillId="4" borderId="13" xfId="0" applyFont="1" applyFill="1" applyBorder="1" applyAlignment="1" applyProtection="1">
      <alignment horizontal="center" vertical="center" wrapText="1" readingOrder="1"/>
      <protection locked="0"/>
    </xf>
    <xf numFmtId="1" fontId="14" fillId="0" borderId="5" xfId="1" applyNumberFormat="1" applyFont="1" applyFill="1" applyBorder="1" applyAlignment="1" applyProtection="1">
      <alignment horizontal="center" vertical="center" wrapText="1" readingOrder="1"/>
      <protection locked="0"/>
    </xf>
    <xf numFmtId="1" fontId="14" fillId="0" borderId="2" xfId="1" applyNumberFormat="1" applyFont="1" applyFill="1" applyBorder="1" applyAlignment="1" applyProtection="1">
      <alignment horizontal="center" vertical="center" wrapText="1" readingOrder="1"/>
      <protection locked="0"/>
    </xf>
    <xf numFmtId="0" fontId="13" fillId="0" borderId="2" xfId="2" applyNumberFormat="1" applyFont="1" applyBorder="1" applyAlignment="1" applyProtection="1">
      <alignment horizontal="center" vertical="center" wrapText="1" readingOrder="1"/>
      <protection locked="0"/>
    </xf>
    <xf numFmtId="0" fontId="10" fillId="0" borderId="2" xfId="2" applyNumberFormat="1" applyFont="1" applyBorder="1" applyAlignment="1" applyProtection="1">
      <alignment horizontal="center" vertical="center" wrapText="1"/>
      <protection locked="0"/>
    </xf>
    <xf numFmtId="1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166" fontId="13" fillId="0" borderId="2" xfId="0" applyNumberFormat="1" applyFont="1" applyFill="1" applyBorder="1" applyAlignment="1" applyProtection="1">
      <alignment horizontal="center" vertical="center" readingOrder="1"/>
      <protection locked="0"/>
    </xf>
    <xf numFmtId="166" fontId="13" fillId="0" borderId="2" xfId="13" applyNumberFormat="1" applyFont="1" applyBorder="1" applyAlignment="1" applyProtection="1">
      <alignment horizontal="center" vertical="center" wrapText="1" readingOrder="1"/>
      <protection locked="0"/>
    </xf>
    <xf numFmtId="0" fontId="0" fillId="0" borderId="2" xfId="0" applyNumberFormat="1" applyFill="1" applyBorder="1" applyAlignment="1" applyProtection="1">
      <alignment horizontal="center" vertical="center"/>
      <protection locked="0"/>
    </xf>
    <xf numFmtId="2" fontId="23" fillId="0" borderId="2" xfId="0" applyNumberFormat="1" applyFont="1" applyFill="1" applyBorder="1" applyAlignment="1" applyProtection="1">
      <alignment horizontal="center" vertical="center"/>
      <protection locked="0"/>
    </xf>
    <xf numFmtId="166" fontId="10" fillId="8" borderId="2" xfId="13" applyNumberFormat="1" applyFont="1" applyFill="1" applyBorder="1" applyAlignment="1" applyProtection="1">
      <alignment horizontal="center" wrapText="1"/>
      <protection locked="0"/>
    </xf>
    <xf numFmtId="0" fontId="10" fillId="8" borderId="2" xfId="2" applyNumberFormat="1" applyFont="1" applyFill="1" applyBorder="1" applyAlignment="1" applyProtection="1">
      <alignment horizontal="center" vertical="center" wrapText="1"/>
      <protection locked="0"/>
    </xf>
    <xf numFmtId="1" fontId="14" fillId="0" borderId="5" xfId="1" applyNumberFormat="1" applyFont="1" applyFill="1" applyBorder="1" applyAlignment="1" applyProtection="1">
      <alignment horizontal="center" vertical="center" wrapText="1"/>
      <protection locked="0"/>
    </xf>
    <xf numFmtId="1" fontId="14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2" applyNumberFormat="1" applyFont="1" applyBorder="1" applyAlignment="1" applyProtection="1">
      <alignment horizontal="center" vertical="center" wrapText="1"/>
      <protection locked="0"/>
    </xf>
    <xf numFmtId="1" fontId="16" fillId="0" borderId="0" xfId="13" applyNumberFormat="1" applyFont="1" applyAlignment="1" applyProtection="1">
      <alignment horizontal="right" wrapText="1"/>
    </xf>
    <xf numFmtId="0" fontId="3" fillId="0" borderId="0" xfId="1" applyFont="1" applyAlignment="1" applyProtection="1">
      <alignment wrapText="1"/>
    </xf>
    <xf numFmtId="0" fontId="8" fillId="3" borderId="4" xfId="0" applyFont="1" applyFill="1" applyBorder="1" applyAlignment="1" applyProtection="1">
      <alignment horizontal="center" vertical="center" wrapText="1" readingOrder="1"/>
    </xf>
    <xf numFmtId="0" fontId="9" fillId="4" borderId="7" xfId="0" applyFont="1" applyFill="1" applyBorder="1" applyAlignment="1" applyProtection="1">
      <alignment horizontal="center" vertical="center" wrapText="1" readingOrder="1"/>
    </xf>
    <xf numFmtId="14" fontId="25" fillId="0" borderId="2" xfId="0" applyNumberFormat="1" applyFont="1" applyFill="1" applyBorder="1" applyAlignment="1" applyProtection="1">
      <alignment vertical="center" wrapText="1" readingOrder="1"/>
    </xf>
    <xf numFmtId="0" fontId="24" fillId="0" borderId="6" xfId="0" applyFont="1" applyFill="1" applyBorder="1" applyAlignment="1" applyProtection="1"/>
    <xf numFmtId="0" fontId="30" fillId="0" borderId="2" xfId="0" applyFont="1" applyFill="1" applyBorder="1" applyAlignment="1" applyProtection="1">
      <alignment horizontal="left"/>
    </xf>
    <xf numFmtId="168" fontId="32" fillId="11" borderId="2" xfId="0" applyNumberFormat="1" applyFont="1" applyFill="1" applyBorder="1" applyAlignment="1" applyProtection="1">
      <alignment horizontal="center" vertical="center" wrapText="1" readingOrder="1"/>
    </xf>
    <xf numFmtId="0" fontId="24" fillId="0" borderId="6" xfId="0" applyFont="1" applyFill="1" applyBorder="1" applyAlignment="1" applyProtection="1">
      <alignment vertical="center"/>
    </xf>
    <xf numFmtId="0" fontId="0" fillId="0" borderId="3" xfId="0" applyFont="1" applyBorder="1" applyAlignment="1" applyProtection="1">
      <alignment horizontal="center" vertical="center" wrapText="1" readingOrder="1"/>
    </xf>
    <xf numFmtId="0" fontId="24" fillId="0" borderId="2" xfId="0" applyFont="1" applyFill="1" applyBorder="1" applyAlignment="1" applyProtection="1">
      <alignment horizontal="left" vertical="center"/>
    </xf>
    <xf numFmtId="14" fontId="11" fillId="8" borderId="2" xfId="0" applyNumberFormat="1" applyFont="1" applyFill="1" applyBorder="1" applyAlignment="1" applyProtection="1">
      <alignment horizontal="center" vertical="center" wrapText="1" readingOrder="1"/>
    </xf>
    <xf numFmtId="14" fontId="25" fillId="0" borderId="2" xfId="0" applyNumberFormat="1" applyFont="1" applyFill="1" applyBorder="1" applyAlignment="1" applyProtection="1">
      <alignment vertical="center" wrapText="1"/>
    </xf>
    <xf numFmtId="14" fontId="26" fillId="0" borderId="2" xfId="0" applyNumberFormat="1" applyFont="1" applyFill="1" applyBorder="1" applyAlignment="1" applyProtection="1">
      <alignment horizontal="center" vertical="center" wrapText="1" readingOrder="1"/>
    </xf>
    <xf numFmtId="15" fontId="31" fillId="0" borderId="2" xfId="1" applyNumberFormat="1" applyFont="1" applyBorder="1" applyAlignment="1" applyProtection="1">
      <alignment horizontal="center" vertical="center" readingOrder="1"/>
    </xf>
    <xf numFmtId="0" fontId="24" fillId="0" borderId="2" xfId="1" quotePrefix="1" applyFont="1" applyBorder="1" applyAlignment="1" applyProtection="1">
      <alignment horizontal="center" vertical="center" readingOrder="1"/>
    </xf>
    <xf numFmtId="0" fontId="3" fillId="0" borderId="0" xfId="1" applyFont="1" applyProtection="1"/>
    <xf numFmtId="0" fontId="7" fillId="0" borderId="0" xfId="0" applyFont="1" applyAlignment="1" applyProtection="1">
      <alignment horizontal="left" vertical="center" readingOrder="1"/>
    </xf>
    <xf numFmtId="0" fontId="3" fillId="0" borderId="0" xfId="1" applyFont="1" applyAlignment="1" applyProtection="1">
      <alignment horizontal="center" wrapText="1"/>
    </xf>
    <xf numFmtId="169" fontId="3" fillId="0" borderId="0" xfId="1" applyNumberFormat="1" applyFont="1" applyAlignment="1" applyProtection="1">
      <alignment wrapText="1"/>
    </xf>
    <xf numFmtId="0" fontId="3" fillId="0" borderId="0" xfId="1" applyNumberFormat="1" applyFont="1" applyAlignment="1" applyProtection="1">
      <alignment wrapText="1"/>
    </xf>
    <xf numFmtId="0" fontId="6" fillId="0" borderId="0" xfId="1" applyFont="1" applyProtection="1"/>
    <xf numFmtId="167" fontId="3" fillId="0" borderId="0" xfId="1" applyNumberFormat="1" applyFont="1" applyAlignment="1" applyProtection="1">
      <alignment wrapText="1"/>
    </xf>
    <xf numFmtId="0" fontId="3" fillId="2" borderId="0" xfId="1" applyFont="1" applyFill="1" applyBorder="1" applyAlignment="1" applyProtection="1">
      <alignment wrapText="1"/>
    </xf>
    <xf numFmtId="169" fontId="3" fillId="2" borderId="0" xfId="1" applyNumberFormat="1" applyFont="1" applyFill="1" applyBorder="1" applyAlignment="1" applyProtection="1">
      <alignment wrapText="1"/>
    </xf>
    <xf numFmtId="0" fontId="3" fillId="2" borderId="0" xfId="1" applyNumberFormat="1" applyFont="1" applyFill="1" applyBorder="1" applyAlignment="1" applyProtection="1">
      <alignment wrapText="1"/>
    </xf>
    <xf numFmtId="1" fontId="16" fillId="0" borderId="0" xfId="13" applyNumberFormat="1" applyFont="1" applyAlignment="1" applyProtection="1">
      <alignment horizontal="left" wrapText="1"/>
    </xf>
    <xf numFmtId="169" fontId="4" fillId="2" borderId="0" xfId="1" applyNumberFormat="1" applyFont="1" applyFill="1" applyBorder="1" applyAlignment="1" applyProtection="1">
      <alignment horizontal="left" wrapText="1"/>
    </xf>
    <xf numFmtId="0" fontId="4" fillId="2" borderId="0" xfId="1" applyNumberFormat="1" applyFont="1" applyFill="1" applyBorder="1" applyAlignment="1" applyProtection="1">
      <alignment horizontal="left" wrapText="1"/>
    </xf>
    <xf numFmtId="0" fontId="3" fillId="0" borderId="0" xfId="1" applyFont="1" applyAlignment="1" applyProtection="1">
      <alignment vertical="center"/>
    </xf>
    <xf numFmtId="0" fontId="8" fillId="3" borderId="4" xfId="0" applyFont="1" applyFill="1" applyBorder="1" applyAlignment="1" applyProtection="1">
      <alignment horizontal="left" vertical="center" wrapText="1" readingOrder="1"/>
    </xf>
    <xf numFmtId="169" fontId="8" fillId="3" borderId="4" xfId="0" applyNumberFormat="1" applyFont="1" applyFill="1" applyBorder="1" applyAlignment="1" applyProtection="1">
      <alignment horizontal="center" vertical="center" wrapText="1" readingOrder="1"/>
    </xf>
    <xf numFmtId="0" fontId="8" fillId="3" borderId="4" xfId="0" applyNumberFormat="1" applyFont="1" applyFill="1" applyBorder="1" applyAlignment="1" applyProtection="1">
      <alignment horizontal="center" vertical="center" wrapText="1" readingOrder="1"/>
    </xf>
    <xf numFmtId="0" fontId="9" fillId="4" borderId="4" xfId="0" applyFont="1" applyFill="1" applyBorder="1" applyAlignment="1" applyProtection="1">
      <alignment horizontal="left" vertical="center" wrapText="1" readingOrder="1"/>
    </xf>
    <xf numFmtId="0" fontId="9" fillId="4" borderId="4" xfId="0" applyFont="1" applyFill="1" applyBorder="1" applyAlignment="1" applyProtection="1">
      <alignment horizontal="center" vertical="center" wrapText="1" readingOrder="1"/>
    </xf>
    <xf numFmtId="169" fontId="9" fillId="4" borderId="7" xfId="0" applyNumberFormat="1" applyFont="1" applyFill="1" applyBorder="1" applyAlignment="1" applyProtection="1">
      <alignment horizontal="center" vertical="center" wrapText="1" readingOrder="1"/>
    </xf>
    <xf numFmtId="0" fontId="9" fillId="4" borderId="4" xfId="0" applyNumberFormat="1" applyFont="1" applyFill="1" applyBorder="1" applyAlignment="1" applyProtection="1">
      <alignment horizontal="center" vertical="center" wrapText="1" readingOrder="1"/>
    </xf>
    <xf numFmtId="0" fontId="30" fillId="0" borderId="8" xfId="1" applyFont="1" applyFill="1" applyBorder="1" applyAlignment="1" applyProtection="1">
      <alignment horizontal="center" vertical="center" wrapText="1" readingOrder="1"/>
    </xf>
    <xf numFmtId="0" fontId="25" fillId="6" borderId="2" xfId="0" applyFont="1" applyFill="1" applyBorder="1" applyAlignment="1" applyProtection="1">
      <alignment horizontal="left" vertical="center" wrapText="1" readingOrder="1"/>
    </xf>
    <xf numFmtId="0" fontId="24" fillId="0" borderId="10" xfId="1" applyFont="1" applyFill="1" applyBorder="1" applyAlignment="1" applyProtection="1">
      <alignment vertical="center" wrapText="1" readingOrder="1"/>
    </xf>
    <xf numFmtId="0" fontId="2" fillId="0" borderId="6" xfId="1" applyFont="1" applyBorder="1" applyAlignment="1" applyProtection="1">
      <alignment horizontal="center" vertical="center" wrapText="1" readingOrder="1"/>
    </xf>
    <xf numFmtId="169" fontId="26" fillId="0" borderId="2" xfId="13" applyNumberFormat="1" applyFont="1" applyFill="1" applyBorder="1" applyAlignment="1" applyProtection="1">
      <alignment horizontal="center" vertical="center" wrapText="1" readingOrder="1"/>
    </xf>
    <xf numFmtId="0" fontId="24" fillId="0" borderId="9" xfId="1" applyFont="1" applyFill="1" applyBorder="1" applyAlignment="1" applyProtection="1">
      <alignment vertical="center" wrapText="1" readingOrder="1"/>
    </xf>
    <xf numFmtId="0" fontId="14" fillId="0" borderId="9" xfId="1" applyFont="1" applyFill="1" applyBorder="1" applyAlignment="1" applyProtection="1">
      <alignment vertical="center" wrapText="1" readingOrder="1"/>
    </xf>
    <xf numFmtId="0" fontId="14" fillId="0" borderId="5" xfId="1" applyNumberFormat="1" applyFont="1" applyFill="1" applyBorder="1" applyAlignment="1" applyProtection="1">
      <alignment horizontal="center" vertical="center" wrapText="1" readingOrder="1"/>
    </xf>
    <xf numFmtId="166" fontId="0" fillId="0" borderId="0" xfId="0" applyNumberFormat="1" applyFont="1" applyProtection="1"/>
    <xf numFmtId="0" fontId="0" fillId="0" borderId="0" xfId="0" applyFont="1" applyProtection="1"/>
    <xf numFmtId="0" fontId="27" fillId="5" borderId="3" xfId="0" applyFont="1" applyFill="1" applyBorder="1" applyAlignment="1" applyProtection="1">
      <alignment horizontal="center" vertical="center" wrapText="1" readingOrder="1"/>
    </xf>
    <xf numFmtId="0" fontId="27" fillId="5" borderId="3" xfId="0" applyFont="1" applyFill="1" applyBorder="1" applyAlignment="1" applyProtection="1">
      <alignment horizontal="left" vertical="center" wrapText="1" readingOrder="1"/>
    </xf>
    <xf numFmtId="0" fontId="24" fillId="10" borderId="6" xfId="0" applyFont="1" applyFill="1" applyBorder="1" applyAlignment="1" applyProtection="1"/>
    <xf numFmtId="0" fontId="24" fillId="10" borderId="1" xfId="0" applyFont="1" applyFill="1" applyBorder="1" applyAlignment="1" applyProtection="1"/>
    <xf numFmtId="0" fontId="13" fillId="0" borderId="2" xfId="13" applyNumberFormat="1" applyFont="1" applyBorder="1" applyAlignment="1" applyProtection="1">
      <alignment horizontal="center" vertical="center" wrapText="1" readingOrder="1"/>
    </xf>
    <xf numFmtId="0" fontId="0" fillId="0" borderId="2" xfId="0" applyFont="1" applyFill="1" applyBorder="1" applyAlignment="1" applyProtection="1">
      <alignment horizontal="center" vertical="center"/>
    </xf>
    <xf numFmtId="0" fontId="24" fillId="0" borderId="2" xfId="0" applyFont="1" applyFill="1" applyBorder="1" applyAlignment="1" applyProtection="1">
      <alignment horizontal="left"/>
    </xf>
    <xf numFmtId="0" fontId="27" fillId="0" borderId="2" xfId="0" applyFont="1" applyFill="1" applyBorder="1" applyAlignment="1" applyProtection="1">
      <alignment horizontal="center" vertical="center" wrapText="1" readingOrder="1"/>
    </xf>
    <xf numFmtId="0" fontId="30" fillId="10" borderId="6" xfId="0" applyFont="1" applyFill="1" applyBorder="1" applyAlignment="1" applyProtection="1">
      <alignment horizontal="left"/>
    </xf>
    <xf numFmtId="0" fontId="13" fillId="0" borderId="3" xfId="13" applyNumberFormat="1" applyFont="1" applyBorder="1" applyAlignment="1" applyProtection="1">
      <alignment horizontal="center" vertical="center" wrapText="1" readingOrder="1"/>
    </xf>
    <xf numFmtId="0" fontId="0" fillId="2" borderId="14" xfId="0" applyFill="1" applyBorder="1" applyAlignment="1" applyProtection="1">
      <alignment horizontal="left" vertical="center" wrapText="1" indent="1"/>
    </xf>
    <xf numFmtId="0" fontId="0" fillId="0" borderId="2" xfId="0" applyFont="1" applyBorder="1" applyAlignment="1" applyProtection="1">
      <alignment horizontal="center" vertical="center" wrapText="1" readingOrder="1"/>
    </xf>
    <xf numFmtId="0" fontId="0" fillId="2" borderId="8" xfId="0" applyFill="1" applyBorder="1" applyAlignment="1" applyProtection="1">
      <alignment vertical="center" wrapText="1"/>
    </xf>
    <xf numFmtId="0" fontId="12" fillId="7" borderId="3" xfId="2" applyNumberFormat="1" applyFont="1" applyFill="1" applyBorder="1" applyAlignment="1" applyProtection="1">
      <alignment horizontal="center" vertical="center" readingOrder="1"/>
    </xf>
    <xf numFmtId="0" fontId="0" fillId="2" borderId="15" xfId="0" applyFill="1" applyBorder="1" applyAlignment="1" applyProtection="1">
      <alignment horizontal="left" vertical="center" wrapText="1" indent="1"/>
    </xf>
    <xf numFmtId="0" fontId="0" fillId="2" borderId="3" xfId="0" quotePrefix="1" applyFill="1" applyBorder="1" applyAlignment="1" applyProtection="1">
      <alignment vertical="center" wrapText="1"/>
    </xf>
    <xf numFmtId="0" fontId="0" fillId="2" borderId="3" xfId="0" applyFill="1" applyBorder="1" applyAlignment="1" applyProtection="1">
      <alignment vertical="center" wrapText="1"/>
    </xf>
    <xf numFmtId="0" fontId="0" fillId="0" borderId="3" xfId="0" applyFont="1" applyBorder="1" applyAlignment="1" applyProtection="1">
      <alignment horizontal="left" vertical="center" wrapText="1" readingOrder="1"/>
    </xf>
    <xf numFmtId="0" fontId="0" fillId="2" borderId="15" xfId="0" applyFill="1" applyBorder="1" applyAlignment="1" applyProtection="1">
      <alignment vertical="center" wrapText="1"/>
    </xf>
    <xf numFmtId="0" fontId="0" fillId="2" borderId="14" xfId="0" applyFill="1" applyBorder="1" applyAlignment="1" applyProtection="1">
      <alignment vertical="center" wrapText="1"/>
    </xf>
    <xf numFmtId="0" fontId="0" fillId="2" borderId="15" xfId="0" applyFill="1" applyBorder="1" applyAlignment="1" applyProtection="1">
      <alignment horizontal="left" wrapText="1" indent="1"/>
    </xf>
    <xf numFmtId="0" fontId="14" fillId="8" borderId="2" xfId="1" applyFont="1" applyFill="1" applyBorder="1" applyAlignment="1" applyProtection="1">
      <alignment horizontal="center" vertical="top"/>
    </xf>
    <xf numFmtId="0" fontId="11" fillId="8" borderId="2" xfId="0" applyFont="1" applyFill="1" applyBorder="1" applyAlignment="1" applyProtection="1">
      <alignment horizontal="left" vertical="center" wrapText="1" readingOrder="1"/>
    </xf>
    <xf numFmtId="0" fontId="10" fillId="8" borderId="6" xfId="0" applyFont="1" applyFill="1" applyBorder="1" applyAlignment="1" applyProtection="1">
      <alignment horizontal="center" vertical="center" wrapText="1"/>
    </xf>
    <xf numFmtId="0" fontId="10" fillId="8" borderId="6" xfId="1" applyFont="1" applyFill="1" applyBorder="1" applyAlignment="1" applyProtection="1">
      <alignment horizontal="center" vertical="center" wrapText="1"/>
    </xf>
    <xf numFmtId="169" fontId="11" fillId="8" borderId="2" xfId="13" applyNumberFormat="1" applyFont="1" applyFill="1" applyBorder="1" applyAlignment="1" applyProtection="1">
      <alignment horizontal="center" vertical="center" wrapText="1" readingOrder="1"/>
    </xf>
    <xf numFmtId="0" fontId="10" fillId="8" borderId="1" xfId="0" applyFont="1" applyFill="1" applyBorder="1" applyAlignment="1" applyProtection="1">
      <alignment horizontal="left" vertical="center" wrapText="1"/>
    </xf>
    <xf numFmtId="0" fontId="10" fillId="8" borderId="2" xfId="13" applyNumberFormat="1" applyFont="1" applyFill="1" applyBorder="1" applyAlignment="1" applyProtection="1">
      <alignment horizontal="center" wrapText="1"/>
    </xf>
    <xf numFmtId="0" fontId="0" fillId="0" borderId="0" xfId="0" applyFont="1" applyAlignment="1" applyProtection="1">
      <alignment wrapText="1"/>
    </xf>
    <xf numFmtId="0" fontId="30" fillId="0" borderId="8" xfId="1" applyFont="1" applyFill="1" applyBorder="1" applyAlignment="1" applyProtection="1">
      <alignment horizontal="center" vertical="center" wrapText="1"/>
    </xf>
    <xf numFmtId="0" fontId="25" fillId="6" borderId="2" xfId="0" applyFont="1" applyFill="1" applyBorder="1" applyAlignment="1" applyProtection="1">
      <alignment horizontal="left" vertical="center" wrapText="1"/>
    </xf>
    <xf numFmtId="0" fontId="24" fillId="0" borderId="10" xfId="1" applyFont="1" applyFill="1" applyBorder="1" applyAlignment="1" applyProtection="1">
      <alignment vertical="center" wrapText="1"/>
    </xf>
    <xf numFmtId="0" fontId="2" fillId="0" borderId="6" xfId="1" applyFont="1" applyBorder="1" applyAlignment="1" applyProtection="1">
      <alignment horizontal="center" vertical="center" wrapText="1"/>
    </xf>
    <xf numFmtId="169" fontId="26" fillId="0" borderId="2" xfId="13" applyNumberFormat="1" applyFont="1" applyFill="1" applyBorder="1" applyAlignment="1" applyProtection="1">
      <alignment horizontal="center" vertical="center" wrapText="1"/>
    </xf>
    <xf numFmtId="0" fontId="24" fillId="0" borderId="9" xfId="1" applyFont="1" applyFill="1" applyBorder="1" applyAlignment="1" applyProtection="1">
      <alignment vertical="center" wrapText="1"/>
    </xf>
    <xf numFmtId="0" fontId="14" fillId="0" borderId="9" xfId="1" applyFont="1" applyFill="1" applyBorder="1" applyAlignment="1" applyProtection="1">
      <alignment vertical="center" wrapText="1"/>
    </xf>
    <xf numFmtId="0" fontId="14" fillId="0" borderId="5" xfId="1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Font="1" applyAlignment="1" applyProtection="1">
      <alignment wrapText="1"/>
    </xf>
    <xf numFmtId="0" fontId="31" fillId="5" borderId="3" xfId="1" applyFont="1" applyFill="1" applyBorder="1" applyAlignment="1" applyProtection="1">
      <alignment vertical="center" wrapText="1" readingOrder="1"/>
    </xf>
    <xf numFmtId="0" fontId="31" fillId="0" borderId="1" xfId="1" applyFont="1" applyFill="1" applyBorder="1" applyAlignment="1" applyProtection="1">
      <alignment vertical="center" wrapText="1" readingOrder="1"/>
    </xf>
    <xf numFmtId="0" fontId="31" fillId="0" borderId="2" xfId="1" applyFont="1" applyBorder="1" applyAlignment="1" applyProtection="1">
      <alignment horizontal="left" vertical="center" wrapText="1" readingOrder="1"/>
    </xf>
    <xf numFmtId="0" fontId="12" fillId="0" borderId="2" xfId="1" applyFont="1" applyBorder="1" applyAlignment="1" applyProtection="1">
      <alignment horizontal="left" vertical="center" wrapText="1" readingOrder="1"/>
    </xf>
    <xf numFmtId="0" fontId="15" fillId="0" borderId="0" xfId="0" applyFont="1" applyAlignment="1" applyProtection="1">
      <alignment vertical="top"/>
    </xf>
    <xf numFmtId="0" fontId="2" fillId="0" borderId="3" xfId="0" applyFont="1" applyBorder="1" applyAlignment="1" applyProtection="1">
      <alignment horizontal="center" vertical="center" wrapText="1" readingOrder="1"/>
    </xf>
    <xf numFmtId="0" fontId="0" fillId="2" borderId="2" xfId="0" applyFill="1" applyBorder="1" applyAlignment="1" applyProtection="1">
      <alignment vertical="center" wrapText="1"/>
    </xf>
    <xf numFmtId="0" fontId="3" fillId="0" borderId="0" xfId="1" applyFont="1" applyAlignment="1" applyProtection="1">
      <alignment horizontal="center"/>
    </xf>
    <xf numFmtId="0" fontId="24" fillId="0" borderId="2" xfId="1" applyFont="1" applyBorder="1" applyAlignment="1" applyProtection="1">
      <alignment horizontal="center" vertical="center" readingOrder="1"/>
    </xf>
    <xf numFmtId="0" fontId="31" fillId="0" borderId="3" xfId="1" applyFont="1" applyBorder="1" applyAlignment="1" applyProtection="1">
      <alignment horizontal="left" vertical="center" wrapText="1" readingOrder="1"/>
    </xf>
    <xf numFmtId="0" fontId="24" fillId="0" borderId="1" xfId="1" applyFont="1" applyBorder="1" applyAlignment="1" applyProtection="1">
      <alignment horizontal="left" vertical="center" wrapText="1" readingOrder="1"/>
    </xf>
    <xf numFmtId="0" fontId="24" fillId="0" borderId="2" xfId="1" applyFont="1" applyBorder="1" applyAlignment="1" applyProtection="1">
      <alignment horizontal="left" vertical="center" wrapText="1" readingOrder="1"/>
    </xf>
    <xf numFmtId="0" fontId="14" fillId="7" borderId="3" xfId="2" quotePrefix="1" applyNumberFormat="1" applyFont="1" applyFill="1" applyBorder="1" applyAlignment="1" applyProtection="1">
      <alignment horizontal="center" vertical="center" readingOrder="1"/>
    </xf>
    <xf numFmtId="166" fontId="3" fillId="0" borderId="0" xfId="1" applyNumberFormat="1" applyFont="1" applyProtection="1"/>
    <xf numFmtId="169" fontId="26" fillId="8" borderId="2" xfId="13" applyNumberFormat="1" applyFont="1" applyFill="1" applyBorder="1" applyAlignment="1" applyProtection="1">
      <alignment horizontal="center" vertical="center" wrapText="1" readingOrder="1"/>
    </xf>
    <xf numFmtId="0" fontId="3" fillId="0" borderId="0" xfId="1" applyFont="1" applyAlignment="1" applyProtection="1">
      <alignment horizontal="left" wrapText="1"/>
    </xf>
    <xf numFmtId="9" fontId="12" fillId="7" borderId="3" xfId="2" applyNumberFormat="1" applyFont="1" applyFill="1" applyBorder="1" applyAlignment="1" applyProtection="1">
      <alignment horizontal="center" vertical="center" readingOrder="1"/>
      <protection locked="0"/>
    </xf>
    <xf numFmtId="168" fontId="7" fillId="0" borderId="0" xfId="0" applyNumberFormat="1" applyFont="1" applyAlignment="1" applyProtection="1">
      <alignment horizontal="left" vertical="center" wrapText="1" readingOrder="1"/>
      <protection locked="0"/>
    </xf>
  </cellXfs>
  <cellStyles count="1498">
    <cellStyle name="Comma [0] 2" xfId="1497"/>
    <cellStyle name="Comma 2" xfId="4"/>
    <cellStyle name="Comma 3" xfId="5"/>
    <cellStyle name="Comma 4" xfId="6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Normal" xfId="0" builtinId="0"/>
    <cellStyle name="Normal 2" xfId="1"/>
    <cellStyle name="Normal 3" xfId="7"/>
    <cellStyle name="Normal 3 2" xfId="8"/>
    <cellStyle name="Normal 4" xfId="3"/>
    <cellStyle name="Normal 5" xfId="12"/>
    <cellStyle name="Normal 6" xfId="1494"/>
    <cellStyle name="Normal 6 2" xfId="1495"/>
    <cellStyle name="Percent" xfId="13" builtinId="5"/>
    <cellStyle name="Percent 2" xfId="2"/>
    <cellStyle name="Percent 2 2" xfId="9"/>
    <cellStyle name="Percent 3" xfId="10"/>
    <cellStyle name="Percent 4" xfId="1496"/>
    <cellStyle name="Style 1" xfId="1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5C8A"/>
      <color rgb="FF0033CC"/>
      <color rgb="FF00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1823358</xdr:colOff>
      <xdr:row>1</xdr:row>
      <xdr:rowOff>231320</xdr:rowOff>
    </xdr:from>
    <xdr:to>
      <xdr:col>18</xdr:col>
      <xdr:colOff>2408465</xdr:colOff>
      <xdr:row>3</xdr:row>
      <xdr:rowOff>176892</xdr:rowOff>
    </xdr:to>
    <xdr:sp macro="" textlink="">
      <xdr:nvSpPr>
        <xdr:cNvPr id="2" name="Down Arrow 1"/>
        <xdr:cNvSpPr/>
      </xdr:nvSpPr>
      <xdr:spPr>
        <a:xfrm>
          <a:off x="17968233" y="478970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1768929</xdr:colOff>
      <xdr:row>0</xdr:row>
      <xdr:rowOff>108857</xdr:rowOff>
    </xdr:from>
    <xdr:to>
      <xdr:col>18</xdr:col>
      <xdr:colOff>2490108</xdr:colOff>
      <xdr:row>1</xdr:row>
      <xdr:rowOff>122464</xdr:rowOff>
    </xdr:to>
    <xdr:sp macro="" textlink="">
      <xdr:nvSpPr>
        <xdr:cNvPr id="3" name="Rectangle 2"/>
        <xdr:cNvSpPr/>
      </xdr:nvSpPr>
      <xdr:spPr>
        <a:xfrm>
          <a:off x="17913804" y="108857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19</xdr:col>
      <xdr:colOff>870858</xdr:colOff>
      <xdr:row>1</xdr:row>
      <xdr:rowOff>231320</xdr:rowOff>
    </xdr:from>
    <xdr:to>
      <xdr:col>19</xdr:col>
      <xdr:colOff>1455965</xdr:colOff>
      <xdr:row>3</xdr:row>
      <xdr:rowOff>176892</xdr:rowOff>
    </xdr:to>
    <xdr:sp macro="" textlink="">
      <xdr:nvSpPr>
        <xdr:cNvPr id="4" name="Down Arrow 3"/>
        <xdr:cNvSpPr/>
      </xdr:nvSpPr>
      <xdr:spPr>
        <a:xfrm>
          <a:off x="21759183" y="478970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19</xdr:col>
      <xdr:colOff>816429</xdr:colOff>
      <xdr:row>0</xdr:row>
      <xdr:rowOff>108857</xdr:rowOff>
    </xdr:from>
    <xdr:to>
      <xdr:col>19</xdr:col>
      <xdr:colOff>1537608</xdr:colOff>
      <xdr:row>1</xdr:row>
      <xdr:rowOff>122464</xdr:rowOff>
    </xdr:to>
    <xdr:sp macro="" textlink="">
      <xdr:nvSpPr>
        <xdr:cNvPr id="5" name="Rectangle 4"/>
        <xdr:cNvSpPr/>
      </xdr:nvSpPr>
      <xdr:spPr>
        <a:xfrm>
          <a:off x="21704754" y="108857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20</xdr:col>
      <xdr:colOff>503465</xdr:colOff>
      <xdr:row>1</xdr:row>
      <xdr:rowOff>204106</xdr:rowOff>
    </xdr:from>
    <xdr:to>
      <xdr:col>20</xdr:col>
      <xdr:colOff>1088572</xdr:colOff>
      <xdr:row>3</xdr:row>
      <xdr:rowOff>149678</xdr:rowOff>
    </xdr:to>
    <xdr:sp macro="" textlink="">
      <xdr:nvSpPr>
        <xdr:cNvPr id="6" name="Down Arrow 5"/>
        <xdr:cNvSpPr/>
      </xdr:nvSpPr>
      <xdr:spPr>
        <a:xfrm>
          <a:off x="23868290" y="451756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20</xdr:col>
      <xdr:colOff>449036</xdr:colOff>
      <xdr:row>0</xdr:row>
      <xdr:rowOff>81643</xdr:rowOff>
    </xdr:from>
    <xdr:to>
      <xdr:col>20</xdr:col>
      <xdr:colOff>1170215</xdr:colOff>
      <xdr:row>1</xdr:row>
      <xdr:rowOff>95250</xdr:rowOff>
    </xdr:to>
    <xdr:sp macro="" textlink="">
      <xdr:nvSpPr>
        <xdr:cNvPr id="7" name="Rectangle 6"/>
        <xdr:cNvSpPr/>
      </xdr:nvSpPr>
      <xdr:spPr>
        <a:xfrm>
          <a:off x="23813861" y="81643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  <xdr:twoCellAnchor>
    <xdr:from>
      <xdr:col>12</xdr:col>
      <xdr:colOff>108858</xdr:colOff>
      <xdr:row>1</xdr:row>
      <xdr:rowOff>204107</xdr:rowOff>
    </xdr:from>
    <xdr:to>
      <xdr:col>12</xdr:col>
      <xdr:colOff>693965</xdr:colOff>
      <xdr:row>3</xdr:row>
      <xdr:rowOff>149679</xdr:rowOff>
    </xdr:to>
    <xdr:sp macro="" textlink="">
      <xdr:nvSpPr>
        <xdr:cNvPr id="8" name="Down Arrow 7"/>
        <xdr:cNvSpPr/>
      </xdr:nvSpPr>
      <xdr:spPr>
        <a:xfrm>
          <a:off x="15348858" y="451757"/>
          <a:ext cx="585107" cy="440872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12</xdr:col>
      <xdr:colOff>54429</xdr:colOff>
      <xdr:row>0</xdr:row>
      <xdr:rowOff>81644</xdr:rowOff>
    </xdr:from>
    <xdr:to>
      <xdr:col>12</xdr:col>
      <xdr:colOff>775608</xdr:colOff>
      <xdr:row>1</xdr:row>
      <xdr:rowOff>95251</xdr:rowOff>
    </xdr:to>
    <xdr:sp macro="" textlink="">
      <xdr:nvSpPr>
        <xdr:cNvPr id="9" name="Rectangle 8"/>
        <xdr:cNvSpPr/>
      </xdr:nvSpPr>
      <xdr:spPr>
        <a:xfrm>
          <a:off x="15294429" y="81644"/>
          <a:ext cx="721179" cy="261257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Isi disini</a:t>
          </a:r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13"/>
  <sheetViews>
    <sheetView zoomScale="70" zoomScaleNormal="70" workbookViewId="0">
      <selection activeCell="C14" sqref="C14"/>
    </sheetView>
  </sheetViews>
  <sheetFormatPr defaultRowHeight="15"/>
  <cols>
    <col min="2" max="2" width="16.28515625" bestFit="1" customWidth="1"/>
    <col min="3" max="3" width="16.28515625" customWidth="1"/>
  </cols>
  <sheetData>
    <row r="2" spans="1:3">
      <c r="A2" s="1" t="s">
        <v>5</v>
      </c>
      <c r="B2" s="1" t="s">
        <v>37</v>
      </c>
      <c r="C2" s="1" t="s">
        <v>42</v>
      </c>
    </row>
    <row r="3" spans="1:3">
      <c r="A3" s="1">
        <v>1</v>
      </c>
      <c r="B3" s="1" t="s">
        <v>38</v>
      </c>
      <c r="C3" s="3" t="e">
        <f>#REF!</f>
        <v>#REF!</v>
      </c>
    </row>
    <row r="4" spans="1:3">
      <c r="A4" s="1">
        <v>2</v>
      </c>
      <c r="B4" s="1" t="s">
        <v>39</v>
      </c>
      <c r="C4" s="3" t="e">
        <f>#REF!</f>
        <v>#REF!</v>
      </c>
    </row>
    <row r="5" spans="1:3">
      <c r="A5" s="1">
        <v>3</v>
      </c>
      <c r="B5" s="1" t="s">
        <v>40</v>
      </c>
      <c r="C5" s="3" t="e">
        <f>#REF!</f>
        <v>#REF!</v>
      </c>
    </row>
    <row r="6" spans="1:3">
      <c r="A6" s="1">
        <v>4</v>
      </c>
      <c r="B6" s="1" t="s">
        <v>41</v>
      </c>
      <c r="C6" s="3" t="e">
        <f>#REF!</f>
        <v>#REF!</v>
      </c>
    </row>
    <row r="7" spans="1:3">
      <c r="C7" s="2" t="e">
        <f>AVERAGE(C3:C6)</f>
        <v>#REF!</v>
      </c>
    </row>
    <row r="8" spans="1:3" ht="20.25" customHeight="1"/>
    <row r="13" spans="1:3" ht="12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4"/>
  <sheetViews>
    <sheetView showGridLines="0" tabSelected="1" zoomScale="55" zoomScaleNormal="55" workbookViewId="0">
      <pane ySplit="6" topLeftCell="A7" activePane="bottomLeft" state="frozen"/>
      <selection pane="bottomLeft" activeCell="S55" sqref="S55"/>
    </sheetView>
  </sheetViews>
  <sheetFormatPr defaultColWidth="9.140625" defaultRowHeight="12.75"/>
  <cols>
    <col min="1" max="1" width="3.140625" style="65" bestFit="1" customWidth="1"/>
    <col min="2" max="2" width="17.42578125" style="149" customWidth="1"/>
    <col min="3" max="3" width="66.42578125" style="67" bestFit="1" customWidth="1"/>
    <col min="4" max="4" width="19.5703125" style="50" customWidth="1"/>
    <col min="5" max="5" width="19.28515625" style="50" customWidth="1"/>
    <col min="6" max="6" width="18.7109375" style="50" customWidth="1"/>
    <col min="7" max="7" width="11.7109375" style="50" hidden="1" customWidth="1"/>
    <col min="8" max="8" width="11.28515625" style="68" hidden="1" customWidth="1"/>
    <col min="9" max="9" width="88.7109375" style="69" customWidth="1"/>
    <col min="10" max="10" width="10.42578125" style="69" hidden="1" customWidth="1"/>
    <col min="11" max="12" width="13.5703125" style="69" hidden="1" customWidth="1"/>
    <col min="13" max="13" width="13.5703125" style="6" customWidth="1"/>
    <col min="14" max="15" width="15.5703125" style="5" hidden="1" customWidth="1"/>
    <col min="16" max="16" width="12" style="5" hidden="1" customWidth="1"/>
    <col min="17" max="17" width="1.7109375" style="5" hidden="1" customWidth="1"/>
    <col min="18" max="18" width="18.140625" style="5" hidden="1" customWidth="1"/>
    <col min="19" max="19" width="71.140625" style="5" customWidth="1"/>
    <col min="20" max="20" width="37.140625" style="5" customWidth="1"/>
    <col min="21" max="21" width="32.85546875" style="5" customWidth="1"/>
    <col min="22" max="22" width="21.5703125" style="50" customWidth="1"/>
    <col min="23" max="16384" width="9.140625" style="65"/>
  </cols>
  <sheetData>
    <row r="1" spans="1:22" ht="19.5">
      <c r="B1" s="66" t="s">
        <v>24</v>
      </c>
    </row>
    <row r="2" spans="1:22" ht="19.5">
      <c r="A2" s="70"/>
      <c r="B2" s="66" t="s">
        <v>23</v>
      </c>
      <c r="D2" s="71"/>
      <c r="N2" s="4"/>
      <c r="O2" s="4"/>
      <c r="P2" s="4"/>
      <c r="Q2" s="4"/>
      <c r="R2" s="4"/>
      <c r="S2" s="4"/>
      <c r="T2" s="4"/>
      <c r="U2" s="4"/>
      <c r="V2" s="67"/>
    </row>
    <row r="3" spans="1:22" ht="19.5">
      <c r="B3" s="151">
        <v>43516</v>
      </c>
      <c r="C3" s="151"/>
      <c r="G3" s="72"/>
      <c r="H3" s="73"/>
      <c r="I3" s="74"/>
      <c r="J3" s="74"/>
      <c r="K3" s="74"/>
      <c r="L3" s="74"/>
      <c r="M3" s="7"/>
      <c r="N3" s="4"/>
      <c r="O3" s="4"/>
      <c r="P3" s="4"/>
      <c r="Q3" s="4"/>
      <c r="R3" s="4"/>
      <c r="S3" s="4"/>
      <c r="T3" s="4"/>
      <c r="U3" s="4"/>
      <c r="V3" s="67"/>
    </row>
    <row r="4" spans="1:22" ht="19.5">
      <c r="B4" s="66"/>
      <c r="C4" s="49">
        <f>AVERAGE(N36,N44)</f>
        <v>2.6470588235294117E-2</v>
      </c>
      <c r="D4" s="75" t="s">
        <v>34</v>
      </c>
      <c r="G4" s="72"/>
      <c r="H4" s="76"/>
      <c r="I4" s="77"/>
      <c r="J4" s="77"/>
      <c r="K4" s="77"/>
      <c r="L4" s="77"/>
      <c r="M4" s="8"/>
      <c r="N4" s="4"/>
      <c r="O4" s="4"/>
      <c r="P4" s="4"/>
      <c r="Q4" s="4"/>
      <c r="R4" s="4"/>
      <c r="S4" s="4"/>
      <c r="T4" s="9"/>
      <c r="U4" s="9"/>
      <c r="V4" s="67"/>
    </row>
    <row r="5" spans="1:22" s="78" customFormat="1" ht="60">
      <c r="B5" s="79" t="s">
        <v>5</v>
      </c>
      <c r="C5" s="51" t="s">
        <v>6</v>
      </c>
      <c r="D5" s="51" t="s">
        <v>0</v>
      </c>
      <c r="E5" s="51" t="s">
        <v>8</v>
      </c>
      <c r="F5" s="51" t="s">
        <v>9</v>
      </c>
      <c r="G5" s="51" t="s">
        <v>7</v>
      </c>
      <c r="H5" s="80" t="s">
        <v>3</v>
      </c>
      <c r="I5" s="51" t="s">
        <v>2</v>
      </c>
      <c r="J5" s="81" t="s">
        <v>44</v>
      </c>
      <c r="K5" s="81" t="s">
        <v>45</v>
      </c>
      <c r="L5" s="81" t="s">
        <v>47</v>
      </c>
      <c r="M5" s="11" t="s">
        <v>46</v>
      </c>
      <c r="N5" s="10" t="s">
        <v>21</v>
      </c>
      <c r="O5" s="10" t="s">
        <v>22</v>
      </c>
      <c r="P5" s="10" t="s">
        <v>1</v>
      </c>
      <c r="Q5" s="31"/>
      <c r="R5" s="32" t="s">
        <v>43</v>
      </c>
      <c r="S5" s="14" t="s">
        <v>31</v>
      </c>
      <c r="T5" s="10" t="s">
        <v>4</v>
      </c>
      <c r="U5" s="10" t="s">
        <v>32</v>
      </c>
    </row>
    <row r="6" spans="1:22" s="78" customFormat="1" ht="27">
      <c r="B6" s="82"/>
      <c r="C6" s="52" t="s">
        <v>10</v>
      </c>
      <c r="D6" s="83" t="s">
        <v>11</v>
      </c>
      <c r="E6" s="52" t="s">
        <v>12</v>
      </c>
      <c r="F6" s="52" t="s">
        <v>13</v>
      </c>
      <c r="G6" s="83" t="s">
        <v>14</v>
      </c>
      <c r="H6" s="84" t="s">
        <v>15</v>
      </c>
      <c r="I6" s="83" t="s">
        <v>16</v>
      </c>
      <c r="J6" s="83"/>
      <c r="K6" s="85" t="s">
        <v>17</v>
      </c>
      <c r="L6" s="85" t="s">
        <v>17</v>
      </c>
      <c r="M6" s="13"/>
      <c r="N6" s="33" t="s">
        <v>18</v>
      </c>
      <c r="O6" s="12"/>
      <c r="P6" s="12" t="s">
        <v>19</v>
      </c>
      <c r="Q6" s="12"/>
      <c r="R6" s="34"/>
      <c r="S6" s="12" t="s">
        <v>20</v>
      </c>
      <c r="T6" s="12" t="s">
        <v>30</v>
      </c>
      <c r="U6" s="12" t="s">
        <v>33</v>
      </c>
    </row>
    <row r="7" spans="1:22" ht="46.5" customHeight="1">
      <c r="B7" s="86"/>
      <c r="C7" s="87" t="s">
        <v>48</v>
      </c>
      <c r="D7" s="88"/>
      <c r="E7" s="53"/>
      <c r="F7" s="53"/>
      <c r="G7" s="89"/>
      <c r="H7" s="90"/>
      <c r="I7" s="91"/>
      <c r="J7" s="92"/>
      <c r="K7" s="93"/>
      <c r="L7" s="93"/>
      <c r="M7" s="15"/>
      <c r="N7" s="35"/>
      <c r="O7" s="36"/>
      <c r="P7" s="37"/>
      <c r="Q7" s="38"/>
      <c r="R7" s="38"/>
      <c r="S7" s="20"/>
      <c r="T7" s="21"/>
      <c r="U7" s="21"/>
      <c r="V7" s="94"/>
    </row>
    <row r="8" spans="1:22" s="95" customFormat="1" ht="15" customHeight="1">
      <c r="B8" s="96">
        <v>1</v>
      </c>
      <c r="C8" s="97" t="s">
        <v>88</v>
      </c>
      <c r="D8" s="54"/>
      <c r="E8" s="54"/>
      <c r="F8" s="54"/>
      <c r="G8" s="54"/>
      <c r="H8" s="54"/>
      <c r="I8" s="54"/>
      <c r="J8" s="98"/>
      <c r="K8" s="99"/>
      <c r="L8" s="100"/>
      <c r="M8" s="16"/>
      <c r="N8" s="39"/>
      <c r="O8" s="40"/>
      <c r="P8" s="37"/>
      <c r="Q8" s="38"/>
      <c r="R8" s="38"/>
      <c r="S8" s="22"/>
      <c r="T8" s="23"/>
      <c r="U8" s="23"/>
      <c r="V8" s="94"/>
    </row>
    <row r="9" spans="1:22" s="95" customFormat="1" ht="15" customHeight="1">
      <c r="B9" s="101" t="s">
        <v>25</v>
      </c>
      <c r="C9" s="102" t="s">
        <v>36</v>
      </c>
      <c r="D9" s="55"/>
      <c r="E9" s="55"/>
      <c r="F9" s="55"/>
      <c r="G9" s="55"/>
      <c r="H9" s="55"/>
      <c r="I9" s="103"/>
      <c r="J9" s="104"/>
      <c r="K9" s="104"/>
      <c r="L9" s="105"/>
      <c r="M9" s="30"/>
      <c r="N9" s="39"/>
      <c r="O9" s="40"/>
      <c r="P9" s="37"/>
      <c r="Q9" s="38"/>
      <c r="R9" s="38"/>
      <c r="S9" s="22"/>
      <c r="T9" s="23"/>
      <c r="U9" s="23"/>
      <c r="V9" s="94"/>
    </row>
    <row r="10" spans="1:22" s="95" customFormat="1" ht="25.5" customHeight="1">
      <c r="B10" s="58" t="s">
        <v>89</v>
      </c>
      <c r="C10" s="106" t="s">
        <v>49</v>
      </c>
      <c r="D10" s="107" t="s">
        <v>78</v>
      </c>
      <c r="E10" s="56">
        <v>43537</v>
      </c>
      <c r="F10" s="56">
        <v>43567</v>
      </c>
      <c r="G10" s="89">
        <f>F10-E10+1</f>
        <v>31</v>
      </c>
      <c r="H10" s="90">
        <f>G10/$G$36</f>
        <v>5.2100840336134456E-2</v>
      </c>
      <c r="I10" s="108" t="s">
        <v>57</v>
      </c>
      <c r="J10" s="109"/>
      <c r="K10" s="109"/>
      <c r="L10" s="109"/>
      <c r="M10" s="150">
        <v>0.6</v>
      </c>
      <c r="N10" s="41">
        <f t="shared" ref="N10:N35" si="0">M10*H10</f>
        <v>3.1260504201680674E-2</v>
      </c>
      <c r="O10" s="40">
        <f t="shared" ref="O10:O35" si="1">IF($B$3&gt;F10,H10*100,IF(AND($B$3&gt;E10,$B$3&lt;=F10),($B$3-E10+1)/(F10-E10+1)*H10*100,0))</f>
        <v>0</v>
      </c>
      <c r="P10" s="37">
        <f t="shared" ref="P10:P35" si="2">IF($B$3&gt;=E10,IF($B$3&gt;F10, 101-M10,IF(($B$3-E10+1)/(F10-E10+1)*70&lt;=M10,1,IF(($B$3-E10+1)/(F10-E10+1)*100*0.3&lt;=M10,2,3))),0)</f>
        <v>0</v>
      </c>
      <c r="Q10" s="42" t="str">
        <f t="shared" ref="Q10:Q35" si="3">IF(M10&gt;L10,"5",";")</f>
        <v>5</v>
      </c>
      <c r="R10" s="43" t="str">
        <f t="shared" ref="R10:R35" si="4">Q10</f>
        <v>5</v>
      </c>
      <c r="S10" s="24" t="s">
        <v>117</v>
      </c>
      <c r="T10" s="28" t="s">
        <v>121</v>
      </c>
      <c r="U10" s="28" t="s">
        <v>122</v>
      </c>
      <c r="V10" s="94"/>
    </row>
    <row r="11" spans="1:22" s="95" customFormat="1" ht="26.25" customHeight="1">
      <c r="B11" s="58" t="s">
        <v>90</v>
      </c>
      <c r="C11" s="110" t="s">
        <v>50</v>
      </c>
      <c r="D11" s="107" t="s">
        <v>78</v>
      </c>
      <c r="E11" s="56">
        <v>43570</v>
      </c>
      <c r="F11" s="56">
        <v>43581</v>
      </c>
      <c r="G11" s="89">
        <f t="shared" ref="G11:G35" si="5">F11-E11+1</f>
        <v>12</v>
      </c>
      <c r="H11" s="90">
        <f t="shared" ref="H11:H17" si="6">G11/$G$36</f>
        <v>2.0168067226890758E-2</v>
      </c>
      <c r="I11" s="111" t="s">
        <v>58</v>
      </c>
      <c r="J11" s="109"/>
      <c r="K11" s="109"/>
      <c r="L11" s="109"/>
      <c r="M11" s="150">
        <v>0.2</v>
      </c>
      <c r="N11" s="41">
        <f t="shared" si="0"/>
        <v>4.033613445378152E-3</v>
      </c>
      <c r="O11" s="40">
        <f t="shared" si="1"/>
        <v>0</v>
      </c>
      <c r="P11" s="37">
        <f t="shared" si="2"/>
        <v>0</v>
      </c>
      <c r="Q11" s="42" t="str">
        <f t="shared" si="3"/>
        <v>5</v>
      </c>
      <c r="R11" s="43" t="str">
        <f t="shared" si="4"/>
        <v>5</v>
      </c>
      <c r="S11" s="24" t="s">
        <v>119</v>
      </c>
      <c r="T11" s="28" t="s">
        <v>123</v>
      </c>
      <c r="U11" s="28" t="s">
        <v>124</v>
      </c>
      <c r="V11" s="94"/>
    </row>
    <row r="12" spans="1:22" s="95" customFormat="1" ht="26.25" customHeight="1">
      <c r="B12" s="58" t="s">
        <v>91</v>
      </c>
      <c r="C12" s="110" t="s">
        <v>51</v>
      </c>
      <c r="D12" s="107" t="s">
        <v>78</v>
      </c>
      <c r="E12" s="56">
        <v>43584</v>
      </c>
      <c r="F12" s="56">
        <v>43588</v>
      </c>
      <c r="G12" s="89">
        <f t="shared" si="5"/>
        <v>5</v>
      </c>
      <c r="H12" s="90">
        <f t="shared" si="6"/>
        <v>8.4033613445378148E-3</v>
      </c>
      <c r="I12" s="111" t="s">
        <v>59</v>
      </c>
      <c r="J12" s="109"/>
      <c r="K12" s="109"/>
      <c r="L12" s="109"/>
      <c r="M12" s="17">
        <v>0</v>
      </c>
      <c r="N12" s="41">
        <f t="shared" si="0"/>
        <v>0</v>
      </c>
      <c r="O12" s="40">
        <f t="shared" si="1"/>
        <v>0</v>
      </c>
      <c r="P12" s="37">
        <f t="shared" si="2"/>
        <v>0</v>
      </c>
      <c r="Q12" s="42" t="str">
        <f t="shared" si="3"/>
        <v>;</v>
      </c>
      <c r="R12" s="43" t="str">
        <f t="shared" si="4"/>
        <v>;</v>
      </c>
      <c r="S12" s="24" t="s">
        <v>118</v>
      </c>
      <c r="T12" s="28"/>
      <c r="U12" s="28"/>
      <c r="V12" s="94"/>
    </row>
    <row r="13" spans="1:22" s="95" customFormat="1" ht="26.25" customHeight="1">
      <c r="B13" s="58" t="s">
        <v>92</v>
      </c>
      <c r="C13" s="110" t="s">
        <v>52</v>
      </c>
      <c r="D13" s="107" t="s">
        <v>78</v>
      </c>
      <c r="E13" s="56">
        <v>43591</v>
      </c>
      <c r="F13" s="56">
        <v>43677</v>
      </c>
      <c r="G13" s="89">
        <f t="shared" si="5"/>
        <v>87</v>
      </c>
      <c r="H13" s="90">
        <f t="shared" si="6"/>
        <v>0.14621848739495799</v>
      </c>
      <c r="I13" s="112" t="s">
        <v>60</v>
      </c>
      <c r="J13" s="109"/>
      <c r="K13" s="109"/>
      <c r="L13" s="109"/>
      <c r="M13" s="17">
        <v>0</v>
      </c>
      <c r="N13" s="41">
        <f t="shared" si="0"/>
        <v>0</v>
      </c>
      <c r="O13" s="40">
        <f t="shared" si="1"/>
        <v>0</v>
      </c>
      <c r="P13" s="37">
        <f t="shared" si="2"/>
        <v>0</v>
      </c>
      <c r="Q13" s="42" t="str">
        <f t="shared" si="3"/>
        <v>;</v>
      </c>
      <c r="R13" s="43" t="str">
        <f t="shared" si="4"/>
        <v>;</v>
      </c>
      <c r="S13" s="24" t="s">
        <v>118</v>
      </c>
      <c r="T13" s="28"/>
      <c r="U13" s="28"/>
      <c r="V13" s="94"/>
    </row>
    <row r="14" spans="1:22" s="95" customFormat="1" ht="26.25" customHeight="1">
      <c r="B14" s="58" t="s">
        <v>93</v>
      </c>
      <c r="C14" s="110" t="s">
        <v>53</v>
      </c>
      <c r="D14" s="107" t="s">
        <v>78</v>
      </c>
      <c r="E14" s="56">
        <v>43581</v>
      </c>
      <c r="F14" s="56">
        <v>43581</v>
      </c>
      <c r="G14" s="89">
        <f t="shared" si="5"/>
        <v>1</v>
      </c>
      <c r="H14" s="90">
        <f t="shared" si="6"/>
        <v>1.6806722689075631E-3</v>
      </c>
      <c r="I14" s="112" t="s">
        <v>61</v>
      </c>
      <c r="J14" s="109"/>
      <c r="K14" s="109"/>
      <c r="L14" s="109"/>
      <c r="M14" s="17">
        <v>0</v>
      </c>
      <c r="N14" s="41">
        <f t="shared" si="0"/>
        <v>0</v>
      </c>
      <c r="O14" s="40">
        <f t="shared" si="1"/>
        <v>0</v>
      </c>
      <c r="P14" s="37">
        <f t="shared" si="2"/>
        <v>0</v>
      </c>
      <c r="Q14" s="42" t="str">
        <f t="shared" si="3"/>
        <v>;</v>
      </c>
      <c r="R14" s="43" t="str">
        <f t="shared" si="4"/>
        <v>;</v>
      </c>
      <c r="S14" s="24" t="s">
        <v>118</v>
      </c>
      <c r="T14" s="28"/>
      <c r="U14" s="28"/>
      <c r="V14" s="94"/>
    </row>
    <row r="15" spans="1:22" s="95" customFormat="1" ht="26.25" customHeight="1">
      <c r="B15" s="58" t="s">
        <v>94</v>
      </c>
      <c r="C15" s="110" t="s">
        <v>54</v>
      </c>
      <c r="D15" s="107" t="s">
        <v>78</v>
      </c>
      <c r="E15" s="56">
        <v>43584</v>
      </c>
      <c r="F15" s="56">
        <v>43584</v>
      </c>
      <c r="G15" s="89">
        <f t="shared" si="5"/>
        <v>1</v>
      </c>
      <c r="H15" s="90">
        <f t="shared" si="6"/>
        <v>1.6806722689075631E-3</v>
      </c>
      <c r="I15" s="112" t="s">
        <v>62</v>
      </c>
      <c r="J15" s="109"/>
      <c r="K15" s="109"/>
      <c r="L15" s="109"/>
      <c r="M15" s="17">
        <v>0</v>
      </c>
      <c r="N15" s="41">
        <f t="shared" si="0"/>
        <v>0</v>
      </c>
      <c r="O15" s="40">
        <f t="shared" si="1"/>
        <v>0</v>
      </c>
      <c r="P15" s="37">
        <f t="shared" si="2"/>
        <v>0</v>
      </c>
      <c r="Q15" s="42" t="str">
        <f t="shared" si="3"/>
        <v>;</v>
      </c>
      <c r="R15" s="43" t="str">
        <f t="shared" si="4"/>
        <v>;</v>
      </c>
      <c r="S15" s="24" t="s">
        <v>118</v>
      </c>
      <c r="T15" s="28"/>
      <c r="U15" s="28"/>
      <c r="V15" s="94"/>
    </row>
    <row r="16" spans="1:22" s="95" customFormat="1" ht="26.25" customHeight="1">
      <c r="B16" s="58" t="s">
        <v>95</v>
      </c>
      <c r="C16" s="110" t="s">
        <v>55</v>
      </c>
      <c r="D16" s="107" t="s">
        <v>78</v>
      </c>
      <c r="E16" s="56">
        <v>43587</v>
      </c>
      <c r="F16" s="56">
        <v>43678</v>
      </c>
      <c r="G16" s="89">
        <f t="shared" si="5"/>
        <v>92</v>
      </c>
      <c r="H16" s="90">
        <f t="shared" si="6"/>
        <v>0.1546218487394958</v>
      </c>
      <c r="I16" s="112" t="s">
        <v>63</v>
      </c>
      <c r="J16" s="109"/>
      <c r="K16" s="109"/>
      <c r="L16" s="109"/>
      <c r="M16" s="17">
        <v>0</v>
      </c>
      <c r="N16" s="41">
        <f t="shared" si="0"/>
        <v>0</v>
      </c>
      <c r="O16" s="40">
        <f t="shared" si="1"/>
        <v>0</v>
      </c>
      <c r="P16" s="37">
        <f t="shared" si="2"/>
        <v>0</v>
      </c>
      <c r="Q16" s="42" t="str">
        <f t="shared" si="3"/>
        <v>;</v>
      </c>
      <c r="R16" s="43" t="str">
        <f t="shared" si="4"/>
        <v>;</v>
      </c>
      <c r="S16" s="24" t="s">
        <v>118</v>
      </c>
      <c r="T16" s="28"/>
      <c r="U16" s="28"/>
      <c r="V16" s="94"/>
    </row>
    <row r="17" spans="2:22" s="95" customFormat="1" ht="26.25">
      <c r="B17" s="58" t="s">
        <v>96</v>
      </c>
      <c r="C17" s="110" t="s">
        <v>56</v>
      </c>
      <c r="D17" s="107" t="s">
        <v>78</v>
      </c>
      <c r="E17" s="56">
        <v>43654</v>
      </c>
      <c r="F17" s="56">
        <v>43665</v>
      </c>
      <c r="G17" s="89">
        <f t="shared" si="5"/>
        <v>12</v>
      </c>
      <c r="H17" s="90">
        <f t="shared" si="6"/>
        <v>2.0168067226890758E-2</v>
      </c>
      <c r="I17" s="112" t="s">
        <v>64</v>
      </c>
      <c r="J17" s="109"/>
      <c r="K17" s="109"/>
      <c r="L17" s="109"/>
      <c r="M17" s="17">
        <v>0</v>
      </c>
      <c r="N17" s="41">
        <f t="shared" si="0"/>
        <v>0</v>
      </c>
      <c r="O17" s="40">
        <f t="shared" si="1"/>
        <v>0</v>
      </c>
      <c r="P17" s="37">
        <f t="shared" si="2"/>
        <v>0</v>
      </c>
      <c r="Q17" s="42" t="str">
        <f t="shared" si="3"/>
        <v>;</v>
      </c>
      <c r="R17" s="43" t="str">
        <f t="shared" si="4"/>
        <v>;</v>
      </c>
      <c r="S17" s="24" t="s">
        <v>118</v>
      </c>
      <c r="T17" s="28"/>
      <c r="U17" s="28"/>
      <c r="V17" s="94"/>
    </row>
    <row r="18" spans="2:22" s="95" customFormat="1" ht="26.25">
      <c r="B18" s="96">
        <v>2</v>
      </c>
      <c r="C18" s="97" t="s">
        <v>97</v>
      </c>
      <c r="D18" s="57"/>
      <c r="E18" s="57"/>
      <c r="F18" s="57"/>
      <c r="G18" s="57"/>
      <c r="H18" s="57"/>
      <c r="I18" s="57"/>
      <c r="J18" s="109"/>
      <c r="K18" s="109"/>
      <c r="L18" s="109"/>
      <c r="M18" s="17"/>
      <c r="N18" s="41"/>
      <c r="O18" s="40"/>
      <c r="P18" s="37"/>
      <c r="Q18" s="42"/>
      <c r="R18" s="43"/>
      <c r="S18" s="24"/>
      <c r="T18" s="28"/>
      <c r="U18" s="28"/>
      <c r="V18" s="94"/>
    </row>
    <row r="19" spans="2:22" s="95" customFormat="1" ht="26.25">
      <c r="B19" s="58" t="s">
        <v>28</v>
      </c>
      <c r="C19" s="113" t="s">
        <v>36</v>
      </c>
      <c r="D19" s="58"/>
      <c r="E19" s="58"/>
      <c r="F19" s="58"/>
      <c r="G19" s="58"/>
      <c r="H19" s="58"/>
      <c r="I19" s="58"/>
      <c r="J19" s="58"/>
      <c r="K19" s="58"/>
      <c r="L19" s="58"/>
      <c r="M19" s="17"/>
      <c r="N19" s="41"/>
      <c r="O19" s="40"/>
      <c r="P19" s="37"/>
      <c r="Q19" s="42"/>
      <c r="R19" s="43"/>
      <c r="S19" s="24"/>
      <c r="T19" s="28"/>
      <c r="U19" s="28"/>
      <c r="V19" s="94"/>
    </row>
    <row r="20" spans="2:22" s="95" customFormat="1" ht="26.25" customHeight="1">
      <c r="B20" s="58" t="s">
        <v>98</v>
      </c>
      <c r="C20" s="110" t="s">
        <v>101</v>
      </c>
      <c r="D20" s="114"/>
      <c r="E20" s="56">
        <v>43581</v>
      </c>
      <c r="F20" s="56">
        <v>43584</v>
      </c>
      <c r="G20" s="89">
        <f t="shared" si="5"/>
        <v>4</v>
      </c>
      <c r="H20" s="90">
        <f t="shared" ref="H20:H22" si="7">G20/$G$36</f>
        <v>6.7226890756302525E-3</v>
      </c>
      <c r="I20" s="112" t="s">
        <v>67</v>
      </c>
      <c r="J20" s="58"/>
      <c r="K20" s="58"/>
      <c r="L20" s="58"/>
      <c r="M20" s="17">
        <v>0</v>
      </c>
      <c r="N20" s="41">
        <f t="shared" si="0"/>
        <v>0</v>
      </c>
      <c r="O20" s="40">
        <f t="shared" si="1"/>
        <v>0</v>
      </c>
      <c r="P20" s="37">
        <f t="shared" si="2"/>
        <v>0</v>
      </c>
      <c r="Q20" s="42" t="str">
        <f t="shared" si="3"/>
        <v>;</v>
      </c>
      <c r="R20" s="43" t="str">
        <f t="shared" si="4"/>
        <v>;</v>
      </c>
      <c r="S20" s="24" t="s">
        <v>118</v>
      </c>
      <c r="T20" s="28"/>
      <c r="U20" s="28"/>
      <c r="V20" s="94"/>
    </row>
    <row r="21" spans="2:22" s="95" customFormat="1" ht="26.25" customHeight="1">
      <c r="B21" s="58" t="s">
        <v>99</v>
      </c>
      <c r="C21" s="110" t="s">
        <v>102</v>
      </c>
      <c r="D21" s="114"/>
      <c r="E21" s="56">
        <v>43587</v>
      </c>
      <c r="F21" s="56">
        <v>43616</v>
      </c>
      <c r="G21" s="89">
        <f t="shared" si="5"/>
        <v>30</v>
      </c>
      <c r="H21" s="90">
        <f t="shared" si="7"/>
        <v>5.0420168067226892E-2</v>
      </c>
      <c r="I21" s="112" t="s">
        <v>61</v>
      </c>
      <c r="J21" s="58"/>
      <c r="K21" s="58"/>
      <c r="L21" s="58"/>
      <c r="M21" s="17">
        <v>0</v>
      </c>
      <c r="N21" s="41">
        <f t="shared" si="0"/>
        <v>0</v>
      </c>
      <c r="O21" s="40">
        <f t="shared" si="1"/>
        <v>0</v>
      </c>
      <c r="P21" s="37">
        <f t="shared" si="2"/>
        <v>0</v>
      </c>
      <c r="Q21" s="42" t="str">
        <f t="shared" si="3"/>
        <v>;</v>
      </c>
      <c r="R21" s="43" t="str">
        <f t="shared" si="4"/>
        <v>;</v>
      </c>
      <c r="S21" s="24" t="s">
        <v>118</v>
      </c>
      <c r="T21" s="28"/>
      <c r="U21" s="28"/>
      <c r="V21" s="94"/>
    </row>
    <row r="22" spans="2:22" s="95" customFormat="1" ht="26.25">
      <c r="B22" s="58" t="s">
        <v>100</v>
      </c>
      <c r="C22" s="106" t="s">
        <v>103</v>
      </c>
      <c r="D22" s="115"/>
      <c r="E22" s="56">
        <v>43619</v>
      </c>
      <c r="F22" s="56">
        <v>43647</v>
      </c>
      <c r="G22" s="89">
        <f t="shared" si="5"/>
        <v>29</v>
      </c>
      <c r="H22" s="90">
        <f t="shared" si="7"/>
        <v>4.8739495798319328E-2</v>
      </c>
      <c r="I22" s="112" t="s">
        <v>104</v>
      </c>
      <c r="J22" s="58"/>
      <c r="K22" s="58"/>
      <c r="L22" s="58"/>
      <c r="M22" s="17">
        <v>0</v>
      </c>
      <c r="N22" s="41">
        <f t="shared" si="0"/>
        <v>0</v>
      </c>
      <c r="O22" s="40">
        <f t="shared" si="1"/>
        <v>0</v>
      </c>
      <c r="P22" s="37">
        <f t="shared" si="2"/>
        <v>0</v>
      </c>
      <c r="Q22" s="42" t="str">
        <f t="shared" si="3"/>
        <v>;</v>
      </c>
      <c r="R22" s="43" t="str">
        <f t="shared" si="4"/>
        <v>;</v>
      </c>
      <c r="S22" s="24" t="s">
        <v>118</v>
      </c>
      <c r="T22" s="28"/>
      <c r="U22" s="28"/>
      <c r="V22" s="94"/>
    </row>
    <row r="23" spans="2:22" s="95" customFormat="1" ht="26.25">
      <c r="B23" s="96">
        <v>3</v>
      </c>
      <c r="C23" s="97" t="s">
        <v>105</v>
      </c>
      <c r="D23" s="57"/>
      <c r="E23" s="57"/>
      <c r="F23" s="57"/>
      <c r="G23" s="57"/>
      <c r="H23" s="57"/>
      <c r="I23" s="57"/>
      <c r="J23" s="109"/>
      <c r="K23" s="109"/>
      <c r="L23" s="109"/>
      <c r="M23" s="17"/>
      <c r="N23" s="41"/>
      <c r="O23" s="40"/>
      <c r="P23" s="37"/>
      <c r="Q23" s="42"/>
      <c r="R23" s="43"/>
      <c r="S23" s="24"/>
      <c r="T23" s="28"/>
      <c r="U23" s="28"/>
      <c r="V23" s="94"/>
    </row>
    <row r="24" spans="2:22" s="95" customFormat="1" ht="26.25">
      <c r="B24" s="58" t="s">
        <v>29</v>
      </c>
      <c r="C24" s="113" t="s">
        <v>36</v>
      </c>
      <c r="D24" s="59"/>
      <c r="E24" s="59"/>
      <c r="F24" s="59"/>
      <c r="G24" s="59"/>
      <c r="H24" s="59"/>
      <c r="I24" s="59"/>
      <c r="J24" s="109"/>
      <c r="K24" s="109"/>
      <c r="L24" s="109"/>
      <c r="M24" s="17"/>
      <c r="N24" s="41"/>
      <c r="O24" s="40"/>
      <c r="P24" s="37"/>
      <c r="Q24" s="42"/>
      <c r="R24" s="43"/>
      <c r="S24" s="24"/>
      <c r="T24" s="28"/>
      <c r="U24" s="28"/>
      <c r="V24" s="94"/>
    </row>
    <row r="25" spans="2:22" s="95" customFormat="1" ht="45">
      <c r="B25" s="58" t="s">
        <v>106</v>
      </c>
      <c r="C25" s="110" t="s">
        <v>65</v>
      </c>
      <c r="D25" s="107" t="s">
        <v>78</v>
      </c>
      <c r="E25" s="56">
        <v>43581</v>
      </c>
      <c r="F25" s="56">
        <v>43595</v>
      </c>
      <c r="G25" s="89">
        <f t="shared" si="5"/>
        <v>15</v>
      </c>
      <c r="H25" s="90">
        <f>G25/$G$36</f>
        <v>2.5210084033613446E-2</v>
      </c>
      <c r="I25" s="112" t="s">
        <v>67</v>
      </c>
      <c r="J25" s="109"/>
      <c r="K25" s="109"/>
      <c r="L25" s="109"/>
      <c r="M25" s="17">
        <v>0</v>
      </c>
      <c r="N25" s="41">
        <f t="shared" si="0"/>
        <v>0</v>
      </c>
      <c r="O25" s="40">
        <f t="shared" si="1"/>
        <v>0</v>
      </c>
      <c r="P25" s="37">
        <f t="shared" si="2"/>
        <v>0</v>
      </c>
      <c r="Q25" s="42" t="str">
        <f t="shared" si="3"/>
        <v>;</v>
      </c>
      <c r="R25" s="43" t="str">
        <f t="shared" si="4"/>
        <v>;</v>
      </c>
      <c r="S25" s="24" t="s">
        <v>118</v>
      </c>
      <c r="T25" s="28"/>
      <c r="U25" s="28"/>
      <c r="V25" s="94"/>
    </row>
    <row r="26" spans="2:22" s="95" customFormat="1" ht="26.25">
      <c r="B26" s="58" t="s">
        <v>107</v>
      </c>
      <c r="C26" s="110" t="s">
        <v>66</v>
      </c>
      <c r="D26" s="107" t="s">
        <v>78</v>
      </c>
      <c r="E26" s="56">
        <v>43598</v>
      </c>
      <c r="F26" s="56">
        <v>43678</v>
      </c>
      <c r="G26" s="89">
        <f>F26-E26+1</f>
        <v>81</v>
      </c>
      <c r="H26" s="90">
        <f>G26/$G$36</f>
        <v>0.13613445378151259</v>
      </c>
      <c r="I26" s="112" t="s">
        <v>68</v>
      </c>
      <c r="J26" s="109"/>
      <c r="K26" s="109"/>
      <c r="L26" s="109"/>
      <c r="M26" s="17">
        <v>0</v>
      </c>
      <c r="N26" s="41">
        <f t="shared" si="0"/>
        <v>0</v>
      </c>
      <c r="O26" s="40">
        <f t="shared" si="1"/>
        <v>0</v>
      </c>
      <c r="P26" s="37">
        <f t="shared" si="2"/>
        <v>0</v>
      </c>
      <c r="Q26" s="42" t="str">
        <f t="shared" si="3"/>
        <v>;</v>
      </c>
      <c r="R26" s="43" t="str">
        <f t="shared" si="4"/>
        <v>;</v>
      </c>
      <c r="S26" s="24" t="s">
        <v>118</v>
      </c>
      <c r="T26" s="28"/>
      <c r="U26" s="28"/>
      <c r="V26" s="94"/>
    </row>
    <row r="27" spans="2:22" s="95" customFormat="1" ht="26.25">
      <c r="B27" s="96">
        <v>4</v>
      </c>
      <c r="C27" s="97" t="s">
        <v>108</v>
      </c>
      <c r="D27" s="57"/>
      <c r="E27" s="57"/>
      <c r="F27" s="57"/>
      <c r="G27" s="57"/>
      <c r="H27" s="57"/>
      <c r="I27" s="57"/>
      <c r="J27" s="109"/>
      <c r="K27" s="109"/>
      <c r="L27" s="109"/>
      <c r="M27" s="17"/>
      <c r="N27" s="41"/>
      <c r="O27" s="40"/>
      <c r="P27" s="37"/>
      <c r="Q27" s="42"/>
      <c r="R27" s="43"/>
      <c r="S27" s="24"/>
      <c r="T27" s="28"/>
      <c r="U27" s="28"/>
      <c r="V27" s="94"/>
    </row>
    <row r="28" spans="2:22" s="95" customFormat="1" ht="26.25">
      <c r="B28" s="58" t="s">
        <v>109</v>
      </c>
      <c r="C28" s="113" t="s">
        <v>36</v>
      </c>
      <c r="D28" s="59"/>
      <c r="E28" s="59"/>
      <c r="F28" s="59"/>
      <c r="G28" s="59"/>
      <c r="H28" s="59"/>
      <c r="I28" s="59"/>
      <c r="J28" s="109"/>
      <c r="K28" s="109"/>
      <c r="L28" s="109"/>
      <c r="M28" s="17"/>
      <c r="N28" s="41"/>
      <c r="O28" s="40"/>
      <c r="P28" s="37"/>
      <c r="Q28" s="42"/>
      <c r="R28" s="43"/>
      <c r="S28" s="24"/>
      <c r="T28" s="28"/>
      <c r="U28" s="28"/>
      <c r="V28" s="94"/>
    </row>
    <row r="29" spans="2:22" s="95" customFormat="1" ht="45.75">
      <c r="B29" s="58" t="s">
        <v>110</v>
      </c>
      <c r="C29" s="116" t="s">
        <v>69</v>
      </c>
      <c r="D29" s="107" t="s">
        <v>78</v>
      </c>
      <c r="E29" s="56">
        <v>43581</v>
      </c>
      <c r="F29" s="56">
        <v>43603</v>
      </c>
      <c r="G29" s="89">
        <f t="shared" si="5"/>
        <v>23</v>
      </c>
      <c r="H29" s="90">
        <f t="shared" ref="H29:H31" si="8">G29/$G$36</f>
        <v>3.8655462184873951E-2</v>
      </c>
      <c r="I29" s="112" t="s">
        <v>67</v>
      </c>
      <c r="J29" s="109"/>
      <c r="K29" s="109"/>
      <c r="L29" s="109"/>
      <c r="M29" s="17">
        <v>0</v>
      </c>
      <c r="N29" s="41">
        <f t="shared" si="0"/>
        <v>0</v>
      </c>
      <c r="O29" s="40">
        <f t="shared" si="1"/>
        <v>0</v>
      </c>
      <c r="P29" s="37">
        <f t="shared" si="2"/>
        <v>0</v>
      </c>
      <c r="Q29" s="42" t="str">
        <f t="shared" si="3"/>
        <v>;</v>
      </c>
      <c r="R29" s="43" t="str">
        <f t="shared" si="4"/>
        <v>;</v>
      </c>
      <c r="S29" s="24" t="s">
        <v>118</v>
      </c>
      <c r="T29" s="25"/>
      <c r="U29" s="25"/>
      <c r="V29" s="94"/>
    </row>
    <row r="30" spans="2:22" s="95" customFormat="1" ht="30.75">
      <c r="B30" s="58" t="s">
        <v>111</v>
      </c>
      <c r="C30" s="116" t="s">
        <v>70</v>
      </c>
      <c r="D30" s="107" t="s">
        <v>78</v>
      </c>
      <c r="E30" s="56">
        <v>43633</v>
      </c>
      <c r="F30" s="56">
        <v>43644</v>
      </c>
      <c r="G30" s="89">
        <f t="shared" si="5"/>
        <v>12</v>
      </c>
      <c r="H30" s="90">
        <f t="shared" si="8"/>
        <v>2.0168067226890758E-2</v>
      </c>
      <c r="I30" s="112" t="s">
        <v>72</v>
      </c>
      <c r="J30" s="109"/>
      <c r="K30" s="109"/>
      <c r="L30" s="109"/>
      <c r="M30" s="17">
        <v>0</v>
      </c>
      <c r="N30" s="41">
        <f t="shared" si="0"/>
        <v>0</v>
      </c>
      <c r="O30" s="40">
        <f t="shared" si="1"/>
        <v>0</v>
      </c>
      <c r="P30" s="37">
        <f t="shared" si="2"/>
        <v>0</v>
      </c>
      <c r="Q30" s="42" t="str">
        <f t="shared" si="3"/>
        <v>;</v>
      </c>
      <c r="R30" s="43" t="str">
        <f t="shared" si="4"/>
        <v>;</v>
      </c>
      <c r="S30" s="24" t="s">
        <v>118</v>
      </c>
      <c r="T30" s="25"/>
      <c r="U30" s="25"/>
      <c r="V30" s="94"/>
    </row>
    <row r="31" spans="2:22" s="95" customFormat="1" ht="30.75">
      <c r="B31" s="58" t="s">
        <v>112</v>
      </c>
      <c r="C31" s="116" t="s">
        <v>71</v>
      </c>
      <c r="D31" s="107" t="s">
        <v>78</v>
      </c>
      <c r="E31" s="56">
        <v>43617</v>
      </c>
      <c r="F31" s="56">
        <v>43677</v>
      </c>
      <c r="G31" s="89">
        <f t="shared" si="5"/>
        <v>61</v>
      </c>
      <c r="H31" s="90">
        <f t="shared" si="8"/>
        <v>0.10252100840336134</v>
      </c>
      <c r="I31" s="112" t="s">
        <v>73</v>
      </c>
      <c r="J31" s="109"/>
      <c r="K31" s="109"/>
      <c r="L31" s="109"/>
      <c r="M31" s="17">
        <v>0</v>
      </c>
      <c r="N31" s="41">
        <f t="shared" si="0"/>
        <v>0</v>
      </c>
      <c r="O31" s="40">
        <f t="shared" si="1"/>
        <v>0</v>
      </c>
      <c r="P31" s="37">
        <f t="shared" si="2"/>
        <v>0</v>
      </c>
      <c r="Q31" s="42" t="str">
        <f t="shared" si="3"/>
        <v>;</v>
      </c>
      <c r="R31" s="43" t="str">
        <f t="shared" si="4"/>
        <v>;</v>
      </c>
      <c r="S31" s="24" t="s">
        <v>118</v>
      </c>
      <c r="T31" s="25"/>
      <c r="U31" s="25"/>
      <c r="V31" s="94"/>
    </row>
    <row r="32" spans="2:22" s="95" customFormat="1" ht="26.25">
      <c r="B32" s="96">
        <v>5</v>
      </c>
      <c r="C32" s="97" t="s">
        <v>116</v>
      </c>
      <c r="D32" s="57"/>
      <c r="E32" s="57"/>
      <c r="F32" s="57"/>
      <c r="G32" s="57"/>
      <c r="H32" s="57"/>
      <c r="I32" s="57"/>
      <c r="J32" s="109"/>
      <c r="K32" s="109"/>
      <c r="L32" s="109"/>
      <c r="M32" s="17"/>
      <c r="N32" s="41"/>
      <c r="O32" s="40"/>
      <c r="P32" s="37"/>
      <c r="Q32" s="42"/>
      <c r="R32" s="43"/>
      <c r="S32" s="24"/>
      <c r="T32" s="28"/>
      <c r="U32" s="28"/>
      <c r="V32" s="94"/>
    </row>
    <row r="33" spans="1:22" s="95" customFormat="1" ht="26.25">
      <c r="B33" s="58" t="s">
        <v>113</v>
      </c>
      <c r="C33" s="113" t="s">
        <v>36</v>
      </c>
      <c r="D33" s="59"/>
      <c r="E33" s="59"/>
      <c r="F33" s="59"/>
      <c r="G33" s="59"/>
      <c r="H33" s="59"/>
      <c r="I33" s="59"/>
      <c r="J33" s="109"/>
      <c r="K33" s="109"/>
      <c r="L33" s="109"/>
      <c r="M33" s="17"/>
      <c r="N33" s="41"/>
      <c r="O33" s="40"/>
      <c r="P33" s="37"/>
      <c r="Q33" s="42"/>
      <c r="R33" s="43"/>
      <c r="S33" s="24"/>
      <c r="T33" s="28"/>
      <c r="U33" s="28"/>
      <c r="V33" s="94"/>
    </row>
    <row r="34" spans="1:22" s="95" customFormat="1" ht="45.75">
      <c r="B34" s="58" t="s">
        <v>114</v>
      </c>
      <c r="C34" s="116" t="s">
        <v>74</v>
      </c>
      <c r="D34" s="107" t="s">
        <v>78</v>
      </c>
      <c r="E34" s="56">
        <v>43581</v>
      </c>
      <c r="F34" s="56">
        <v>43595</v>
      </c>
      <c r="G34" s="89">
        <f t="shared" si="5"/>
        <v>15</v>
      </c>
      <c r="H34" s="90">
        <f t="shared" ref="H34:H35" si="9">G34/$G$36</f>
        <v>2.5210084033613446E-2</v>
      </c>
      <c r="I34" s="112" t="s">
        <v>76</v>
      </c>
      <c r="J34" s="109"/>
      <c r="K34" s="109"/>
      <c r="L34" s="109"/>
      <c r="M34" s="17">
        <v>0</v>
      </c>
      <c r="N34" s="41">
        <f t="shared" si="0"/>
        <v>0</v>
      </c>
      <c r="O34" s="40">
        <f t="shared" si="1"/>
        <v>0</v>
      </c>
      <c r="P34" s="37">
        <f t="shared" si="2"/>
        <v>0</v>
      </c>
      <c r="Q34" s="42" t="str">
        <f t="shared" si="3"/>
        <v>;</v>
      </c>
      <c r="R34" s="43" t="str">
        <f t="shared" si="4"/>
        <v>;</v>
      </c>
      <c r="S34" s="24" t="s">
        <v>118</v>
      </c>
      <c r="T34" s="25"/>
      <c r="U34" s="25"/>
      <c r="V34" s="94"/>
    </row>
    <row r="35" spans="1:22" s="95" customFormat="1" ht="26.25">
      <c r="B35" s="58" t="s">
        <v>115</v>
      </c>
      <c r="C35" s="116" t="s">
        <v>75</v>
      </c>
      <c r="D35" s="107" t="s">
        <v>78</v>
      </c>
      <c r="E35" s="56">
        <v>43595</v>
      </c>
      <c r="F35" s="56">
        <v>43678</v>
      </c>
      <c r="G35" s="89">
        <f t="shared" si="5"/>
        <v>84</v>
      </c>
      <c r="H35" s="90">
        <f t="shared" si="9"/>
        <v>0.14117647058823529</v>
      </c>
      <c r="I35" s="112" t="s">
        <v>77</v>
      </c>
      <c r="J35" s="109"/>
      <c r="K35" s="109"/>
      <c r="L35" s="109"/>
      <c r="M35" s="17">
        <v>0</v>
      </c>
      <c r="N35" s="41">
        <f t="shared" si="0"/>
        <v>0</v>
      </c>
      <c r="O35" s="40">
        <f t="shared" si="1"/>
        <v>0</v>
      </c>
      <c r="P35" s="37">
        <f t="shared" si="2"/>
        <v>0</v>
      </c>
      <c r="Q35" s="42" t="str">
        <f t="shared" si="3"/>
        <v>;</v>
      </c>
      <c r="R35" s="43" t="str">
        <f t="shared" si="4"/>
        <v>;</v>
      </c>
      <c r="S35" s="24" t="s">
        <v>118</v>
      </c>
      <c r="T35" s="25"/>
      <c r="U35" s="25"/>
      <c r="V35" s="94"/>
    </row>
    <row r="36" spans="1:22" s="95" customFormat="1" ht="18.75">
      <c r="B36" s="117"/>
      <c r="C36" s="118"/>
      <c r="D36" s="119"/>
      <c r="E36" s="60"/>
      <c r="F36" s="60"/>
      <c r="G36" s="120">
        <f>SUM(G10:G35)</f>
        <v>595</v>
      </c>
      <c r="H36" s="121">
        <f>SUM(H10:H35)</f>
        <v>1</v>
      </c>
      <c r="I36" s="122"/>
      <c r="J36" s="123"/>
      <c r="K36" s="123"/>
      <c r="L36" s="123"/>
      <c r="M36" s="19"/>
      <c r="N36" s="44">
        <f>SUM(N10:N35)</f>
        <v>3.5294117647058823E-2</v>
      </c>
      <c r="O36" s="44">
        <f>SUM(O10:O35)</f>
        <v>0</v>
      </c>
      <c r="P36" s="45"/>
      <c r="Q36" s="45"/>
      <c r="R36" s="45"/>
      <c r="S36" s="26"/>
      <c r="T36" s="27"/>
      <c r="U36" s="27"/>
      <c r="V36" s="94"/>
    </row>
    <row r="37" spans="1:22" s="124" customFormat="1" ht="45.75" customHeight="1">
      <c r="B37" s="125"/>
      <c r="C37" s="126" t="s">
        <v>79</v>
      </c>
      <c r="D37" s="127"/>
      <c r="E37" s="61"/>
      <c r="F37" s="61"/>
      <c r="G37" s="128"/>
      <c r="H37" s="129"/>
      <c r="I37" s="130"/>
      <c r="J37" s="131"/>
      <c r="K37" s="132"/>
      <c r="L37" s="132"/>
      <c r="M37" s="29"/>
      <c r="N37" s="46"/>
      <c r="O37" s="47"/>
      <c r="P37" s="48"/>
      <c r="Q37" s="38"/>
      <c r="R37" s="38"/>
      <c r="S37" s="20"/>
      <c r="T37" s="21"/>
      <c r="U37" s="21"/>
      <c r="V37" s="133"/>
    </row>
    <row r="38" spans="1:22" s="95" customFormat="1" ht="26.25">
      <c r="B38" s="96">
        <v>1</v>
      </c>
      <c r="C38" s="134" t="s">
        <v>36</v>
      </c>
      <c r="D38" s="135"/>
      <c r="E38" s="62"/>
      <c r="F38" s="62"/>
      <c r="G38" s="89"/>
      <c r="H38" s="90"/>
      <c r="I38" s="136"/>
      <c r="J38" s="137"/>
      <c r="K38" s="100"/>
      <c r="L38" s="100"/>
      <c r="M38" s="16"/>
      <c r="N38" s="41"/>
      <c r="O38" s="40"/>
      <c r="P38" s="37"/>
      <c r="Q38" s="42"/>
      <c r="R38" s="43"/>
      <c r="S38" s="22"/>
      <c r="T38" s="23"/>
      <c r="U38" s="23"/>
      <c r="V38" s="138"/>
    </row>
    <row r="39" spans="1:22" s="95" customFormat="1" ht="56.25">
      <c r="B39" s="139" t="s">
        <v>25</v>
      </c>
      <c r="C39" s="140" t="s">
        <v>80</v>
      </c>
      <c r="D39" s="107" t="s">
        <v>78</v>
      </c>
      <c r="E39" s="56">
        <v>43556</v>
      </c>
      <c r="F39" s="56">
        <v>43556</v>
      </c>
      <c r="G39" s="89">
        <f>F39-E39+1</f>
        <v>1</v>
      </c>
      <c r="H39" s="90">
        <f>G39/$G$44</f>
        <v>5.8823529411764705E-2</v>
      </c>
      <c r="I39" s="108" t="s">
        <v>84</v>
      </c>
      <c r="J39" s="109"/>
      <c r="K39" s="109"/>
      <c r="L39" s="109"/>
      <c r="M39" s="150">
        <v>0.3</v>
      </c>
      <c r="N39" s="41">
        <f>M39*H39</f>
        <v>1.7647058823529412E-2</v>
      </c>
      <c r="O39" s="40">
        <f>IF($B$3&gt;F39,H39*100,IF(AND($B$3&gt;E39,$B$3&lt;=F39),($B$3-E39+1)/(F39-E39+1)*H39*100,0))</f>
        <v>0</v>
      </c>
      <c r="P39" s="37">
        <f>IF($B$3&gt;=E39,IF($B$3&gt;F39, 101-M39,IF(($B$3-E39+1)/(F39-E39+1)*70&lt;=M39,1,IF(($B$3-E39+1)/(F39-E39+1)*100*0.3&lt;=M39,2,3))),0)</f>
        <v>0</v>
      </c>
      <c r="Q39" s="42" t="str">
        <f>IF(M39&gt;L39,"5",";")</f>
        <v>5</v>
      </c>
      <c r="R39" s="43" t="str">
        <f>Q39</f>
        <v>5</v>
      </c>
      <c r="S39" s="24" t="s">
        <v>120</v>
      </c>
      <c r="T39" s="28" t="s">
        <v>125</v>
      </c>
      <c r="U39" s="28" t="s">
        <v>126</v>
      </c>
      <c r="V39" s="138"/>
    </row>
    <row r="40" spans="1:22" s="95" customFormat="1" ht="30">
      <c r="B40" s="139" t="s">
        <v>26</v>
      </c>
      <c r="C40" s="140" t="s">
        <v>81</v>
      </c>
      <c r="D40" s="107" t="s">
        <v>78</v>
      </c>
      <c r="E40" s="56">
        <v>43563</v>
      </c>
      <c r="F40" s="56">
        <v>43565</v>
      </c>
      <c r="G40" s="89">
        <f t="shared" ref="G40:G42" si="10">F40-E40+1</f>
        <v>3</v>
      </c>
      <c r="H40" s="90">
        <f t="shared" ref="H40:H42" si="11">G40/$G$44</f>
        <v>0.17647058823529413</v>
      </c>
      <c r="I40" s="112" t="s">
        <v>85</v>
      </c>
      <c r="J40" s="109"/>
      <c r="K40" s="109"/>
      <c r="L40" s="109"/>
      <c r="M40" s="17">
        <v>0</v>
      </c>
      <c r="N40" s="41">
        <f t="shared" ref="N40:N43" si="12">M40*H40</f>
        <v>0</v>
      </c>
      <c r="O40" s="40">
        <f t="shared" ref="O40:O42" si="13">IF($B$3&gt;F40,H40*100,IF(AND($B$3&gt;E40,$B$3&lt;=F40),($B$3-E40+1)/(F40-E40+1)*H40*100,0))</f>
        <v>0</v>
      </c>
      <c r="P40" s="37">
        <f t="shared" ref="P40:P42" si="14">IF($B$3&gt;=E40,IF($B$3&gt;F40, 101-M40,IF(($B$3-E40+1)/(F40-E40+1)*70&lt;=M40,1,IF(($B$3-E40+1)/(F40-E40+1)*100*0.3&lt;=M40,2,3))),0)</f>
        <v>0</v>
      </c>
      <c r="Q40" s="42" t="str">
        <f t="shared" ref="Q40:Q42" si="15">IF(M40&gt;L40,"5",";")</f>
        <v>;</v>
      </c>
      <c r="R40" s="43" t="str">
        <f t="shared" ref="R40:R42" si="16">Q40</f>
        <v>;</v>
      </c>
      <c r="S40" s="24" t="s">
        <v>118</v>
      </c>
      <c r="T40" s="28"/>
      <c r="U40" s="28"/>
      <c r="V40" s="138"/>
    </row>
    <row r="41" spans="1:22" s="95" customFormat="1" ht="45">
      <c r="B41" s="58" t="s">
        <v>27</v>
      </c>
      <c r="C41" s="140" t="s">
        <v>82</v>
      </c>
      <c r="D41" s="107" t="s">
        <v>78</v>
      </c>
      <c r="E41" s="56">
        <v>43570</v>
      </c>
      <c r="F41" s="56">
        <v>43581</v>
      </c>
      <c r="G41" s="89">
        <f t="shared" si="10"/>
        <v>12</v>
      </c>
      <c r="H41" s="90">
        <f t="shared" si="11"/>
        <v>0.70588235294117652</v>
      </c>
      <c r="I41" s="112" t="s">
        <v>86</v>
      </c>
      <c r="J41" s="109"/>
      <c r="K41" s="109"/>
      <c r="L41" s="109"/>
      <c r="M41" s="17">
        <v>0</v>
      </c>
      <c r="N41" s="41">
        <f t="shared" si="12"/>
        <v>0</v>
      </c>
      <c r="O41" s="40">
        <f t="shared" si="13"/>
        <v>0</v>
      </c>
      <c r="P41" s="37">
        <f t="shared" si="14"/>
        <v>0</v>
      </c>
      <c r="Q41" s="42" t="str">
        <f t="shared" si="15"/>
        <v>;</v>
      </c>
      <c r="R41" s="43" t="str">
        <f t="shared" si="16"/>
        <v>;</v>
      </c>
      <c r="S41" s="24" t="s">
        <v>118</v>
      </c>
      <c r="T41" s="28"/>
      <c r="U41" s="28"/>
      <c r="V41" s="138"/>
    </row>
    <row r="42" spans="1:22" s="95" customFormat="1" ht="30">
      <c r="B42" s="58" t="s">
        <v>35</v>
      </c>
      <c r="C42" s="140" t="s">
        <v>83</v>
      </c>
      <c r="D42" s="107" t="s">
        <v>78</v>
      </c>
      <c r="E42" s="56">
        <v>43586</v>
      </c>
      <c r="F42" s="56">
        <v>43586</v>
      </c>
      <c r="G42" s="89">
        <f t="shared" si="10"/>
        <v>1</v>
      </c>
      <c r="H42" s="90">
        <f t="shared" si="11"/>
        <v>5.8823529411764705E-2</v>
      </c>
      <c r="I42" s="112" t="s">
        <v>87</v>
      </c>
      <c r="J42" s="109"/>
      <c r="K42" s="109"/>
      <c r="L42" s="109"/>
      <c r="M42" s="17">
        <v>0</v>
      </c>
      <c r="N42" s="41">
        <f t="shared" si="12"/>
        <v>0</v>
      </c>
      <c r="O42" s="40">
        <f t="shared" si="13"/>
        <v>0</v>
      </c>
      <c r="P42" s="37">
        <f t="shared" si="14"/>
        <v>0</v>
      </c>
      <c r="Q42" s="42" t="str">
        <f t="shared" si="15"/>
        <v>;</v>
      </c>
      <c r="R42" s="43" t="str">
        <f t="shared" si="16"/>
        <v>;</v>
      </c>
      <c r="S42" s="24" t="s">
        <v>118</v>
      </c>
      <c r="T42" s="28"/>
      <c r="U42" s="28"/>
      <c r="V42" s="138"/>
    </row>
    <row r="43" spans="1:22" ht="26.25">
      <c r="A43" s="141"/>
      <c r="B43" s="142"/>
      <c r="C43" s="143"/>
      <c r="D43" s="144"/>
      <c r="E43" s="63"/>
      <c r="F43" s="64"/>
      <c r="G43" s="89"/>
      <c r="H43" s="90"/>
      <c r="I43" s="145"/>
      <c r="J43" s="146"/>
      <c r="K43" s="146"/>
      <c r="L43" s="146"/>
      <c r="M43" s="18"/>
      <c r="N43" s="41">
        <f t="shared" si="12"/>
        <v>0</v>
      </c>
      <c r="O43" s="40"/>
      <c r="P43" s="37"/>
      <c r="Q43" s="42"/>
      <c r="R43" s="43"/>
      <c r="S43" s="24"/>
      <c r="T43" s="25"/>
      <c r="U43" s="25"/>
      <c r="V43" s="147"/>
    </row>
    <row r="44" spans="1:22" s="95" customFormat="1" ht="18.75">
      <c r="B44" s="117"/>
      <c r="C44" s="118"/>
      <c r="D44" s="119"/>
      <c r="E44" s="60"/>
      <c r="F44" s="60"/>
      <c r="G44" s="120">
        <f>SUM(G38:G43)</f>
        <v>17</v>
      </c>
      <c r="H44" s="148">
        <f>SUM(H39:H43)</f>
        <v>1</v>
      </c>
      <c r="I44" s="122"/>
      <c r="J44" s="123"/>
      <c r="K44" s="123"/>
      <c r="L44" s="123"/>
      <c r="M44" s="19"/>
      <c r="N44" s="44">
        <f>SUM(N38:N43)</f>
        <v>1.7647058823529412E-2</v>
      </c>
      <c r="O44" s="44">
        <f>SUM(O38:O43)</f>
        <v>0</v>
      </c>
      <c r="P44" s="45"/>
      <c r="Q44" s="45"/>
      <c r="R44" s="45"/>
      <c r="S44" s="26"/>
      <c r="T44" s="27"/>
      <c r="U44" s="27"/>
      <c r="V44" s="94"/>
    </row>
  </sheetData>
  <sheetProtection sheet="1" objects="1" scenarios="1"/>
  <mergeCells count="1">
    <mergeCell ref="B3:C3"/>
  </mergeCells>
  <conditionalFormatting sqref="S7">
    <cfRule type="iconSet" priority="151">
      <iconSet iconSet="3TrafficLights2" showValue="0" reverse="1">
        <cfvo type="percent" val="0"/>
        <cfvo type="num" val="15"/>
        <cfvo type="num" val="20" gte="0"/>
      </iconSet>
    </cfRule>
  </conditionalFormatting>
  <conditionalFormatting sqref="S37">
    <cfRule type="iconSet" priority="137">
      <iconSet iconSet="3TrafficLights2" showValue="0" reverse="1">
        <cfvo type="percent" val="0"/>
        <cfvo type="num" val="15"/>
        <cfvo type="num" val="20" gte="0"/>
      </iconSet>
    </cfRule>
  </conditionalFormatting>
  <conditionalFormatting sqref="R38:R43">
    <cfRule type="cellIs" dxfId="2" priority="135" operator="notEqual">
      <formula>#REF!</formula>
    </cfRule>
  </conditionalFormatting>
  <conditionalFormatting sqref="R40:R42">
    <cfRule type="cellIs" dxfId="1" priority="133" operator="notEqual">
      <formula>#REF!</formula>
    </cfRule>
  </conditionalFormatting>
  <conditionalFormatting sqref="R10:R35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" id="{1825CC5D-6E1C-4274-B89A-C23F3BC9E86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P36:Q36 S36</xm:sqref>
        </x14:conditionalFormatting>
        <x14:conditionalFormatting xmlns:xm="http://schemas.microsoft.com/office/excel/2006/main">
          <x14:cfRule type="iconSet" priority="150" id="{3D0C92D4-1580-4668-AD2B-D827DE4F65D6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P7:Q7</xm:sqref>
        </x14:conditionalFormatting>
        <x14:conditionalFormatting xmlns:xm="http://schemas.microsoft.com/office/excel/2006/main">
          <x14:cfRule type="iconSet" priority="136" id="{6BF489EF-05DA-42F8-88CA-EC6D21CEA2CE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P37:Q37</xm:sqref>
        </x14:conditionalFormatting>
        <x14:conditionalFormatting xmlns:xm="http://schemas.microsoft.com/office/excel/2006/main">
          <x14:cfRule type="iconSet" priority="138" id="{2B67F296-8C6F-4F10-A657-E926785B99C2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P43:Q43 P38:Q38 S38:S43 P38:P43</xm:sqref>
        </x14:conditionalFormatting>
        <x14:conditionalFormatting xmlns:xm="http://schemas.microsoft.com/office/excel/2006/main">
          <x14:cfRule type="iconSet" priority="156" id="{381D59EB-D35C-41E9-B73B-FA0E21D626C4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P8:Q9 S8:S22 S25:S26 S29:S31 S34:S35</xm:sqref>
        </x14:conditionalFormatting>
        <x14:conditionalFormatting xmlns:xm="http://schemas.microsoft.com/office/excel/2006/main">
          <x14:cfRule type="iconSet" priority="157" id="{36B6BBC5-E640-49AE-94B9-88DA39DCC8D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P40:P42</xm:sqref>
        </x14:conditionalFormatting>
        <x14:conditionalFormatting xmlns:xm="http://schemas.microsoft.com/office/excel/2006/main">
          <x14:cfRule type="iconSet" priority="11" id="{19F2CAE9-5DBB-4C4E-ACB5-E50FA92F6C5A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S23:S24</xm:sqref>
        </x14:conditionalFormatting>
        <x14:conditionalFormatting xmlns:xm="http://schemas.microsoft.com/office/excel/2006/main">
          <x14:cfRule type="iconSet" priority="8" id="{71FE9DC3-38AD-4CF8-A9C7-0AC646077EC1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S27:S28</xm:sqref>
        </x14:conditionalFormatting>
        <x14:conditionalFormatting xmlns:xm="http://schemas.microsoft.com/office/excel/2006/main">
          <x14:cfRule type="iconSet" priority="5" id="{0BD1BC0E-C8D2-4A58-B1F3-DF61956DA14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S32:S33</xm:sqref>
        </x14:conditionalFormatting>
        <x14:conditionalFormatting xmlns:xm="http://schemas.microsoft.com/office/excel/2006/main">
          <x14:cfRule type="iconSet" priority="3" id="{A0AFDEBC-4BE8-4A58-BEF2-296599BA52CC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P44:Q44 S44</xm:sqref>
        </x14:conditionalFormatting>
        <x14:conditionalFormatting xmlns:xm="http://schemas.microsoft.com/office/excel/2006/main">
          <x14:cfRule type="iconSet" priority="2" id="{7BE1A463-7DF7-4793-9202-BFD038BBB25B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P10:P35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KOMERSIAL</vt:lpstr>
    </vt:vector>
  </TitlesOfParts>
  <Company>The Boston Consulting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Limassa Fanny</dc:creator>
  <cp:lastModifiedBy>User</cp:lastModifiedBy>
  <cp:lastPrinted>2017-07-05T09:21:12Z</cp:lastPrinted>
  <dcterms:created xsi:type="dcterms:W3CDTF">2014-01-28T15:11:17Z</dcterms:created>
  <dcterms:modified xsi:type="dcterms:W3CDTF">2019-04-10T09:41:05Z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79107241</vt:i4>
  </property>
  <property fmtid="{D5CDD505-2E9C-101B-9397-08002B2CF9AE}" pid="3" name="_NewReviewCycle">
    <vt:lpwstr/>
  </property>
  <property fmtid="{D5CDD505-2E9C-101B-9397-08002B2CF9AE}" pid="4" name="_EmailSubject">
    <vt:lpwstr>Initaitive Charter PTP</vt:lpwstr>
  </property>
  <property fmtid="{D5CDD505-2E9C-101B-9397-08002B2CF9AE}" pid="5" name="_AuthorEmail">
    <vt:lpwstr>Limassa.Fanny@bcg.com</vt:lpwstr>
  </property>
  <property fmtid="{D5CDD505-2E9C-101B-9397-08002B2CF9AE}" pid="6" name="_AuthorEmailDisplayName">
    <vt:lpwstr>Limassa Fanny</vt:lpwstr>
  </property>
  <property fmtid="{D5CDD505-2E9C-101B-9397-08002B2CF9AE}" pid="7" name="_ReviewingToolsShownOnce">
    <vt:lpwstr/>
  </property>
</Properties>
</file>