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RENSTRA\20. RKM STRATEGIS\RKM STRATEGIS 2019\02. MARET\"/>
    </mc:Choice>
  </mc:AlternateContent>
  <bookViews>
    <workbookView xWindow="0" yWindow="0" windowWidth="21600" windowHeight="9735" tabRatio="878"/>
  </bookViews>
  <sheets>
    <sheet name="SEKPER - CORCOM" sheetId="78" r:id="rId1"/>
  </sheets>
  <calcPr calcId="152511"/>
</workbook>
</file>

<file path=xl/calcChain.xml><?xml version="1.0" encoding="utf-8"?>
<calcChain xmlns="http://schemas.openxmlformats.org/spreadsheetml/2006/main">
  <c r="Q85" i="78" l="1"/>
  <c r="R85" i="78" s="1"/>
  <c r="P85" i="78"/>
  <c r="Q84" i="78"/>
  <c r="R84" i="78" s="1"/>
  <c r="P84" i="78"/>
  <c r="Q83" i="78"/>
  <c r="R83" i="78" s="1"/>
  <c r="P83" i="78"/>
  <c r="O83" i="78"/>
  <c r="Q82" i="78"/>
  <c r="R82" i="78" s="1"/>
  <c r="P82" i="78"/>
  <c r="O82" i="78"/>
  <c r="R78" i="78"/>
  <c r="Q78" i="78"/>
  <c r="P78" i="78"/>
  <c r="Q77" i="78"/>
  <c r="R77" i="78" s="1"/>
  <c r="P77" i="78"/>
  <c r="Q76" i="78"/>
  <c r="R76" i="78" s="1"/>
  <c r="P76" i="78"/>
  <c r="Q75" i="78"/>
  <c r="R75" i="78" s="1"/>
  <c r="P75" i="78"/>
  <c r="Q73" i="78"/>
  <c r="R73" i="78" s="1"/>
  <c r="P73" i="78"/>
  <c r="O73" i="78"/>
  <c r="Q72" i="78"/>
  <c r="R72" i="78" s="1"/>
  <c r="P72" i="78"/>
  <c r="Q70" i="78"/>
  <c r="R70" i="78" s="1"/>
  <c r="P70" i="78"/>
  <c r="O70" i="78"/>
  <c r="R69" i="78"/>
  <c r="Q69" i="78"/>
  <c r="P69" i="78"/>
  <c r="O69" i="78"/>
  <c r="Q68" i="78"/>
  <c r="R68" i="78" s="1"/>
  <c r="P68" i="78"/>
  <c r="Q67" i="78"/>
  <c r="R67" i="78" s="1"/>
  <c r="P67" i="78"/>
  <c r="Q63" i="78"/>
  <c r="R63" i="78" s="1"/>
  <c r="P63" i="78"/>
  <c r="O63" i="78"/>
  <c r="Q62" i="78"/>
  <c r="R62" i="78" s="1"/>
  <c r="P62" i="78"/>
  <c r="O62" i="78"/>
  <c r="Q61" i="78"/>
  <c r="R61" i="78" s="1"/>
  <c r="P61" i="78"/>
  <c r="Q60" i="78"/>
  <c r="R60" i="78" s="1"/>
  <c r="P60" i="78"/>
  <c r="Q59" i="78"/>
  <c r="R59" i="78" s="1"/>
  <c r="P59" i="78"/>
  <c r="Q57" i="78"/>
  <c r="R57" i="78" s="1"/>
  <c r="P57" i="78"/>
  <c r="O57" i="78"/>
  <c r="Q56" i="78"/>
  <c r="R56" i="78" s="1"/>
  <c r="P56" i="78"/>
  <c r="O56" i="78"/>
  <c r="Q54" i="78"/>
  <c r="R54" i="78" s="1"/>
  <c r="P54" i="78"/>
  <c r="Q53" i="78"/>
  <c r="R53" i="78" s="1"/>
  <c r="P53" i="78"/>
  <c r="Q52" i="78"/>
  <c r="R52" i="78" s="1"/>
  <c r="P52" i="78"/>
  <c r="Q51" i="78"/>
  <c r="R51" i="78" s="1"/>
  <c r="P51" i="78"/>
  <c r="Q45" i="78"/>
  <c r="R45" i="78" s="1"/>
  <c r="P45" i="78"/>
  <c r="Q44" i="78"/>
  <c r="R44" i="78" s="1"/>
  <c r="P44" i="78"/>
  <c r="O44" i="78"/>
  <c r="Q43" i="78"/>
  <c r="R43" i="78" s="1"/>
  <c r="P43" i="78"/>
  <c r="O43" i="78"/>
  <c r="Q42" i="78"/>
  <c r="R42" i="78" s="1"/>
  <c r="P42" i="78"/>
  <c r="O42" i="78"/>
  <c r="Q41" i="78"/>
  <c r="R41" i="78" s="1"/>
  <c r="P41" i="78"/>
  <c r="Q37" i="78"/>
  <c r="R37" i="78" s="1"/>
  <c r="P37" i="78"/>
  <c r="Q36" i="78"/>
  <c r="R36" i="78" s="1"/>
  <c r="P36" i="78"/>
  <c r="Q35" i="78"/>
  <c r="R35" i="78" s="1"/>
  <c r="P35" i="78"/>
  <c r="Q34" i="78"/>
  <c r="R34" i="78" s="1"/>
  <c r="P34" i="78"/>
  <c r="Q33" i="78"/>
  <c r="R33" i="78" s="1"/>
  <c r="P33" i="78"/>
  <c r="Q31" i="78"/>
  <c r="R31" i="78" s="1"/>
  <c r="P31" i="78"/>
  <c r="R30" i="78"/>
  <c r="Q30" i="78"/>
  <c r="P30" i="78"/>
  <c r="Q28" i="78"/>
  <c r="R28" i="78" s="1"/>
  <c r="P28" i="78"/>
  <c r="Q27" i="78"/>
  <c r="R27" i="78" s="1"/>
  <c r="P27" i="78"/>
  <c r="O27" i="78"/>
  <c r="Q26" i="78"/>
  <c r="R26" i="78" s="1"/>
  <c r="P26" i="78"/>
  <c r="O26" i="78"/>
  <c r="Q25" i="78"/>
  <c r="R25" i="78" s="1"/>
  <c r="P25" i="78"/>
  <c r="O25" i="78"/>
  <c r="Q21" i="78"/>
  <c r="R21" i="78" s="1"/>
  <c r="P21" i="78"/>
  <c r="Q20" i="78"/>
  <c r="R20" i="78" s="1"/>
  <c r="P20" i="78"/>
  <c r="O20" i="78"/>
  <c r="Q19" i="78"/>
  <c r="R19" i="78" s="1"/>
  <c r="P19" i="78"/>
  <c r="O19" i="78"/>
  <c r="Q18" i="78"/>
  <c r="R18" i="78" s="1"/>
  <c r="P18" i="78"/>
  <c r="O18" i="78"/>
  <c r="Q16" i="78"/>
  <c r="R16" i="78" s="1"/>
  <c r="Q15" i="78"/>
  <c r="R15" i="78" s="1"/>
  <c r="P15" i="78"/>
  <c r="Q13" i="78"/>
  <c r="R13" i="78" s="1"/>
  <c r="P13" i="78"/>
  <c r="Q12" i="78"/>
  <c r="R12" i="78" s="1"/>
  <c r="P12" i="78"/>
  <c r="Q11" i="78"/>
  <c r="R11" i="78" s="1"/>
  <c r="G44" i="78"/>
  <c r="G43" i="78"/>
  <c r="G37" i="78"/>
  <c r="G36" i="78"/>
  <c r="G33" i="78"/>
  <c r="G31" i="78"/>
  <c r="G27" i="78"/>
  <c r="G26" i="78"/>
  <c r="G20" i="78"/>
  <c r="G19" i="78"/>
  <c r="G15" i="78"/>
  <c r="G13" i="78"/>
  <c r="F85" i="78"/>
  <c r="O85" i="78" s="1"/>
  <c r="F84" i="78"/>
  <c r="O84" i="78" s="1"/>
  <c r="F83" i="78"/>
  <c r="G83" i="78" s="1"/>
  <c r="F82" i="78"/>
  <c r="G82" i="78" s="1"/>
  <c r="F78" i="78"/>
  <c r="O78" i="78" s="1"/>
  <c r="F77" i="78"/>
  <c r="O77" i="78" s="1"/>
  <c r="F76" i="78"/>
  <c r="G76" i="78" s="1"/>
  <c r="F75" i="78"/>
  <c r="O75" i="78" s="1"/>
  <c r="F73" i="78"/>
  <c r="G73" i="78" s="1"/>
  <c r="F72" i="78"/>
  <c r="G72" i="78" s="1"/>
  <c r="F70" i="78"/>
  <c r="G70" i="78" s="1"/>
  <c r="F69" i="78"/>
  <c r="G69" i="78" s="1"/>
  <c r="F68" i="78"/>
  <c r="O68" i="78" s="1"/>
  <c r="F67" i="78"/>
  <c r="O67" i="78" s="1"/>
  <c r="F63" i="78"/>
  <c r="G63" i="78" s="1"/>
  <c r="F62" i="78"/>
  <c r="G62" i="78" s="1"/>
  <c r="F61" i="78"/>
  <c r="O61" i="78" s="1"/>
  <c r="F60" i="78"/>
  <c r="O60" i="78" s="1"/>
  <c r="F59" i="78"/>
  <c r="G59" i="78" s="1"/>
  <c r="F57" i="78"/>
  <c r="G57" i="78" s="1"/>
  <c r="F56" i="78"/>
  <c r="G56" i="78" s="1"/>
  <c r="F54" i="78"/>
  <c r="O54" i="78" s="1"/>
  <c r="F53" i="78"/>
  <c r="G53" i="78" s="1"/>
  <c r="F52" i="78"/>
  <c r="O52" i="78" s="1"/>
  <c r="F51" i="78"/>
  <c r="G51" i="78" s="1"/>
  <c r="F45" i="78"/>
  <c r="G45" i="78" s="1"/>
  <c r="F44" i="78"/>
  <c r="F43" i="78"/>
  <c r="F42" i="78"/>
  <c r="G42" i="78" s="1"/>
  <c r="F41" i="78"/>
  <c r="O41" i="78" s="1"/>
  <c r="F37" i="78"/>
  <c r="O37" i="78" s="1"/>
  <c r="F36" i="78"/>
  <c r="O36" i="78" s="1"/>
  <c r="F35" i="78"/>
  <c r="G35" i="78" s="1"/>
  <c r="F34" i="78"/>
  <c r="O34" i="78" s="1"/>
  <c r="F33" i="78"/>
  <c r="O33" i="78" s="1"/>
  <c r="F31" i="78"/>
  <c r="O31" i="78" s="1"/>
  <c r="F30" i="78"/>
  <c r="G30" i="78" s="1"/>
  <c r="F28" i="78"/>
  <c r="G28" i="78" s="1"/>
  <c r="F27" i="78"/>
  <c r="F26" i="78"/>
  <c r="F25" i="78"/>
  <c r="G25" i="78" s="1"/>
  <c r="F21" i="78"/>
  <c r="G21" i="78" s="1"/>
  <c r="F20" i="78"/>
  <c r="F19" i="78"/>
  <c r="F18" i="78"/>
  <c r="G18" i="78" s="1"/>
  <c r="F16" i="78"/>
  <c r="G16" i="78" s="1"/>
  <c r="F15" i="78"/>
  <c r="F13" i="78"/>
  <c r="F12" i="78"/>
  <c r="F11" i="78"/>
  <c r="O21" i="78" l="1"/>
  <c r="O45" i="78"/>
  <c r="O72" i="78"/>
  <c r="G54" i="78"/>
  <c r="G60" i="78"/>
  <c r="G67" i="78"/>
  <c r="G77" i="78"/>
  <c r="G84" i="78"/>
  <c r="P16" i="78"/>
  <c r="O28" i="78"/>
  <c r="O30" i="78"/>
  <c r="G61" i="78"/>
  <c r="G68" i="78"/>
  <c r="G78" i="78"/>
  <c r="G11" i="78"/>
  <c r="G34" i="78"/>
  <c r="G41" i="78"/>
  <c r="O35" i="78"/>
  <c r="O53" i="78"/>
  <c r="G52" i="78"/>
  <c r="G75" i="78"/>
  <c r="P11" i="78"/>
  <c r="G85" i="78"/>
  <c r="G12" i="78"/>
  <c r="O51" i="78"/>
  <c r="O59" i="78"/>
  <c r="O76" i="78"/>
  <c r="Q10" i="78"/>
  <c r="R10" i="78" s="1"/>
  <c r="P10" i="78"/>
  <c r="O87" i="78" l="1"/>
  <c r="G87" i="78"/>
  <c r="G10" i="78"/>
  <c r="H85" i="78" l="1"/>
  <c r="N85" i="78" s="1"/>
  <c r="H83" i="78"/>
  <c r="N83" i="78" s="1"/>
  <c r="H82" i="78"/>
  <c r="N82" i="78" s="1"/>
  <c r="H84" i="78"/>
  <c r="N84" i="78" s="1"/>
  <c r="H75" i="78"/>
  <c r="N75" i="78" s="1"/>
  <c r="H76" i="78"/>
  <c r="N76" i="78" s="1"/>
  <c r="H77" i="78"/>
  <c r="N77" i="78" s="1"/>
  <c r="H78" i="78"/>
  <c r="N78" i="78" s="1"/>
  <c r="H73" i="78"/>
  <c r="N73" i="78" s="1"/>
  <c r="H72" i="78"/>
  <c r="N72" i="78" s="1"/>
  <c r="H67" i="78"/>
  <c r="N67" i="78" s="1"/>
  <c r="H68" i="78"/>
  <c r="N68" i="78" s="1"/>
  <c r="H69" i="78"/>
  <c r="N69" i="78" s="1"/>
  <c r="H70" i="78"/>
  <c r="N70" i="78" s="1"/>
  <c r="H63" i="78"/>
  <c r="N63" i="78" s="1"/>
  <c r="H60" i="78"/>
  <c r="N60" i="78" s="1"/>
  <c r="H62" i="78"/>
  <c r="N62" i="78" s="1"/>
  <c r="H61" i="78"/>
  <c r="N61" i="78" s="1"/>
  <c r="H59" i="78"/>
  <c r="N59" i="78" s="1"/>
  <c r="H56" i="78"/>
  <c r="N56" i="78" s="1"/>
  <c r="H57" i="78"/>
  <c r="N57" i="78" s="1"/>
  <c r="H51" i="78"/>
  <c r="H52" i="78"/>
  <c r="N52" i="78" s="1"/>
  <c r="H53" i="78"/>
  <c r="N53" i="78" s="1"/>
  <c r="H54" i="78"/>
  <c r="N54" i="78" s="1"/>
  <c r="G47" i="78"/>
  <c r="N51" i="78" l="1"/>
  <c r="N87" i="78" s="1"/>
  <c r="H87" i="78"/>
  <c r="H45" i="78"/>
  <c r="N45" i="78" s="1"/>
  <c r="H42" i="78"/>
  <c r="N42" i="78" s="1"/>
  <c r="H44" i="78"/>
  <c r="N44" i="78" s="1"/>
  <c r="H43" i="78"/>
  <c r="N43" i="78" s="1"/>
  <c r="H41" i="78"/>
  <c r="N41" i="78" s="1"/>
  <c r="H37" i="78"/>
  <c r="N37" i="78" s="1"/>
  <c r="H34" i="78"/>
  <c r="N34" i="78" s="1"/>
  <c r="H36" i="78"/>
  <c r="N36" i="78" s="1"/>
  <c r="H35" i="78"/>
  <c r="N35" i="78" s="1"/>
  <c r="H33" i="78"/>
  <c r="N33" i="78" s="1"/>
  <c r="H30" i="78"/>
  <c r="N30" i="78" s="1"/>
  <c r="H31" i="78"/>
  <c r="N31" i="78" s="1"/>
  <c r="H25" i="78"/>
  <c r="N25" i="78" s="1"/>
  <c r="H26" i="78"/>
  <c r="N26" i="78" s="1"/>
  <c r="H27" i="78"/>
  <c r="N27" i="78" s="1"/>
  <c r="H28" i="78"/>
  <c r="N28" i="78" s="1"/>
  <c r="H21" i="78"/>
  <c r="N21" i="78" s="1"/>
  <c r="H19" i="78"/>
  <c r="N19" i="78" s="1"/>
  <c r="H20" i="78"/>
  <c r="N20" i="78" s="1"/>
  <c r="H18" i="78"/>
  <c r="N18" i="78" s="1"/>
  <c r="H15" i="78"/>
  <c r="H16" i="78"/>
  <c r="H10" i="78"/>
  <c r="H12" i="78"/>
  <c r="H13" i="78"/>
  <c r="H11" i="78"/>
  <c r="N13" i="78" l="1"/>
  <c r="O13" i="78"/>
  <c r="N15" i="78"/>
  <c r="O15" i="78"/>
  <c r="N12" i="78"/>
  <c r="O12" i="78"/>
  <c r="H47" i="78"/>
  <c r="N10" i="78"/>
  <c r="O10" i="78"/>
  <c r="N11" i="78"/>
  <c r="O11" i="78"/>
  <c r="N16" i="78"/>
  <c r="O16" i="78"/>
  <c r="O47" i="78" l="1"/>
  <c r="N47" i="78"/>
  <c r="C4" i="78" s="1"/>
</calcChain>
</file>

<file path=xl/sharedStrings.xml><?xml version="1.0" encoding="utf-8"?>
<sst xmlns="http://schemas.openxmlformats.org/spreadsheetml/2006/main" count="298" uniqueCount="172">
  <si>
    <t>PIC</t>
  </si>
  <si>
    <t>Traffic lights</t>
  </si>
  <si>
    <t>Deliverable</t>
  </si>
  <si>
    <t>Bobot (%)</t>
  </si>
  <si>
    <t>Issues</t>
  </si>
  <si>
    <t>No</t>
  </si>
  <si>
    <t>Milestone</t>
  </si>
  <si>
    <t>Durasi (hari)</t>
  </si>
  <si>
    <t>Waktu Mulai</t>
  </si>
  <si>
    <t>Waktu Selesai</t>
  </si>
  <si>
    <t>[1]</t>
  </si>
  <si>
    <t>[2]</t>
  </si>
  <si>
    <t>[3]</t>
  </si>
  <si>
    <t>[4]</t>
  </si>
  <si>
    <t>[5]=[4]-[3]</t>
  </si>
  <si>
    <t>[6]</t>
  </si>
  <si>
    <t>[7]</t>
  </si>
  <si>
    <t>[8]</t>
  </si>
  <si>
    <t>[10]=[8] x [6]</t>
  </si>
  <si>
    <t>[11]</t>
  </si>
  <si>
    <t>[12]</t>
  </si>
  <si>
    <t>% Progress Overall</t>
  </si>
  <si>
    <t>% Progress Expected</t>
  </si>
  <si>
    <t>Transformasi Perusahaan</t>
  </si>
  <si>
    <t xml:space="preserve">Desain dan Implementasi Sistem Monitoring and Controlling 10 Program Strategis
</t>
  </si>
  <si>
    <t>1.1</t>
  </si>
  <si>
    <t>1.2</t>
  </si>
  <si>
    <t>2.1</t>
  </si>
  <si>
    <t>2.2</t>
  </si>
  <si>
    <t>2.3</t>
  </si>
  <si>
    <t>3.1</t>
  </si>
  <si>
    <t>3.2</t>
  </si>
  <si>
    <t>[13]</t>
  </si>
  <si>
    <t>Achievement</t>
  </si>
  <si>
    <t>Next Step</t>
  </si>
  <si>
    <t>[14]</t>
  </si>
  <si>
    <t>%</t>
  </si>
  <si>
    <r>
      <rPr>
        <b/>
        <sz val="20"/>
        <color rgb="FF00B050"/>
        <rFont val="Webdings"/>
        <family val="1"/>
        <charset val="2"/>
      </rPr>
      <t>5</t>
    </r>
    <r>
      <rPr>
        <b/>
        <sz val="16"/>
        <color rgb="FF00B050"/>
        <rFont val="Webdings"/>
        <family val="1"/>
        <charset val="2"/>
      </rPr>
      <t xml:space="preserve"> </t>
    </r>
    <r>
      <rPr>
        <b/>
        <sz val="16"/>
        <rFont val="Calibri"/>
        <family val="2"/>
        <scheme val="minor"/>
      </rPr>
      <t>or</t>
    </r>
    <r>
      <rPr>
        <b/>
        <sz val="16"/>
        <color rgb="FF00B050"/>
        <rFont val="Webdings"/>
        <family val="1"/>
        <charset val="2"/>
      </rPr>
      <t xml:space="preserve"> </t>
    </r>
    <r>
      <rPr>
        <b/>
        <sz val="20"/>
        <color rgb="FFFFC000"/>
        <rFont val="Webdings"/>
        <family val="1"/>
        <charset val="2"/>
      </rPr>
      <t>;</t>
    </r>
  </si>
  <si>
    <t>% Progres Aktual  (Juli)</t>
  </si>
  <si>
    <t>% Progres Aktual (Agustus)</t>
  </si>
  <si>
    <t xml:space="preserve">% Progres Aktual </t>
  </si>
  <si>
    <t>% Progres Aktual  (September)</t>
  </si>
  <si>
    <t>Perencanaan</t>
  </si>
  <si>
    <t>Pelaksanaan</t>
  </si>
  <si>
    <t>1.1.1</t>
  </si>
  <si>
    <t>1.1.2</t>
  </si>
  <si>
    <t>1.1.3</t>
  </si>
  <si>
    <t>1.1.4</t>
  </si>
  <si>
    <t>1.2.1</t>
  </si>
  <si>
    <t>1.2.2</t>
  </si>
  <si>
    <t>2.1.1</t>
  </si>
  <si>
    <t>2.1.2</t>
  </si>
  <si>
    <t>2.1.3</t>
  </si>
  <si>
    <t>2.2.1</t>
  </si>
  <si>
    <t>2.2.2</t>
  </si>
  <si>
    <t>2.3.1</t>
  </si>
  <si>
    <t>2.3.2</t>
  </si>
  <si>
    <t>2.3.3</t>
  </si>
  <si>
    <t>3.1.1</t>
  </si>
  <si>
    <t>3.1.2</t>
  </si>
  <si>
    <t>3.2.1</t>
  </si>
  <si>
    <t>Pembuatan Video company Profile</t>
  </si>
  <si>
    <t>Pengajuan ijin prinsip</t>
  </si>
  <si>
    <t>Penetuan Anggaran: RAB</t>
  </si>
  <si>
    <t>Pengajuan Budget Control : PR, PO, TTB</t>
  </si>
  <si>
    <t>Proses Keuangan</t>
  </si>
  <si>
    <t>Pengadaan</t>
  </si>
  <si>
    <t>Pengajuan Proses pengadaan kosultan</t>
  </si>
  <si>
    <t>Penetapan Pemenang</t>
  </si>
  <si>
    <t>Nota dinas ijin prinsip sudah ditanda tangani</t>
  </si>
  <si>
    <t xml:space="preserve">Sudah dibuat RAB </t>
  </si>
  <si>
    <t>PR  , PO, TTB sudah dibuat dan di approve</t>
  </si>
  <si>
    <t>Berkas pendukung sudah dijalankan untuk proses di keuangan</t>
  </si>
  <si>
    <t>Surat Perintah kerja/perjanjian</t>
  </si>
  <si>
    <t>1.3</t>
  </si>
  <si>
    <t>Pengambilan gambar ke 5 Cabang pelabuhan PTP</t>
  </si>
  <si>
    <t>Meeting offline</t>
  </si>
  <si>
    <t>Video editing</t>
  </si>
  <si>
    <t>Serah terima video company profile</t>
  </si>
  <si>
    <t>Mendapatkan video dan foto-foto 5 cabang pelabuhan PTP</t>
  </si>
  <si>
    <t>Pemilihan alur cerita dan pengisi suara(VO)</t>
  </si>
  <si>
    <t>penguncian skrip dan finishing video</t>
  </si>
  <si>
    <t>penyerahan video company profile (dvd)</t>
  </si>
  <si>
    <t>1.3.1</t>
  </si>
  <si>
    <t>1.3.2</t>
  </si>
  <si>
    <t>1.3.3</t>
  </si>
  <si>
    <t>1.3.4</t>
  </si>
  <si>
    <t>2.1.4</t>
  </si>
  <si>
    <t>2.3.4</t>
  </si>
  <si>
    <t>Pembuatan Kalender Perusahaan</t>
  </si>
  <si>
    <t>Membuat konsep kalender dan agenda</t>
  </si>
  <si>
    <t>Membuat design kalender &amp; Agenda</t>
  </si>
  <si>
    <t>Editing &amp; acc design kalender &amp; Agenda</t>
  </si>
  <si>
    <t xml:space="preserve">Naik cetak </t>
  </si>
  <si>
    <t>Distribusi kalender &amp; agenda</t>
  </si>
  <si>
    <t>Mendapatkan tema yang sesuai dengan karakter perusahaan</t>
  </si>
  <si>
    <t>Mendapatkan draft design kalender &amp; agenda</t>
  </si>
  <si>
    <t>Mendapatkan design kalender &amp; agenda yang disetujui</t>
  </si>
  <si>
    <t>Penyerahaan kalender &amp; agenda</t>
  </si>
  <si>
    <t>Seluruh pegawai stakeholder dan cabang PTP telah menerima kalender &amp; agenda</t>
  </si>
  <si>
    <t>Kegiatan Promosi Perusahaan</t>
  </si>
  <si>
    <t xml:space="preserve"> Pembuatan brosur &amp; company profile (proses pengajuan sampai dengan kegiatan selesai)</t>
  </si>
  <si>
    <t>pembuatan souvenir perusahaan &amp; Plakat (proses pengajuan sampai dengan kegiatan selesai)</t>
  </si>
  <si>
    <t>Sosialisasi CI &amp; PR ke seluruh cabang PTP (proses pengajuan sampai dengan kegiatan selesai)</t>
  </si>
  <si>
    <t>Partisipasi dalam pameran nasional &amp; internasional (proses pengajuan sampai dengan kegiatan selesai)</t>
  </si>
  <si>
    <t>Media gathering, visit media &amp; media visit (proses pengajuan sampai dengan kegiatan selesai)</t>
  </si>
  <si>
    <t>Brosur terbaru perusahaan</t>
  </si>
  <si>
    <t>Souvenir perusahaan tahun 2019</t>
  </si>
  <si>
    <t>Perusahaan memiliki standarisasi dalam penerapan corporate identity dan kegiatan kehumasan</t>
  </si>
  <si>
    <t>Eksistensi perusahaan</t>
  </si>
  <si>
    <t>Amanda</t>
  </si>
  <si>
    <t>Menyusun Strategi Komunikasi PTP untuk Membangun dan Memperkuat Citra Perusahaan</t>
  </si>
  <si>
    <t>Menyusun Program Strategi CSR di Seluruh Wilayah PTP</t>
  </si>
  <si>
    <t>Mudik Gratis</t>
  </si>
  <si>
    <t>Rapat awal dengan pemenang</t>
  </si>
  <si>
    <t>kunjungan ke pool bus</t>
  </si>
  <si>
    <t>membuat  &amp; memperbanyak formulir pendaftaran mudik</t>
  </si>
  <si>
    <t>membuka pendaftaran mudik &amp; mendata ulang pemudik</t>
  </si>
  <si>
    <t>pelaksanaan mudik gratis</t>
  </si>
  <si>
    <t>mendapatkan jadwal untuk kunjungan ke pool bus</t>
  </si>
  <si>
    <t>Memilih bus yang sesuai dengan kriteria pada saat proses pengadaan</t>
  </si>
  <si>
    <t>Memiliki formulir pendaftaran yang terstandarisasi</t>
  </si>
  <si>
    <t>Memiliki daftar pemudik</t>
  </si>
  <si>
    <t>pemudik berangkat ke tempat tujuan sesuai dengan formulir pendaftaran</t>
  </si>
  <si>
    <t>Pendistribusian Hewan Qurban</t>
  </si>
  <si>
    <t>Melakukan kunjungan ke peternakan hewan qurban</t>
  </si>
  <si>
    <t>membuat daftar penerima hewan qurban</t>
  </si>
  <si>
    <t>survey wilayah penerima hewan qurban</t>
  </si>
  <si>
    <t>Pengiriman hewan qurban ke wilayah yang  sesuai dengan kriteria data survey.</t>
  </si>
  <si>
    <t>mendapatkan hewan qurban sesuai dengan kriteria</t>
  </si>
  <si>
    <t>mendapatkan daftar penerima qurban</t>
  </si>
  <si>
    <t>mendapatkan score tertinggi &amp; terendah penerima qurban</t>
  </si>
  <si>
    <t>tanda terima penyerahaan hewan qurban</t>
  </si>
  <si>
    <t>Bantuan sosial</t>
  </si>
  <si>
    <t>Field trip PTP  (proses pengajuan sampai dengan laporan pertanggung jawaban)</t>
  </si>
  <si>
    <t>Pasar murah ramadhan &amp; Pembagian Makanan Buka Puasa (proses pengajuan sampai dengan laporan pertanggung jawaban)</t>
  </si>
  <si>
    <t>Perayaan hari kemerdekaan RI  (proses pengajuan sampai dengan laporan pertanggung jawaban)</t>
  </si>
  <si>
    <t>Perayaan HUT PTP  (proses pengajuan sampai dengan laporan pertanggung jawaban)</t>
  </si>
  <si>
    <t>Anak-ank memiliki pengetahuan tentang Pelabuhan</t>
  </si>
  <si>
    <t>Penyerahan bahan sembako  kepda masyarakat kurang mampu di wilayah tanjung priok serta Cabang PTP</t>
  </si>
  <si>
    <t>Penyerahan bvantuan sosial berupa alat-alat lomba beserta hadiahnya kepada masyarakat wilayah Tanjung Priok dan Cabang PTP.</t>
  </si>
  <si>
    <t>Masyarakat wilayah Tanjung Priok dan Cabang PTP bisa mendapatkan penyuluhan &amp; pemeriksaaan gratis dalam rangka merayakan HUT PTP</t>
  </si>
  <si>
    <t>ijin prinsip telah disetujui</t>
  </si>
  <si>
    <t>RAB telah di setujui</t>
  </si>
  <si>
    <t>Budget telah di approve</t>
  </si>
  <si>
    <t>telah dilaksanakan pembayaran tahap 1</t>
  </si>
  <si>
    <t>pelunasan pembayaran akan dilaksanakan setelah serah terima pekerjaan</t>
  </si>
  <si>
    <t>telah dilaksanakan</t>
  </si>
  <si>
    <t>telah mendapatkan pemenangnya</t>
  </si>
  <si>
    <t>masih ada 2x pertemuan offline</t>
  </si>
  <si>
    <t>data yang diterima oleh pihak vendor terlambat karena menunggu kerjsama PTP dengan cabang</t>
  </si>
  <si>
    <t>akan dilaksanakan meeting offline sebelum di lcok ke hasil akhir</t>
  </si>
  <si>
    <t>penguncian skrip telah dilaksanakan</t>
  </si>
  <si>
    <t>finishing video</t>
  </si>
  <si>
    <t>proses editing masih dilaksanakan</t>
  </si>
  <si>
    <t>penyerahan video company profile</t>
  </si>
  <si>
    <t>sedang dibuat ijin prinsip</t>
  </si>
  <si>
    <t>sedang dibuat RAB</t>
  </si>
  <si>
    <t>masih survey harga ke PO Bus</t>
  </si>
  <si>
    <t>telah dilaksankan sosialisasi CI ke cabang Banten dan Panjang</t>
  </si>
  <si>
    <t>menunggu kontrak kerjasama anatara PTP dengan cabang</t>
  </si>
  <si>
    <t>melaksanakan kegiatan sosialisasi di Jakarta dan Cabang lainnya</t>
  </si>
  <si>
    <t>sedang membuat konsep media gathering</t>
  </si>
  <si>
    <t>telah dilaksanakan field trip pada bulan maret 2019</t>
  </si>
  <si>
    <t>2.3.2.1</t>
  </si>
  <si>
    <t>2.3.2.2</t>
  </si>
  <si>
    <t>2.3.2.3</t>
  </si>
  <si>
    <t>2.3.2.4</t>
  </si>
  <si>
    <t>2.3.2.5</t>
  </si>
  <si>
    <t>3.1.3</t>
  </si>
  <si>
    <t>3.1.4</t>
  </si>
  <si>
    <t>3.1.5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</si>
</sst>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"/>
    <numFmt numFmtId="167" formatCode="[$-421]dd\ mmmm\ yyyy;@"/>
    <numFmt numFmtId="168" formatCode="dd/mm/yyyy;@"/>
    <numFmt numFmtId="169" formatCode="0.0%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Helv"/>
    </font>
    <font>
      <b/>
      <sz val="10"/>
      <color rgb="FFFF0000"/>
      <name val="Arial"/>
      <family val="2"/>
    </font>
    <font>
      <b/>
      <sz val="14"/>
      <color rgb="FF0F6FC6"/>
      <name val="Gotham Medium"/>
      <family val="3"/>
    </font>
    <font>
      <sz val="11"/>
      <color rgb="FFFFFFFF"/>
      <name val="Gotham Medium"/>
      <family val="3"/>
    </font>
    <font>
      <sz val="10"/>
      <color rgb="FFFFFFFF"/>
      <name val="Gotham Medium"/>
      <family val="3"/>
    </font>
    <font>
      <sz val="9"/>
      <color theme="1"/>
      <name val="Gotham Book"/>
      <family val="3"/>
    </font>
    <font>
      <sz val="9"/>
      <color rgb="FF333F48"/>
      <name val="Gotham Light"/>
      <family val="3"/>
    </font>
    <font>
      <sz val="10"/>
      <color rgb="FF1A1A1A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3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rgb="FF00B050"/>
      <name val="Webdings"/>
      <family val="1"/>
      <charset val="2"/>
    </font>
    <font>
      <b/>
      <sz val="20"/>
      <color rgb="FF00B050"/>
      <name val="Webdings"/>
      <family val="1"/>
      <charset val="2"/>
    </font>
    <font>
      <b/>
      <sz val="16"/>
      <name val="Calibri"/>
      <family val="2"/>
      <scheme val="minor"/>
    </font>
    <font>
      <b/>
      <sz val="20"/>
      <color rgb="FFFFC000"/>
      <name val="Webdings"/>
      <family val="1"/>
      <charset val="2"/>
    </font>
    <font>
      <sz val="20"/>
      <color theme="1"/>
      <name val="Webdings"/>
      <family val="1"/>
      <charset val="2"/>
    </font>
    <font>
      <sz val="11"/>
      <name val="Calibri"/>
      <family val="2"/>
      <scheme val="minor"/>
    </font>
    <font>
      <b/>
      <sz val="11"/>
      <color rgb="FF333F48"/>
      <name val="Calibri"/>
      <family val="2"/>
      <scheme val="minor"/>
    </font>
    <font>
      <sz val="11"/>
      <color rgb="FF333F48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Gotham Book"/>
      <family val="3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5" tint="0.79998168889431442"/>
      <name val="Calibri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599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5C8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5996"/>
      </left>
      <right/>
      <top style="thin">
        <color auto="1"/>
      </top>
      <bottom style="thin">
        <color auto="1"/>
      </bottom>
      <diagonal/>
    </border>
    <border>
      <left style="thin">
        <color rgb="FF005996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5996"/>
      </right>
      <top/>
      <bottom style="thin">
        <color indexed="64"/>
      </bottom>
      <diagonal/>
    </border>
    <border>
      <left style="thin">
        <color rgb="FF000000"/>
      </left>
      <right style="thin">
        <color rgb="FF005996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1498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0" fontId="2" fillId="0" borderId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38">
    <xf numFmtId="0" fontId="0" fillId="0" borderId="0" xfId="0"/>
    <xf numFmtId="0" fontId="3" fillId="0" borderId="0" xfId="1" applyFont="1" applyAlignment="1" applyProtection="1">
      <alignment horizontal="center" wrapText="1"/>
      <protection locked="0"/>
    </xf>
    <xf numFmtId="0" fontId="3" fillId="0" borderId="0" xfId="1" applyFont="1" applyAlignment="1" applyProtection="1">
      <alignment wrapText="1"/>
      <protection locked="0"/>
    </xf>
    <xf numFmtId="0" fontId="3" fillId="0" borderId="0" xfId="1" applyNumberFormat="1" applyFont="1" applyAlignment="1" applyProtection="1">
      <alignment wrapText="1"/>
      <protection locked="0"/>
    </xf>
    <xf numFmtId="0" fontId="3" fillId="2" borderId="0" xfId="1" applyNumberFormat="1" applyFont="1" applyFill="1" applyBorder="1" applyAlignment="1" applyProtection="1">
      <alignment wrapText="1"/>
      <protection locked="0"/>
    </xf>
    <xf numFmtId="0" fontId="4" fillId="2" borderId="0" xfId="1" applyNumberFormat="1" applyFont="1" applyFill="1" applyBorder="1" applyAlignment="1" applyProtection="1">
      <alignment horizontal="left" wrapText="1"/>
      <protection locked="0"/>
    </xf>
    <xf numFmtId="9" fontId="7" fillId="0" borderId="0" xfId="13" applyFont="1" applyAlignment="1" applyProtection="1">
      <alignment horizontal="right" vertical="center" readingOrder="1"/>
      <protection locked="0"/>
    </xf>
    <xf numFmtId="0" fontId="8" fillId="3" borderId="4" xfId="0" applyFont="1" applyFill="1" applyBorder="1" applyAlignment="1" applyProtection="1">
      <alignment horizontal="center" vertical="center" wrapText="1" readingOrder="1"/>
      <protection locked="0"/>
    </xf>
    <xf numFmtId="0" fontId="8" fillId="3" borderId="4" xfId="0" applyNumberFormat="1" applyFont="1" applyFill="1" applyBorder="1" applyAlignment="1" applyProtection="1">
      <alignment horizontal="center" vertical="center" wrapText="1" readingOrder="1"/>
      <protection locked="0"/>
    </xf>
    <xf numFmtId="0" fontId="9" fillId="4" borderId="7" xfId="0" applyFont="1" applyFill="1" applyBorder="1" applyAlignment="1" applyProtection="1">
      <alignment horizontal="center" vertical="center" wrapText="1" readingOrder="1"/>
      <protection locked="0"/>
    </xf>
    <xf numFmtId="0" fontId="9" fillId="4" borderId="4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9" borderId="12" xfId="0" applyFont="1" applyFill="1" applyBorder="1" applyAlignment="1" applyProtection="1">
      <alignment horizontal="center" vertical="center" wrapText="1" readingOrder="1"/>
      <protection locked="0"/>
    </xf>
    <xf numFmtId="0" fontId="14" fillId="0" borderId="5" xfId="1" applyNumberFormat="1" applyFont="1" applyFill="1" applyBorder="1" applyAlignment="1" applyProtection="1">
      <alignment horizontal="center" vertical="center" wrapText="1" readingOrder="1"/>
      <protection locked="0"/>
    </xf>
    <xf numFmtId="0" fontId="13" fillId="0" borderId="2" xfId="13" applyNumberFormat="1" applyFont="1" applyBorder="1" applyAlignment="1" applyProtection="1">
      <alignment horizontal="center" vertical="center" wrapText="1" readingOrder="1"/>
      <protection locked="0"/>
    </xf>
    <xf numFmtId="0" fontId="12" fillId="7" borderId="3" xfId="2" applyNumberFormat="1" applyFont="1" applyFill="1" applyBorder="1" applyAlignment="1" applyProtection="1">
      <alignment horizontal="center" vertical="center" readingOrder="1"/>
      <protection locked="0"/>
    </xf>
    <xf numFmtId="0" fontId="14" fillId="7" borderId="3" xfId="2" quotePrefix="1" applyNumberFormat="1" applyFont="1" applyFill="1" applyBorder="1" applyAlignment="1" applyProtection="1">
      <alignment horizontal="center" vertical="center" readingOrder="1"/>
      <protection locked="0"/>
    </xf>
    <xf numFmtId="0" fontId="10" fillId="8" borderId="2" xfId="13" applyNumberFormat="1" applyFont="1" applyFill="1" applyBorder="1" applyAlignment="1" applyProtection="1">
      <alignment horizontal="center" wrapText="1"/>
      <protection locked="0"/>
    </xf>
    <xf numFmtId="0" fontId="27" fillId="0" borderId="2" xfId="2" applyNumberFormat="1" applyFont="1" applyFill="1" applyBorder="1" applyAlignment="1" applyProtection="1">
      <alignment horizontal="center" vertical="center" wrapText="1"/>
      <protection locked="0"/>
    </xf>
    <xf numFmtId="166" fontId="28" fillId="0" borderId="2" xfId="0" applyNumberFormat="1" applyFont="1" applyBorder="1" applyAlignment="1" applyProtection="1">
      <alignment wrapText="1"/>
      <protection locked="0"/>
    </xf>
    <xf numFmtId="0" fontId="27" fillId="0" borderId="2" xfId="2" applyNumberFormat="1" applyFont="1" applyBorder="1" applyAlignment="1" applyProtection="1">
      <alignment horizontal="center" vertical="center" wrapText="1"/>
      <protection locked="0"/>
    </xf>
    <xf numFmtId="0" fontId="28" fillId="0" borderId="2" xfId="0" applyFont="1" applyBorder="1" applyAlignment="1" applyProtection="1">
      <alignment wrapText="1"/>
      <protection locked="0"/>
    </xf>
    <xf numFmtId="0" fontId="27" fillId="7" borderId="2" xfId="2" applyNumberFormat="1" applyFont="1" applyFill="1" applyBorder="1" applyAlignment="1" applyProtection="1">
      <alignment horizontal="center" vertical="center" wrapText="1"/>
      <protection locked="0"/>
    </xf>
    <xf numFmtId="0" fontId="28" fillId="7" borderId="2" xfId="0" applyFont="1" applyFill="1" applyBorder="1" applyAlignment="1" applyProtection="1">
      <alignment wrapText="1"/>
      <protection locked="0"/>
    </xf>
    <xf numFmtId="0" fontId="27" fillId="8" borderId="2" xfId="2" applyNumberFormat="1" applyFont="1" applyFill="1" applyBorder="1" applyAlignment="1" applyProtection="1">
      <alignment horizontal="center" vertical="center" wrapText="1"/>
      <protection locked="0"/>
    </xf>
    <xf numFmtId="0" fontId="28" fillId="8" borderId="2" xfId="0" applyFont="1" applyFill="1" applyBorder="1" applyProtection="1">
      <protection locked="0"/>
    </xf>
    <xf numFmtId="0" fontId="28" fillId="7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Protection="1"/>
    <xf numFmtId="0" fontId="7" fillId="0" borderId="0" xfId="0" applyFont="1" applyAlignment="1" applyProtection="1">
      <alignment horizontal="left" vertical="center" readingOrder="1"/>
    </xf>
    <xf numFmtId="0" fontId="3" fillId="0" borderId="0" xfId="1" applyFont="1" applyAlignment="1" applyProtection="1">
      <alignment horizontal="center" wrapText="1"/>
    </xf>
    <xf numFmtId="0" fontId="3" fillId="0" borderId="0" xfId="1" applyFont="1" applyAlignment="1" applyProtection="1">
      <alignment wrapText="1"/>
    </xf>
    <xf numFmtId="169" fontId="3" fillId="0" borderId="0" xfId="1" applyNumberFormat="1" applyFont="1" applyAlignment="1" applyProtection="1">
      <alignment wrapText="1"/>
    </xf>
    <xf numFmtId="0" fontId="3" fillId="0" borderId="0" xfId="1" applyNumberFormat="1" applyFont="1" applyAlignment="1" applyProtection="1">
      <alignment wrapText="1"/>
    </xf>
    <xf numFmtId="0" fontId="6" fillId="0" borderId="0" xfId="1" applyFont="1" applyProtection="1"/>
    <xf numFmtId="167" fontId="3" fillId="0" borderId="0" xfId="1" applyNumberFormat="1" applyFont="1" applyAlignment="1" applyProtection="1">
      <alignment wrapText="1"/>
    </xf>
    <xf numFmtId="0" fontId="3" fillId="2" borderId="0" xfId="1" applyFont="1" applyFill="1" applyBorder="1" applyAlignment="1" applyProtection="1">
      <alignment wrapText="1"/>
    </xf>
    <xf numFmtId="169" fontId="3" fillId="2" borderId="0" xfId="1" applyNumberFormat="1" applyFont="1" applyFill="1" applyBorder="1" applyAlignment="1" applyProtection="1">
      <alignment wrapText="1"/>
    </xf>
    <xf numFmtId="0" fontId="3" fillId="2" borderId="0" xfId="1" applyNumberFormat="1" applyFont="1" applyFill="1" applyBorder="1" applyAlignment="1" applyProtection="1">
      <alignment wrapText="1"/>
    </xf>
    <xf numFmtId="1" fontId="15" fillId="0" borderId="0" xfId="13" applyNumberFormat="1" applyFont="1" applyAlignment="1" applyProtection="1">
      <alignment horizontal="right" wrapText="1"/>
    </xf>
    <xf numFmtId="1" fontId="15" fillId="0" borderId="0" xfId="13" applyNumberFormat="1" applyFont="1" applyAlignment="1" applyProtection="1">
      <alignment horizontal="left" wrapText="1"/>
    </xf>
    <xf numFmtId="169" fontId="4" fillId="2" borderId="0" xfId="1" applyNumberFormat="1" applyFont="1" applyFill="1" applyBorder="1" applyAlignment="1" applyProtection="1">
      <alignment horizontal="left" wrapText="1"/>
    </xf>
    <xf numFmtId="0" fontId="4" fillId="2" borderId="0" xfId="1" applyNumberFormat="1" applyFont="1" applyFill="1" applyBorder="1" applyAlignment="1" applyProtection="1">
      <alignment horizontal="left" wrapText="1"/>
    </xf>
    <xf numFmtId="0" fontId="3" fillId="0" borderId="0" xfId="1" applyFont="1" applyAlignment="1" applyProtection="1">
      <alignment vertical="center"/>
    </xf>
    <xf numFmtId="0" fontId="8" fillId="3" borderId="4" xfId="0" applyFont="1" applyFill="1" applyBorder="1" applyAlignment="1" applyProtection="1">
      <alignment horizontal="left" vertical="center" wrapText="1" readingOrder="1"/>
    </xf>
    <xf numFmtId="0" fontId="8" fillId="3" borderId="4" xfId="0" applyFont="1" applyFill="1" applyBorder="1" applyAlignment="1" applyProtection="1">
      <alignment horizontal="center" vertical="center" wrapText="1" readingOrder="1"/>
    </xf>
    <xf numFmtId="169" fontId="8" fillId="3" borderId="4" xfId="0" applyNumberFormat="1" applyFont="1" applyFill="1" applyBorder="1" applyAlignment="1" applyProtection="1">
      <alignment horizontal="center" vertical="center" wrapText="1" readingOrder="1"/>
    </xf>
    <xf numFmtId="0" fontId="8" fillId="3" borderId="4" xfId="0" applyNumberFormat="1" applyFont="1" applyFill="1" applyBorder="1" applyAlignment="1" applyProtection="1">
      <alignment horizontal="center" vertical="center" wrapText="1" readingOrder="1"/>
    </xf>
    <xf numFmtId="0" fontId="9" fillId="4" borderId="4" xfId="0" applyFont="1" applyFill="1" applyBorder="1" applyAlignment="1" applyProtection="1">
      <alignment horizontal="left" vertical="center" wrapText="1" readingOrder="1"/>
    </xf>
    <xf numFmtId="0" fontId="9" fillId="4" borderId="7" xfId="0" applyFont="1" applyFill="1" applyBorder="1" applyAlignment="1" applyProtection="1">
      <alignment horizontal="center" vertical="center" wrapText="1" readingOrder="1"/>
    </xf>
    <xf numFmtId="0" fontId="9" fillId="4" borderId="4" xfId="0" applyFont="1" applyFill="1" applyBorder="1" applyAlignment="1" applyProtection="1">
      <alignment horizontal="center" vertical="center" wrapText="1" readingOrder="1"/>
    </xf>
    <xf numFmtId="169" fontId="9" fillId="4" borderId="7" xfId="0" applyNumberFormat="1" applyFont="1" applyFill="1" applyBorder="1" applyAlignment="1" applyProtection="1">
      <alignment horizontal="center" vertical="center" wrapText="1" readingOrder="1"/>
    </xf>
    <xf numFmtId="0" fontId="9" fillId="4" borderId="4" xfId="0" applyNumberFormat="1" applyFont="1" applyFill="1" applyBorder="1" applyAlignment="1" applyProtection="1">
      <alignment horizontal="center" vertical="center" wrapText="1" readingOrder="1"/>
    </xf>
    <xf numFmtId="0" fontId="29" fillId="0" borderId="8" xfId="1" applyFont="1" applyFill="1" applyBorder="1" applyAlignment="1" applyProtection="1">
      <alignment horizontal="center" vertical="center" wrapText="1" readingOrder="1"/>
    </xf>
    <xf numFmtId="0" fontId="24" fillId="6" borderId="2" xfId="0" applyFont="1" applyFill="1" applyBorder="1" applyAlignment="1" applyProtection="1">
      <alignment horizontal="left" vertical="center" wrapText="1" readingOrder="1"/>
    </xf>
    <xf numFmtId="0" fontId="23" fillId="0" borderId="10" xfId="1" applyFont="1" applyFill="1" applyBorder="1" applyAlignment="1" applyProtection="1">
      <alignment vertical="center" wrapText="1" readingOrder="1"/>
    </xf>
    <xf numFmtId="14" fontId="24" fillId="0" borderId="2" xfId="0" applyNumberFormat="1" applyFont="1" applyFill="1" applyBorder="1" applyAlignment="1" applyProtection="1">
      <alignment vertical="center" wrapText="1" readingOrder="1"/>
    </xf>
    <xf numFmtId="0" fontId="2" fillId="0" borderId="6" xfId="1" applyFont="1" applyBorder="1" applyAlignment="1" applyProtection="1">
      <alignment horizontal="center" vertical="center" wrapText="1" readingOrder="1"/>
    </xf>
    <xf numFmtId="169" fontId="25" fillId="0" borderId="2" xfId="13" applyNumberFormat="1" applyFont="1" applyFill="1" applyBorder="1" applyAlignment="1" applyProtection="1">
      <alignment horizontal="center" vertical="center" wrapText="1" readingOrder="1"/>
    </xf>
    <xf numFmtId="0" fontId="23" fillId="0" borderId="9" xfId="1" applyFont="1" applyFill="1" applyBorder="1" applyAlignment="1" applyProtection="1">
      <alignment vertical="center" wrapText="1" readingOrder="1"/>
    </xf>
    <xf numFmtId="0" fontId="14" fillId="0" borderId="9" xfId="1" applyFont="1" applyFill="1" applyBorder="1" applyAlignment="1" applyProtection="1">
      <alignment vertical="center" wrapText="1" readingOrder="1"/>
    </xf>
    <xf numFmtId="0" fontId="14" fillId="0" borderId="5" xfId="1" applyNumberFormat="1" applyFont="1" applyFill="1" applyBorder="1" applyAlignment="1" applyProtection="1">
      <alignment horizontal="center" vertical="center" wrapText="1" readingOrder="1"/>
    </xf>
    <xf numFmtId="166" fontId="0" fillId="0" borderId="0" xfId="0" applyNumberFormat="1" applyFont="1" applyProtection="1"/>
    <xf numFmtId="0" fontId="0" fillId="0" borderId="0" xfId="0" applyFont="1" applyProtection="1"/>
    <xf numFmtId="0" fontId="26" fillId="5" borderId="2" xfId="0" applyFont="1" applyFill="1" applyBorder="1" applyAlignment="1" applyProtection="1">
      <alignment horizontal="center" vertical="center" wrapText="1" readingOrder="1"/>
    </xf>
    <xf numFmtId="0" fontId="29" fillId="10" borderId="3" xfId="0" applyFont="1" applyFill="1" applyBorder="1" applyAlignment="1" applyProtection="1">
      <alignment vertical="center"/>
    </xf>
    <xf numFmtId="0" fontId="30" fillId="0" borderId="2" xfId="1" applyFont="1" applyFill="1" applyBorder="1" applyAlignment="1" applyProtection="1">
      <alignment vertical="center" wrapText="1" readingOrder="1"/>
    </xf>
    <xf numFmtId="14" fontId="25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2" xfId="1" applyFont="1" applyBorder="1" applyAlignment="1" applyProtection="1">
      <alignment horizontal="center" vertical="center" wrapText="1" readingOrder="1"/>
    </xf>
    <xf numFmtId="0" fontId="30" fillId="0" borderId="2" xfId="1" applyFont="1" applyBorder="1" applyAlignment="1" applyProtection="1">
      <alignment horizontal="left" vertical="center" wrapText="1" readingOrder="1"/>
    </xf>
    <xf numFmtId="0" fontId="12" fillId="0" borderId="2" xfId="1" applyFont="1" applyBorder="1" applyAlignment="1" applyProtection="1">
      <alignment horizontal="left" vertical="center" wrapText="1" readingOrder="1"/>
    </xf>
    <xf numFmtId="0" fontId="13" fillId="0" borderId="2" xfId="13" applyNumberFormat="1" applyFont="1" applyBorder="1" applyAlignment="1" applyProtection="1">
      <alignment horizontal="center" vertical="center" wrapText="1" readingOrder="1"/>
    </xf>
    <xf numFmtId="0" fontId="0" fillId="0" borderId="2" xfId="0" applyFont="1" applyFill="1" applyBorder="1" applyAlignment="1" applyProtection="1">
      <alignment horizontal="center" vertical="center" wrapText="1" readingOrder="1"/>
    </xf>
    <xf numFmtId="0" fontId="2" fillId="0" borderId="2" xfId="1" applyFont="1" applyFill="1" applyBorder="1" applyAlignment="1" applyProtection="1">
      <alignment horizontal="center" vertical="center" wrapText="1" readingOrder="1"/>
    </xf>
    <xf numFmtId="0" fontId="30" fillId="0" borderId="2" xfId="1" applyFont="1" applyFill="1" applyBorder="1" applyAlignment="1" applyProtection="1">
      <alignment horizontal="left" vertical="center" wrapText="1" readingOrder="1"/>
    </xf>
    <xf numFmtId="0" fontId="12" fillId="7" borderId="3" xfId="2" applyNumberFormat="1" applyFont="1" applyFill="1" applyBorder="1" applyAlignment="1" applyProtection="1">
      <alignment horizontal="center" vertical="center" readingOrder="1"/>
    </xf>
    <xf numFmtId="0" fontId="0" fillId="2" borderId="15" xfId="0" applyFont="1" applyFill="1" applyBorder="1" applyAlignment="1" applyProtection="1">
      <alignment vertical="center"/>
    </xf>
    <xf numFmtId="168" fontId="33" fillId="11" borderId="19" xfId="0" applyNumberFormat="1" applyFont="1" applyFill="1" applyBorder="1" applyAlignment="1" applyProtection="1">
      <alignment horizontal="center" vertical="center" wrapText="1"/>
    </xf>
    <xf numFmtId="0" fontId="0" fillId="2" borderId="3" xfId="0" applyFont="1" applyFill="1" applyBorder="1" applyAlignment="1" applyProtection="1">
      <alignment vertical="center" wrapText="1"/>
    </xf>
    <xf numFmtId="168" fontId="33" fillId="11" borderId="18" xfId="0" applyNumberFormat="1" applyFont="1" applyFill="1" applyBorder="1" applyAlignment="1" applyProtection="1">
      <alignment horizontal="center" vertical="center" wrapText="1"/>
    </xf>
    <xf numFmtId="0" fontId="0" fillId="2" borderId="15" xfId="0" applyFont="1" applyFill="1" applyBorder="1" applyAlignment="1" applyProtection="1">
      <alignment vertical="center" wrapText="1"/>
    </xf>
    <xf numFmtId="0" fontId="26" fillId="0" borderId="2" xfId="0" applyFont="1" applyFill="1" applyBorder="1" applyAlignment="1" applyProtection="1">
      <alignment horizontal="center" vertical="center" wrapText="1" readingOrder="1"/>
    </xf>
    <xf numFmtId="168" fontId="33" fillId="11" borderId="2" xfId="0" applyNumberFormat="1" applyFont="1" applyFill="1" applyBorder="1" applyAlignment="1" applyProtection="1">
      <alignment horizontal="center" vertical="center" wrapText="1"/>
    </xf>
    <xf numFmtId="168" fontId="33" fillId="0" borderId="2" xfId="0" applyNumberFormat="1" applyFont="1" applyFill="1" applyBorder="1" applyAlignment="1" applyProtection="1">
      <alignment horizontal="center" vertical="center" wrapText="1" readingOrder="1"/>
    </xf>
    <xf numFmtId="0" fontId="0" fillId="0" borderId="2" xfId="0" applyFill="1" applyBorder="1" applyAlignment="1" applyProtection="1">
      <alignment vertical="center" wrapText="1"/>
    </xf>
    <xf numFmtId="0" fontId="0" fillId="2" borderId="6" xfId="0" applyFont="1" applyFill="1" applyBorder="1" applyAlignment="1" applyProtection="1">
      <alignment vertical="center" wrapText="1"/>
    </xf>
    <xf numFmtId="168" fontId="33" fillId="11" borderId="16" xfId="0" applyNumberFormat="1" applyFont="1" applyFill="1" applyBorder="1" applyAlignment="1" applyProtection="1">
      <alignment horizontal="center" vertical="center" wrapText="1"/>
    </xf>
    <xf numFmtId="168" fontId="33" fillId="11" borderId="17" xfId="0" applyNumberFormat="1" applyFont="1" applyFill="1" applyBorder="1" applyAlignment="1" applyProtection="1">
      <alignment horizontal="center" vertical="center" wrapText="1"/>
    </xf>
    <xf numFmtId="0" fontId="0" fillId="2" borderId="8" xfId="0" applyFont="1" applyFill="1" applyBorder="1" applyAlignment="1" applyProtection="1">
      <alignment vertical="center" wrapText="1"/>
    </xf>
    <xf numFmtId="0" fontId="35" fillId="0" borderId="3" xfId="0" applyFont="1" applyFill="1" applyBorder="1" applyAlignment="1" applyProtection="1">
      <alignment vertical="center" wrapText="1"/>
    </xf>
    <xf numFmtId="0" fontId="2" fillId="0" borderId="2" xfId="0" applyFont="1" applyFill="1" applyBorder="1" applyAlignment="1" applyProtection="1">
      <alignment horizontal="center" vertical="center" wrapText="1" readingOrder="1"/>
    </xf>
    <xf numFmtId="0" fontId="13" fillId="0" borderId="2" xfId="1" applyFont="1" applyBorder="1" applyAlignment="1" applyProtection="1">
      <alignment horizontal="center" vertical="top"/>
    </xf>
    <xf numFmtId="0" fontId="0" fillId="0" borderId="2" xfId="1" applyFont="1" applyFill="1" applyBorder="1" applyAlignment="1" applyProtection="1">
      <alignment horizontal="center" vertical="center" readingOrder="1"/>
    </xf>
    <xf numFmtId="168" fontId="34" fillId="0" borderId="2" xfId="0" applyNumberFormat="1" applyFont="1" applyFill="1" applyBorder="1" applyAlignment="1" applyProtection="1">
      <alignment horizontal="center" vertical="center" wrapText="1" readingOrder="1"/>
    </xf>
    <xf numFmtId="0" fontId="31" fillId="0" borderId="2" xfId="0" applyFont="1" applyFill="1" applyBorder="1" applyAlignment="1" applyProtection="1">
      <alignment vertical="center" wrapText="1"/>
    </xf>
    <xf numFmtId="0" fontId="14" fillId="0" borderId="2" xfId="1" applyFont="1" applyBorder="1" applyAlignment="1" applyProtection="1">
      <alignment horizontal="center" vertical="top"/>
    </xf>
    <xf numFmtId="0" fontId="14" fillId="7" borderId="3" xfId="2" quotePrefix="1" applyNumberFormat="1" applyFont="1" applyFill="1" applyBorder="1" applyAlignment="1" applyProtection="1">
      <alignment horizontal="center" vertical="center" readingOrder="1"/>
    </xf>
    <xf numFmtId="0" fontId="0" fillId="2" borderId="2" xfId="0" applyFont="1" applyFill="1" applyBorder="1" applyAlignment="1" applyProtection="1">
      <alignment vertical="center" wrapText="1"/>
    </xf>
    <xf numFmtId="0" fontId="23" fillId="0" borderId="2" xfId="1" applyFont="1" applyFill="1" applyBorder="1" applyAlignment="1" applyProtection="1">
      <alignment horizontal="left" vertical="center" wrapText="1" readingOrder="1"/>
    </xf>
    <xf numFmtId="0" fontId="23" fillId="0" borderId="2" xfId="1" applyFont="1" applyFill="1" applyBorder="1" applyAlignment="1" applyProtection="1">
      <alignment horizontal="center" vertical="center" readingOrder="1"/>
    </xf>
    <xf numFmtId="0" fontId="32" fillId="0" borderId="3" xfId="0" applyFont="1" applyFill="1" applyBorder="1" applyAlignment="1" applyProtection="1">
      <alignment vertical="center" wrapText="1"/>
    </xf>
    <xf numFmtId="168" fontId="33" fillId="11" borderId="5" xfId="0" applyNumberFormat="1" applyFont="1" applyFill="1" applyBorder="1" applyAlignment="1" applyProtection="1">
      <alignment horizontal="center" vertical="center" wrapText="1"/>
    </xf>
    <xf numFmtId="0" fontId="23" fillId="0" borderId="2" xfId="1" applyFont="1" applyBorder="1" applyAlignment="1" applyProtection="1">
      <alignment horizontal="center" vertical="center" readingOrder="1"/>
    </xf>
    <xf numFmtId="0" fontId="23" fillId="0" borderId="2" xfId="1" applyFont="1" applyBorder="1" applyAlignment="1" applyProtection="1">
      <alignment horizontal="left" vertical="center" wrapText="1" readingOrder="1"/>
    </xf>
    <xf numFmtId="15" fontId="30" fillId="0" borderId="2" xfId="1" applyNumberFormat="1" applyFont="1" applyBorder="1" applyAlignment="1" applyProtection="1">
      <alignment horizontal="center" vertical="center" readingOrder="1"/>
    </xf>
    <xf numFmtId="0" fontId="23" fillId="0" borderId="2" xfId="1" quotePrefix="1" applyFont="1" applyBorder="1" applyAlignment="1" applyProtection="1">
      <alignment horizontal="center" vertical="center" readingOrder="1"/>
    </xf>
    <xf numFmtId="0" fontId="14" fillId="8" borderId="2" xfId="1" applyFont="1" applyFill="1" applyBorder="1" applyAlignment="1" applyProtection="1">
      <alignment horizontal="center" vertical="top"/>
    </xf>
    <xf numFmtId="0" fontId="11" fillId="8" borderId="2" xfId="0" applyFont="1" applyFill="1" applyBorder="1" applyAlignment="1" applyProtection="1">
      <alignment horizontal="left" vertical="center" wrapText="1" readingOrder="1"/>
    </xf>
    <xf numFmtId="0" fontId="10" fillId="8" borderId="6" xfId="0" applyFont="1" applyFill="1" applyBorder="1" applyAlignment="1" applyProtection="1">
      <alignment horizontal="center" vertical="center" wrapText="1"/>
    </xf>
    <xf numFmtId="14" fontId="11" fillId="8" borderId="2" xfId="0" applyNumberFormat="1" applyFont="1" applyFill="1" applyBorder="1" applyAlignment="1" applyProtection="1">
      <alignment horizontal="center" vertical="center" wrapText="1" readingOrder="1"/>
    </xf>
    <xf numFmtId="0" fontId="10" fillId="8" borderId="6" xfId="1" applyFont="1" applyFill="1" applyBorder="1" applyAlignment="1" applyProtection="1">
      <alignment horizontal="center" vertical="center" wrapText="1"/>
    </xf>
    <xf numFmtId="9" fontId="10" fillId="8" borderId="2" xfId="13" applyFont="1" applyFill="1" applyBorder="1" applyAlignment="1" applyProtection="1">
      <alignment horizontal="center" vertical="center" wrapText="1"/>
    </xf>
    <xf numFmtId="0" fontId="10" fillId="8" borderId="1" xfId="0" applyFont="1" applyFill="1" applyBorder="1" applyAlignment="1" applyProtection="1">
      <alignment horizontal="left" vertical="center" wrapText="1"/>
    </xf>
    <xf numFmtId="0" fontId="10" fillId="8" borderId="2" xfId="13" applyNumberFormat="1" applyFont="1" applyFill="1" applyBorder="1" applyAlignment="1" applyProtection="1">
      <alignment horizontal="center" wrapText="1"/>
    </xf>
    <xf numFmtId="0" fontId="29" fillId="10" borderId="8" xfId="0" applyFont="1" applyFill="1" applyBorder="1" applyAlignment="1" applyProtection="1">
      <alignment horizontal="left" vertical="center"/>
    </xf>
    <xf numFmtId="0" fontId="0" fillId="2" borderId="3" xfId="0" applyFont="1" applyFill="1" applyBorder="1" applyAlignment="1" applyProtection="1">
      <alignment vertical="center"/>
    </xf>
    <xf numFmtId="0" fontId="0" fillId="2" borderId="14" xfId="0" applyFont="1" applyFill="1" applyBorder="1" applyAlignment="1" applyProtection="1">
      <alignment vertical="center"/>
    </xf>
    <xf numFmtId="0" fontId="0" fillId="2" borderId="14" xfId="0" applyFont="1" applyFill="1" applyBorder="1" applyAlignment="1" applyProtection="1">
      <alignment vertical="center" wrapText="1"/>
    </xf>
    <xf numFmtId="0" fontId="3" fillId="0" borderId="0" xfId="1" applyFont="1" applyAlignment="1" applyProtection="1">
      <alignment horizontal="left" wrapText="1"/>
    </xf>
    <xf numFmtId="0" fontId="8" fillId="3" borderId="11" xfId="0" applyFont="1" applyFill="1" applyBorder="1" applyAlignment="1" applyProtection="1">
      <alignment horizontal="center" vertical="center" wrapText="1" readingOrder="1"/>
      <protection locked="0"/>
    </xf>
    <xf numFmtId="0" fontId="18" fillId="9" borderId="4" xfId="0" applyFont="1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 applyProtection="1">
      <alignment horizontal="center" vertical="center" wrapText="1" readingOrder="1"/>
      <protection locked="0"/>
    </xf>
    <xf numFmtId="0" fontId="9" fillId="4" borderId="13" xfId="0" applyFont="1" applyFill="1" applyBorder="1" applyAlignment="1" applyProtection="1">
      <alignment horizontal="center" vertical="center" wrapText="1" readingOrder="1"/>
      <protection locked="0"/>
    </xf>
    <xf numFmtId="1" fontId="14" fillId="0" borderId="5" xfId="1" applyNumberFormat="1" applyFont="1" applyFill="1" applyBorder="1" applyAlignment="1" applyProtection="1">
      <alignment horizontal="center" vertical="center" wrapText="1" readingOrder="1"/>
      <protection locked="0"/>
    </xf>
    <xf numFmtId="1" fontId="14" fillId="0" borderId="2" xfId="1" applyNumberFormat="1" applyFont="1" applyFill="1" applyBorder="1" applyAlignment="1" applyProtection="1">
      <alignment horizontal="center" vertical="center" wrapText="1" readingOrder="1"/>
      <protection locked="0"/>
    </xf>
    <xf numFmtId="0" fontId="13" fillId="0" borderId="2" xfId="2" applyNumberFormat="1" applyFont="1" applyBorder="1" applyAlignment="1" applyProtection="1">
      <alignment horizontal="center" vertical="center" wrapText="1" readingOrder="1"/>
      <protection locked="0"/>
    </xf>
    <xf numFmtId="0" fontId="10" fillId="0" borderId="2" xfId="2" applyNumberFormat="1" applyFont="1" applyBorder="1" applyAlignment="1" applyProtection="1">
      <alignment horizontal="center" vertical="center" wrapText="1"/>
      <protection locked="0"/>
    </xf>
    <xf numFmtId="1" fontId="13" fillId="0" borderId="2" xfId="13" applyNumberFormat="1" applyFont="1" applyBorder="1" applyAlignment="1" applyProtection="1">
      <alignment horizontal="center" vertical="center" wrapText="1" readingOrder="1"/>
      <protection locked="0"/>
    </xf>
    <xf numFmtId="166" fontId="13" fillId="0" borderId="2" xfId="0" applyNumberFormat="1" applyFont="1" applyFill="1" applyBorder="1" applyAlignment="1" applyProtection="1">
      <alignment horizontal="center" vertical="center" readingOrder="1"/>
      <protection locked="0"/>
    </xf>
    <xf numFmtId="166" fontId="13" fillId="0" borderId="2" xfId="13" applyNumberFormat="1" applyFont="1" applyBorder="1" applyAlignment="1" applyProtection="1">
      <alignment horizontal="center" vertical="center" wrapText="1" readingOrder="1"/>
      <protection locked="0"/>
    </xf>
    <xf numFmtId="0" fontId="0" fillId="0" borderId="2" xfId="0" applyNumberFormat="1" applyFill="1" applyBorder="1" applyAlignment="1" applyProtection="1">
      <alignment horizontal="center" vertical="center"/>
      <protection locked="0"/>
    </xf>
    <xf numFmtId="2" fontId="22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8" borderId="6" xfId="1" applyFont="1" applyFill="1" applyBorder="1" applyAlignment="1" applyProtection="1">
      <alignment horizontal="center" vertical="center" wrapText="1"/>
      <protection locked="0"/>
    </xf>
    <xf numFmtId="166" fontId="10" fillId="8" borderId="6" xfId="1" applyNumberFormat="1" applyFont="1" applyFill="1" applyBorder="1" applyAlignment="1" applyProtection="1">
      <alignment horizontal="center" vertical="center" wrapText="1"/>
      <protection locked="0"/>
    </xf>
    <xf numFmtId="0" fontId="10" fillId="8" borderId="2" xfId="2" applyNumberFormat="1" applyFont="1" applyFill="1" applyBorder="1" applyAlignment="1" applyProtection="1">
      <alignment horizontal="center" vertical="center" wrapText="1"/>
      <protection locked="0"/>
    </xf>
    <xf numFmtId="0" fontId="10" fillId="8" borderId="2" xfId="1" applyFont="1" applyFill="1" applyBorder="1" applyAlignment="1" applyProtection="1">
      <alignment horizontal="center" vertical="center" wrapText="1"/>
      <protection locked="0"/>
    </xf>
    <xf numFmtId="168" fontId="7" fillId="0" borderId="0" xfId="0" applyNumberFormat="1" applyFont="1" applyAlignment="1" applyProtection="1">
      <alignment horizontal="left" vertical="center" wrapText="1" readingOrder="1"/>
      <protection locked="0"/>
    </xf>
    <xf numFmtId="0" fontId="0" fillId="2" borderId="3" xfId="0" applyFont="1" applyFill="1" applyBorder="1" applyAlignment="1" applyProtection="1">
      <alignment horizontal="left" vertical="center" wrapText="1"/>
    </xf>
    <xf numFmtId="0" fontId="0" fillId="2" borderId="20" xfId="0" applyFont="1" applyFill="1" applyBorder="1" applyAlignment="1" applyProtection="1">
      <alignment horizontal="left" vertical="center" wrapText="1"/>
    </xf>
    <xf numFmtId="0" fontId="0" fillId="2" borderId="1" xfId="0" applyFont="1" applyFill="1" applyBorder="1" applyAlignment="1" applyProtection="1">
      <alignment horizontal="left" vertical="center" wrapText="1"/>
    </xf>
  </cellXfs>
  <cellStyles count="1498">
    <cellStyle name="Comma [0] 2" xfId="1497"/>
    <cellStyle name="Comma 2" xfId="4"/>
    <cellStyle name="Comma 3" xfId="5"/>
    <cellStyle name="Comma 4" xfId="6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Normal" xfId="0" builtinId="0"/>
    <cellStyle name="Normal 2" xfId="1"/>
    <cellStyle name="Normal 3" xfId="7"/>
    <cellStyle name="Normal 3 2" xfId="8"/>
    <cellStyle name="Normal 4" xfId="3"/>
    <cellStyle name="Normal 5" xfId="12"/>
    <cellStyle name="Normal 6" xfId="1494"/>
    <cellStyle name="Normal 6 2" xfId="1495"/>
    <cellStyle name="Percent" xfId="13" builtinId="5"/>
    <cellStyle name="Percent 2" xfId="2"/>
    <cellStyle name="Percent 2 2" xfId="9"/>
    <cellStyle name="Percent 3" xfId="10"/>
    <cellStyle name="Percent 4" xfId="1496"/>
    <cellStyle name="Style 1" xfId="11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5C8A"/>
      <color rgb="FF0033CC"/>
      <color rgb="FF0033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1823358</xdr:colOff>
      <xdr:row>1</xdr:row>
      <xdr:rowOff>231320</xdr:rowOff>
    </xdr:from>
    <xdr:to>
      <xdr:col>18</xdr:col>
      <xdr:colOff>2408465</xdr:colOff>
      <xdr:row>3</xdr:row>
      <xdr:rowOff>176892</xdr:rowOff>
    </xdr:to>
    <xdr:sp macro="" textlink="">
      <xdr:nvSpPr>
        <xdr:cNvPr id="2" name="Down Arrow 1"/>
        <xdr:cNvSpPr/>
      </xdr:nvSpPr>
      <xdr:spPr>
        <a:xfrm>
          <a:off x="17968233" y="478970"/>
          <a:ext cx="585107" cy="440872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18</xdr:col>
      <xdr:colOff>1768929</xdr:colOff>
      <xdr:row>0</xdr:row>
      <xdr:rowOff>108857</xdr:rowOff>
    </xdr:from>
    <xdr:to>
      <xdr:col>18</xdr:col>
      <xdr:colOff>2490108</xdr:colOff>
      <xdr:row>1</xdr:row>
      <xdr:rowOff>122464</xdr:rowOff>
    </xdr:to>
    <xdr:sp macro="" textlink="">
      <xdr:nvSpPr>
        <xdr:cNvPr id="3" name="Rectangle 2"/>
        <xdr:cNvSpPr/>
      </xdr:nvSpPr>
      <xdr:spPr>
        <a:xfrm>
          <a:off x="17913804" y="108857"/>
          <a:ext cx="721179" cy="261257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Isi disini</a:t>
          </a:r>
          <a:endParaRPr lang="id-ID" sz="1100"/>
        </a:p>
      </xdr:txBody>
    </xdr:sp>
    <xdr:clientData/>
  </xdr:twoCellAnchor>
  <xdr:twoCellAnchor>
    <xdr:from>
      <xdr:col>19</xdr:col>
      <xdr:colOff>870858</xdr:colOff>
      <xdr:row>1</xdr:row>
      <xdr:rowOff>231320</xdr:rowOff>
    </xdr:from>
    <xdr:to>
      <xdr:col>19</xdr:col>
      <xdr:colOff>1455965</xdr:colOff>
      <xdr:row>3</xdr:row>
      <xdr:rowOff>176892</xdr:rowOff>
    </xdr:to>
    <xdr:sp macro="" textlink="">
      <xdr:nvSpPr>
        <xdr:cNvPr id="4" name="Down Arrow 3"/>
        <xdr:cNvSpPr/>
      </xdr:nvSpPr>
      <xdr:spPr>
        <a:xfrm>
          <a:off x="21759183" y="478970"/>
          <a:ext cx="585107" cy="440872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19</xdr:col>
      <xdr:colOff>816429</xdr:colOff>
      <xdr:row>0</xdr:row>
      <xdr:rowOff>108857</xdr:rowOff>
    </xdr:from>
    <xdr:to>
      <xdr:col>19</xdr:col>
      <xdr:colOff>1537608</xdr:colOff>
      <xdr:row>1</xdr:row>
      <xdr:rowOff>122464</xdr:rowOff>
    </xdr:to>
    <xdr:sp macro="" textlink="">
      <xdr:nvSpPr>
        <xdr:cNvPr id="5" name="Rectangle 4"/>
        <xdr:cNvSpPr/>
      </xdr:nvSpPr>
      <xdr:spPr>
        <a:xfrm>
          <a:off x="21704754" y="108857"/>
          <a:ext cx="721179" cy="261257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Isi disini</a:t>
          </a:r>
          <a:endParaRPr lang="id-ID" sz="1100"/>
        </a:p>
      </xdr:txBody>
    </xdr:sp>
    <xdr:clientData/>
  </xdr:twoCellAnchor>
  <xdr:twoCellAnchor>
    <xdr:from>
      <xdr:col>20</xdr:col>
      <xdr:colOff>503465</xdr:colOff>
      <xdr:row>1</xdr:row>
      <xdr:rowOff>204106</xdr:rowOff>
    </xdr:from>
    <xdr:to>
      <xdr:col>20</xdr:col>
      <xdr:colOff>1088572</xdr:colOff>
      <xdr:row>3</xdr:row>
      <xdr:rowOff>149678</xdr:rowOff>
    </xdr:to>
    <xdr:sp macro="" textlink="">
      <xdr:nvSpPr>
        <xdr:cNvPr id="6" name="Down Arrow 5"/>
        <xdr:cNvSpPr/>
      </xdr:nvSpPr>
      <xdr:spPr>
        <a:xfrm>
          <a:off x="23868290" y="451756"/>
          <a:ext cx="585107" cy="440872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20</xdr:col>
      <xdr:colOff>449036</xdr:colOff>
      <xdr:row>0</xdr:row>
      <xdr:rowOff>81643</xdr:rowOff>
    </xdr:from>
    <xdr:to>
      <xdr:col>20</xdr:col>
      <xdr:colOff>1170215</xdr:colOff>
      <xdr:row>1</xdr:row>
      <xdr:rowOff>95250</xdr:rowOff>
    </xdr:to>
    <xdr:sp macro="" textlink="">
      <xdr:nvSpPr>
        <xdr:cNvPr id="7" name="Rectangle 6"/>
        <xdr:cNvSpPr/>
      </xdr:nvSpPr>
      <xdr:spPr>
        <a:xfrm>
          <a:off x="23813861" y="81643"/>
          <a:ext cx="721179" cy="261257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Isi disini</a:t>
          </a:r>
          <a:endParaRPr lang="id-ID" sz="1100"/>
        </a:p>
      </xdr:txBody>
    </xdr:sp>
    <xdr:clientData/>
  </xdr:twoCellAnchor>
  <xdr:twoCellAnchor>
    <xdr:from>
      <xdr:col>12</xdr:col>
      <xdr:colOff>108858</xdr:colOff>
      <xdr:row>1</xdr:row>
      <xdr:rowOff>204107</xdr:rowOff>
    </xdr:from>
    <xdr:to>
      <xdr:col>12</xdr:col>
      <xdr:colOff>693965</xdr:colOff>
      <xdr:row>3</xdr:row>
      <xdr:rowOff>149679</xdr:rowOff>
    </xdr:to>
    <xdr:sp macro="" textlink="">
      <xdr:nvSpPr>
        <xdr:cNvPr id="8" name="Down Arrow 7"/>
        <xdr:cNvSpPr/>
      </xdr:nvSpPr>
      <xdr:spPr>
        <a:xfrm>
          <a:off x="15348858" y="451757"/>
          <a:ext cx="585107" cy="440872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12</xdr:col>
      <xdr:colOff>54429</xdr:colOff>
      <xdr:row>0</xdr:row>
      <xdr:rowOff>81644</xdr:rowOff>
    </xdr:from>
    <xdr:to>
      <xdr:col>12</xdr:col>
      <xdr:colOff>775608</xdr:colOff>
      <xdr:row>1</xdr:row>
      <xdr:rowOff>95251</xdr:rowOff>
    </xdr:to>
    <xdr:sp macro="" textlink="">
      <xdr:nvSpPr>
        <xdr:cNvPr id="9" name="Rectangle 8"/>
        <xdr:cNvSpPr/>
      </xdr:nvSpPr>
      <xdr:spPr>
        <a:xfrm>
          <a:off x="15294429" y="81644"/>
          <a:ext cx="721179" cy="261257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Isi disini</a:t>
          </a:r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87"/>
  <sheetViews>
    <sheetView showGridLines="0" tabSelected="1" zoomScale="60" zoomScaleNormal="60" workbookViewId="0">
      <pane ySplit="6" topLeftCell="A43" activePane="bottomLeft" state="frozen"/>
      <selection pane="bottomLeft" activeCell="I53" sqref="I53"/>
    </sheetView>
  </sheetViews>
  <sheetFormatPr defaultColWidth="9.140625" defaultRowHeight="12.75"/>
  <cols>
    <col min="1" max="1" width="3.140625" style="26" bestFit="1" customWidth="1"/>
    <col min="2" max="2" width="17.42578125" style="116" customWidth="1"/>
    <col min="3" max="3" width="50" style="28" bestFit="1" customWidth="1"/>
    <col min="4" max="4" width="19.5703125" style="29" customWidth="1"/>
    <col min="5" max="5" width="19.28515625" style="29" customWidth="1"/>
    <col min="6" max="6" width="18.7109375" style="29" customWidth="1"/>
    <col min="7" max="7" width="11.7109375" style="29" hidden="1" customWidth="1"/>
    <col min="8" max="8" width="11.28515625" style="30" hidden="1" customWidth="1"/>
    <col min="9" max="9" width="88.7109375" style="31" customWidth="1"/>
    <col min="10" max="10" width="10.42578125" style="31" hidden="1" customWidth="1"/>
    <col min="11" max="12" width="13.5703125" style="31" hidden="1" customWidth="1"/>
    <col min="13" max="13" width="13.5703125" style="3" customWidth="1"/>
    <col min="14" max="15" width="15.5703125" style="2" hidden="1" customWidth="1"/>
    <col min="16" max="16" width="12" style="2" hidden="1" customWidth="1"/>
    <col min="17" max="17" width="1.7109375" style="2" hidden="1" customWidth="1"/>
    <col min="18" max="18" width="18.140625" style="2" hidden="1" customWidth="1"/>
    <col min="19" max="19" width="71.140625" style="2" customWidth="1"/>
    <col min="20" max="20" width="37.140625" style="2" customWidth="1"/>
    <col min="21" max="21" width="32.85546875" style="2" customWidth="1"/>
    <col min="22" max="22" width="21.5703125" style="29" customWidth="1"/>
    <col min="23" max="16384" width="9.140625" style="26"/>
  </cols>
  <sheetData>
    <row r="1" spans="1:22" ht="19.5">
      <c r="B1" s="27" t="s">
        <v>24</v>
      </c>
    </row>
    <row r="2" spans="1:22" ht="19.5">
      <c r="A2" s="32"/>
      <c r="B2" s="27" t="s">
        <v>23</v>
      </c>
      <c r="D2" s="33"/>
      <c r="N2" s="1"/>
      <c r="O2" s="1"/>
      <c r="P2" s="1"/>
      <c r="Q2" s="1"/>
      <c r="R2" s="1"/>
      <c r="S2" s="1"/>
      <c r="T2" s="1"/>
      <c r="U2" s="1"/>
      <c r="V2" s="28"/>
    </row>
    <row r="3" spans="1:22" ht="19.5">
      <c r="B3" s="134">
        <v>43516</v>
      </c>
      <c r="C3" s="134"/>
      <c r="G3" s="34"/>
      <c r="H3" s="35"/>
      <c r="I3" s="36"/>
      <c r="J3" s="36"/>
      <c r="K3" s="36"/>
      <c r="L3" s="36"/>
      <c r="M3" s="4"/>
      <c r="N3" s="1"/>
      <c r="O3" s="1"/>
      <c r="P3" s="1"/>
      <c r="Q3" s="1"/>
      <c r="R3" s="1"/>
      <c r="S3" s="1"/>
      <c r="T3" s="1"/>
      <c r="U3" s="1"/>
      <c r="V3" s="28"/>
    </row>
    <row r="4" spans="1:22" ht="19.5">
      <c r="B4" s="27"/>
      <c r="C4" s="37">
        <f>AVERAGE(N47,N87)</f>
        <v>14.197455434157561</v>
      </c>
      <c r="D4" s="38" t="s">
        <v>36</v>
      </c>
      <c r="G4" s="34"/>
      <c r="H4" s="39"/>
      <c r="I4" s="40"/>
      <c r="J4" s="40"/>
      <c r="K4" s="40"/>
      <c r="L4" s="40"/>
      <c r="M4" s="5"/>
      <c r="N4" s="1"/>
      <c r="O4" s="1"/>
      <c r="P4" s="1"/>
      <c r="Q4" s="1"/>
      <c r="R4" s="1"/>
      <c r="S4" s="1"/>
      <c r="T4" s="6"/>
      <c r="U4" s="6"/>
      <c r="V4" s="28"/>
    </row>
    <row r="5" spans="1:22" s="41" customFormat="1" ht="60">
      <c r="B5" s="42" t="s">
        <v>5</v>
      </c>
      <c r="C5" s="43" t="s">
        <v>6</v>
      </c>
      <c r="D5" s="43" t="s">
        <v>0</v>
      </c>
      <c r="E5" s="43" t="s">
        <v>8</v>
      </c>
      <c r="F5" s="43" t="s">
        <v>9</v>
      </c>
      <c r="G5" s="43" t="s">
        <v>7</v>
      </c>
      <c r="H5" s="44" t="s">
        <v>3</v>
      </c>
      <c r="I5" s="43" t="s">
        <v>2</v>
      </c>
      <c r="J5" s="45" t="s">
        <v>38</v>
      </c>
      <c r="K5" s="45" t="s">
        <v>39</v>
      </c>
      <c r="L5" s="45" t="s">
        <v>41</v>
      </c>
      <c r="M5" s="8" t="s">
        <v>40</v>
      </c>
      <c r="N5" s="7" t="s">
        <v>21</v>
      </c>
      <c r="O5" s="7" t="s">
        <v>22</v>
      </c>
      <c r="P5" s="7" t="s">
        <v>1</v>
      </c>
      <c r="Q5" s="117"/>
      <c r="R5" s="118" t="s">
        <v>37</v>
      </c>
      <c r="S5" s="11" t="s">
        <v>33</v>
      </c>
      <c r="T5" s="7" t="s">
        <v>4</v>
      </c>
      <c r="U5" s="7" t="s">
        <v>34</v>
      </c>
    </row>
    <row r="6" spans="1:22" s="41" customFormat="1" ht="27">
      <c r="B6" s="46"/>
      <c r="C6" s="47" t="s">
        <v>10</v>
      </c>
      <c r="D6" s="48" t="s">
        <v>11</v>
      </c>
      <c r="E6" s="47" t="s">
        <v>12</v>
      </c>
      <c r="F6" s="47" t="s">
        <v>13</v>
      </c>
      <c r="G6" s="48" t="s">
        <v>14</v>
      </c>
      <c r="H6" s="49" t="s">
        <v>15</v>
      </c>
      <c r="I6" s="48" t="s">
        <v>16</v>
      </c>
      <c r="J6" s="48"/>
      <c r="K6" s="50" t="s">
        <v>17</v>
      </c>
      <c r="L6" s="50" t="s">
        <v>17</v>
      </c>
      <c r="M6" s="10"/>
      <c r="N6" s="119" t="s">
        <v>18</v>
      </c>
      <c r="O6" s="9"/>
      <c r="P6" s="9" t="s">
        <v>19</v>
      </c>
      <c r="Q6" s="9"/>
      <c r="R6" s="120"/>
      <c r="S6" s="9" t="s">
        <v>20</v>
      </c>
      <c r="T6" s="9" t="s">
        <v>32</v>
      </c>
      <c r="U6" s="9" t="s">
        <v>35</v>
      </c>
    </row>
    <row r="7" spans="1:22" ht="68.25" customHeight="1">
      <c r="B7" s="51"/>
      <c r="C7" s="52" t="s">
        <v>111</v>
      </c>
      <c r="D7" s="53"/>
      <c r="E7" s="54"/>
      <c r="F7" s="54"/>
      <c r="G7" s="55"/>
      <c r="H7" s="56"/>
      <c r="I7" s="57"/>
      <c r="J7" s="58"/>
      <c r="K7" s="59"/>
      <c r="L7" s="59"/>
      <c r="M7" s="12"/>
      <c r="N7" s="121"/>
      <c r="O7" s="122"/>
      <c r="P7" s="123"/>
      <c r="Q7" s="124"/>
      <c r="R7" s="124"/>
      <c r="S7" s="17"/>
      <c r="T7" s="18"/>
      <c r="U7" s="18"/>
      <c r="V7" s="60"/>
    </row>
    <row r="8" spans="1:22" s="61" customFormat="1" ht="15" customHeight="1">
      <c r="B8" s="62">
        <v>1</v>
      </c>
      <c r="C8" s="63" t="s">
        <v>61</v>
      </c>
      <c r="D8" s="64"/>
      <c r="E8" s="65"/>
      <c r="F8" s="65"/>
      <c r="G8" s="66"/>
      <c r="H8" s="56"/>
      <c r="I8" s="67"/>
      <c r="J8" s="68"/>
      <c r="K8" s="69"/>
      <c r="L8" s="69"/>
      <c r="M8" s="13"/>
      <c r="N8" s="125"/>
      <c r="O8" s="126"/>
      <c r="P8" s="123"/>
      <c r="Q8" s="124"/>
      <c r="R8" s="124"/>
      <c r="S8" s="19"/>
      <c r="T8" s="20"/>
      <c r="U8" s="20"/>
      <c r="V8" s="60"/>
    </row>
    <row r="9" spans="1:22" s="61" customFormat="1" ht="25.5" customHeight="1">
      <c r="B9" s="62" t="s">
        <v>25</v>
      </c>
      <c r="C9" s="63" t="s">
        <v>42</v>
      </c>
      <c r="D9" s="70"/>
      <c r="E9" s="65"/>
      <c r="F9" s="65"/>
      <c r="G9" s="71"/>
      <c r="H9" s="56"/>
      <c r="I9" s="72"/>
      <c r="J9" s="73"/>
      <c r="K9" s="73"/>
      <c r="L9" s="73"/>
      <c r="M9" s="14"/>
      <c r="N9" s="127"/>
      <c r="O9" s="126"/>
      <c r="P9" s="123"/>
      <c r="Q9" s="128"/>
      <c r="R9" s="129"/>
      <c r="S9" s="21"/>
      <c r="T9" s="25"/>
      <c r="U9" s="25"/>
      <c r="V9" s="60"/>
    </row>
    <row r="10" spans="1:22" s="61" customFormat="1" ht="26.25">
      <c r="B10" s="70" t="s">
        <v>44</v>
      </c>
      <c r="C10" s="74" t="s">
        <v>62</v>
      </c>
      <c r="D10" s="70" t="s">
        <v>110</v>
      </c>
      <c r="E10" s="75">
        <v>43467</v>
      </c>
      <c r="F10" s="75">
        <v>43468</v>
      </c>
      <c r="G10" s="71">
        <f t="shared" ref="G10" si="0">F10-E10+1</f>
        <v>2</v>
      </c>
      <c r="H10" s="56">
        <f>G10/$G$47</f>
        <v>5.3191489361702126E-3</v>
      </c>
      <c r="I10" s="76" t="s">
        <v>69</v>
      </c>
      <c r="J10" s="73"/>
      <c r="K10" s="73"/>
      <c r="L10" s="73"/>
      <c r="M10" s="14">
        <v>100</v>
      </c>
      <c r="N10" s="127">
        <f>M10*H10</f>
        <v>0.53191489361702127</v>
      </c>
      <c r="O10" s="126">
        <f>IF($B$3&gt;F10,H10*100,IF(AND($B$3&gt;E10,$B$3&lt;=F10),($B$3-E10+1)/(F10-E10+1)*H10*100,0))</f>
        <v>0.53191489361702127</v>
      </c>
      <c r="P10" s="123">
        <f t="shared" ref="P10" si="1">IF($B$3&gt;=E10,IF($B$3&gt;F10, 101-M10,IF(($B$3-E10+1)/(F10-E10+1)*70&lt;=M10,1,IF(($B$3-E10+1)/(F10-E10+1)*100*0.3&lt;=M10,2,3))),0)</f>
        <v>1</v>
      </c>
      <c r="Q10" s="128" t="str">
        <f t="shared" ref="Q10" si="2">IF(M10&gt;L10,"5",";")</f>
        <v>5</v>
      </c>
      <c r="R10" s="129" t="str">
        <f t="shared" ref="R10" si="3">Q10</f>
        <v>5</v>
      </c>
      <c r="S10" s="21" t="s">
        <v>142</v>
      </c>
      <c r="T10" s="25"/>
      <c r="U10" s="25"/>
      <c r="V10" s="60"/>
    </row>
    <row r="11" spans="1:22" s="61" customFormat="1" ht="26.25">
      <c r="B11" s="70" t="s">
        <v>45</v>
      </c>
      <c r="C11" s="74" t="s">
        <v>63</v>
      </c>
      <c r="D11" s="70" t="s">
        <v>110</v>
      </c>
      <c r="E11" s="75">
        <v>43467</v>
      </c>
      <c r="F11" s="75">
        <f>E11+2</f>
        <v>43469</v>
      </c>
      <c r="G11" s="71">
        <f t="shared" ref="G11:G13" si="4">F11-E11+1</f>
        <v>3</v>
      </c>
      <c r="H11" s="56">
        <f>G11/$G$47</f>
        <v>7.9787234042553185E-3</v>
      </c>
      <c r="I11" s="76" t="s">
        <v>70</v>
      </c>
      <c r="J11" s="73"/>
      <c r="K11" s="73"/>
      <c r="L11" s="73"/>
      <c r="M11" s="14">
        <v>100</v>
      </c>
      <c r="N11" s="127">
        <f t="shared" ref="N11:N13" si="5">M11*H11</f>
        <v>0.7978723404255319</v>
      </c>
      <c r="O11" s="126">
        <f t="shared" ref="O11:O13" si="6">IF($B$3&gt;F11,H11*100,IF(AND($B$3&gt;E11,$B$3&lt;=F11),($B$3-E11+1)/(F11-E11+1)*H11*100,0))</f>
        <v>0.7978723404255319</v>
      </c>
      <c r="P11" s="123">
        <f t="shared" ref="P11:P13" si="7">IF($B$3&gt;=E11,IF($B$3&gt;F11, 101-M11,IF(($B$3-E11+1)/(F11-E11+1)*70&lt;=M11,1,IF(($B$3-E11+1)/(F11-E11+1)*100*0.3&lt;=M11,2,3))),0)</f>
        <v>1</v>
      </c>
      <c r="Q11" s="128" t="str">
        <f t="shared" ref="Q11:Q13" si="8">IF(M11&gt;L11,"5",";")</f>
        <v>5</v>
      </c>
      <c r="R11" s="129" t="str">
        <f t="shared" ref="R11:R13" si="9">Q11</f>
        <v>5</v>
      </c>
      <c r="S11" s="21" t="s">
        <v>143</v>
      </c>
      <c r="T11" s="25"/>
      <c r="U11" s="25"/>
      <c r="V11" s="60"/>
    </row>
    <row r="12" spans="1:22" s="61" customFormat="1" ht="26.25">
      <c r="B12" s="70" t="s">
        <v>46</v>
      </c>
      <c r="C12" s="74" t="s">
        <v>64</v>
      </c>
      <c r="D12" s="70" t="s">
        <v>110</v>
      </c>
      <c r="E12" s="75">
        <v>43476</v>
      </c>
      <c r="F12" s="77">
        <f>E12+7</f>
        <v>43483</v>
      </c>
      <c r="G12" s="71">
        <f t="shared" si="4"/>
        <v>8</v>
      </c>
      <c r="H12" s="56">
        <f>G12/$G$47</f>
        <v>2.1276595744680851E-2</v>
      </c>
      <c r="I12" s="76" t="s">
        <v>71</v>
      </c>
      <c r="J12" s="73"/>
      <c r="K12" s="73"/>
      <c r="L12" s="73"/>
      <c r="M12" s="14">
        <v>100</v>
      </c>
      <c r="N12" s="127">
        <f t="shared" si="5"/>
        <v>2.1276595744680851</v>
      </c>
      <c r="O12" s="126">
        <f t="shared" si="6"/>
        <v>2.1276595744680851</v>
      </c>
      <c r="P12" s="123">
        <f t="shared" si="7"/>
        <v>1</v>
      </c>
      <c r="Q12" s="128" t="str">
        <f t="shared" si="8"/>
        <v>5</v>
      </c>
      <c r="R12" s="129" t="str">
        <f t="shared" si="9"/>
        <v>5</v>
      </c>
      <c r="S12" s="21" t="s">
        <v>144</v>
      </c>
      <c r="T12" s="25"/>
      <c r="U12" s="25"/>
      <c r="V12" s="60"/>
    </row>
    <row r="13" spans="1:22" s="61" customFormat="1" ht="56.25">
      <c r="B13" s="70" t="s">
        <v>47</v>
      </c>
      <c r="C13" s="78" t="s">
        <v>65</v>
      </c>
      <c r="D13" s="70" t="s">
        <v>110</v>
      </c>
      <c r="E13" s="75">
        <v>43483</v>
      </c>
      <c r="F13" s="77">
        <f>E13+7</f>
        <v>43490</v>
      </c>
      <c r="G13" s="71">
        <f t="shared" si="4"/>
        <v>8</v>
      </c>
      <c r="H13" s="56">
        <f>G13/$G$47</f>
        <v>2.1276595744680851E-2</v>
      </c>
      <c r="I13" s="76" t="s">
        <v>72</v>
      </c>
      <c r="J13" s="73"/>
      <c r="K13" s="73"/>
      <c r="L13" s="73"/>
      <c r="M13" s="14">
        <v>50</v>
      </c>
      <c r="N13" s="127">
        <f t="shared" si="5"/>
        <v>1.0638297872340425</v>
      </c>
      <c r="O13" s="126">
        <f t="shared" si="6"/>
        <v>2.1276595744680851</v>
      </c>
      <c r="P13" s="123">
        <f t="shared" si="7"/>
        <v>51</v>
      </c>
      <c r="Q13" s="128" t="str">
        <f t="shared" si="8"/>
        <v>5</v>
      </c>
      <c r="R13" s="129" t="str">
        <f t="shared" si="9"/>
        <v>5</v>
      </c>
      <c r="S13" s="21" t="s">
        <v>145</v>
      </c>
      <c r="T13" s="25"/>
      <c r="U13" s="25" t="s">
        <v>146</v>
      </c>
      <c r="V13" s="60"/>
    </row>
    <row r="14" spans="1:22" s="61" customFormat="1" ht="26.25">
      <c r="B14" s="62" t="s">
        <v>26</v>
      </c>
      <c r="C14" s="63" t="s">
        <v>66</v>
      </c>
      <c r="D14" s="70"/>
      <c r="E14" s="70"/>
      <c r="F14" s="70"/>
      <c r="G14" s="70"/>
      <c r="H14" s="70"/>
      <c r="I14" s="70"/>
      <c r="J14" s="73"/>
      <c r="K14" s="73"/>
      <c r="L14" s="73"/>
      <c r="M14" s="14"/>
      <c r="N14" s="127"/>
      <c r="O14" s="126"/>
      <c r="P14" s="123"/>
      <c r="Q14" s="128"/>
      <c r="R14" s="129"/>
      <c r="S14" s="21"/>
      <c r="T14" s="25"/>
      <c r="U14" s="25"/>
      <c r="V14" s="60"/>
    </row>
    <row r="15" spans="1:22" s="61" customFormat="1" ht="26.25">
      <c r="B15" s="79" t="s">
        <v>48</v>
      </c>
      <c r="C15" s="78" t="s">
        <v>67</v>
      </c>
      <c r="D15" s="70" t="s">
        <v>110</v>
      </c>
      <c r="E15" s="75">
        <v>43490</v>
      </c>
      <c r="F15" s="77">
        <f>E15+14</f>
        <v>43504</v>
      </c>
      <c r="G15" s="71">
        <f t="shared" ref="G15:G16" si="10">F15-E15+1</f>
        <v>15</v>
      </c>
      <c r="H15" s="56">
        <f>G15/$G$47</f>
        <v>3.9893617021276598E-2</v>
      </c>
      <c r="I15" s="76" t="s">
        <v>72</v>
      </c>
      <c r="J15" s="73"/>
      <c r="K15" s="73"/>
      <c r="L15" s="73"/>
      <c r="M15" s="14">
        <v>100</v>
      </c>
      <c r="N15" s="127">
        <f t="shared" ref="N15:N16" si="11">M15*H15</f>
        <v>3.9893617021276597</v>
      </c>
      <c r="O15" s="126">
        <f t="shared" ref="O15:O16" si="12">IF($B$3&gt;F15,H15*100,IF(AND($B$3&gt;E15,$B$3&lt;=F15),($B$3-E15+1)/(F15-E15+1)*H15*100,0))</f>
        <v>3.9893617021276597</v>
      </c>
      <c r="P15" s="123">
        <f t="shared" ref="P15:P16" si="13">IF($B$3&gt;=E15,IF($B$3&gt;F15, 101-M15,IF(($B$3-E15+1)/(F15-E15+1)*70&lt;=M15,1,IF(($B$3-E15+1)/(F15-E15+1)*100*0.3&lt;=M15,2,3))),0)</f>
        <v>1</v>
      </c>
      <c r="Q15" s="128" t="str">
        <f t="shared" ref="Q15:Q16" si="14">IF(M15&gt;L15,"5",";")</f>
        <v>5</v>
      </c>
      <c r="R15" s="129" t="str">
        <f t="shared" ref="R15:R16" si="15">Q15</f>
        <v>5</v>
      </c>
      <c r="S15" s="21" t="s">
        <v>147</v>
      </c>
      <c r="T15" s="25"/>
      <c r="U15" s="25"/>
      <c r="V15" s="60"/>
    </row>
    <row r="16" spans="1:22" s="61" customFormat="1" ht="26.25">
      <c r="B16" s="70" t="s">
        <v>49</v>
      </c>
      <c r="C16" s="76" t="s">
        <v>68</v>
      </c>
      <c r="D16" s="70" t="s">
        <v>110</v>
      </c>
      <c r="E16" s="80">
        <v>43504</v>
      </c>
      <c r="F16" s="77">
        <f>E16+14</f>
        <v>43518</v>
      </c>
      <c r="G16" s="71">
        <f t="shared" si="10"/>
        <v>15</v>
      </c>
      <c r="H16" s="56">
        <f>G16/$G$47</f>
        <v>3.9893617021276598E-2</v>
      </c>
      <c r="I16" s="76" t="s">
        <v>73</v>
      </c>
      <c r="J16" s="73"/>
      <c r="K16" s="73"/>
      <c r="L16" s="73"/>
      <c r="M16" s="14">
        <v>100</v>
      </c>
      <c r="N16" s="127">
        <f t="shared" si="11"/>
        <v>3.9893617021276597</v>
      </c>
      <c r="O16" s="126">
        <f t="shared" si="12"/>
        <v>3.4574468085106385</v>
      </c>
      <c r="P16" s="123">
        <f t="shared" si="13"/>
        <v>1</v>
      </c>
      <c r="Q16" s="128" t="str">
        <f t="shared" si="14"/>
        <v>5</v>
      </c>
      <c r="R16" s="129" t="str">
        <f t="shared" si="15"/>
        <v>5</v>
      </c>
      <c r="S16" s="21" t="s">
        <v>148</v>
      </c>
      <c r="T16" s="25"/>
      <c r="U16" s="25"/>
      <c r="V16" s="60"/>
    </row>
    <row r="17" spans="1:22" s="61" customFormat="1" ht="26.25">
      <c r="B17" s="62" t="s">
        <v>74</v>
      </c>
      <c r="C17" s="63" t="s">
        <v>43</v>
      </c>
      <c r="D17" s="70"/>
      <c r="E17" s="81"/>
      <c r="F17" s="81"/>
      <c r="G17" s="71"/>
      <c r="H17" s="56"/>
      <c r="I17" s="82"/>
      <c r="J17" s="73"/>
      <c r="K17" s="73"/>
      <c r="L17" s="73"/>
      <c r="M17" s="14"/>
      <c r="N17" s="127"/>
      <c r="O17" s="126"/>
      <c r="P17" s="123"/>
      <c r="Q17" s="128"/>
      <c r="R17" s="129"/>
      <c r="S17" s="21"/>
      <c r="T17" s="25"/>
      <c r="U17" s="25"/>
      <c r="V17" s="60"/>
    </row>
    <row r="18" spans="1:22" s="61" customFormat="1" ht="26.25">
      <c r="B18" s="70" t="s">
        <v>83</v>
      </c>
      <c r="C18" s="83" t="s">
        <v>75</v>
      </c>
      <c r="D18" s="70" t="s">
        <v>110</v>
      </c>
      <c r="E18" s="84">
        <v>43518</v>
      </c>
      <c r="F18" s="85">
        <f>E18+14</f>
        <v>43532</v>
      </c>
      <c r="G18" s="71">
        <f t="shared" ref="G18:G21" si="16">F18-E18+1</f>
        <v>15</v>
      </c>
      <c r="H18" s="56">
        <f>G18/$G$47</f>
        <v>3.9893617021276598E-2</v>
      </c>
      <c r="I18" s="86" t="s">
        <v>79</v>
      </c>
      <c r="J18" s="73"/>
      <c r="K18" s="73"/>
      <c r="L18" s="73"/>
      <c r="M18" s="14">
        <v>100</v>
      </c>
      <c r="N18" s="127">
        <f t="shared" ref="N18:N21" si="17">M18*H18</f>
        <v>3.9893617021276597</v>
      </c>
      <c r="O18" s="126">
        <f t="shared" ref="O18:O21" si="18">IF($B$3&gt;F18,H18*100,IF(AND($B$3&gt;E18,$B$3&lt;=F18),($B$3-E18+1)/(F18-E18+1)*H18*100,0))</f>
        <v>0</v>
      </c>
      <c r="P18" s="123">
        <f t="shared" ref="P18:P21" si="19">IF($B$3&gt;=E18,IF($B$3&gt;F18, 101-M18,IF(($B$3-E18+1)/(F18-E18+1)*70&lt;=M18,1,IF(($B$3-E18+1)/(F18-E18+1)*100*0.3&lt;=M18,2,3))),0)</f>
        <v>0</v>
      </c>
      <c r="Q18" s="128" t="str">
        <f t="shared" ref="Q18:Q21" si="20">IF(M18&gt;L18,"5",";")</f>
        <v>5</v>
      </c>
      <c r="R18" s="129" t="str">
        <f t="shared" ref="R18:R21" si="21">Q18</f>
        <v>5</v>
      </c>
      <c r="S18" s="21" t="s">
        <v>147</v>
      </c>
      <c r="T18" s="25"/>
      <c r="U18" s="25"/>
      <c r="V18" s="60"/>
    </row>
    <row r="19" spans="1:22" s="61" customFormat="1" ht="75">
      <c r="B19" s="70" t="s">
        <v>84</v>
      </c>
      <c r="C19" s="83" t="s">
        <v>76</v>
      </c>
      <c r="D19" s="70" t="s">
        <v>110</v>
      </c>
      <c r="E19" s="84">
        <v>43532</v>
      </c>
      <c r="F19" s="84">
        <f>E19+4</f>
        <v>43536</v>
      </c>
      <c r="G19" s="71">
        <f t="shared" si="16"/>
        <v>5</v>
      </c>
      <c r="H19" s="56">
        <f>G19/$G$47</f>
        <v>1.3297872340425532E-2</v>
      </c>
      <c r="I19" s="86" t="s">
        <v>80</v>
      </c>
      <c r="J19" s="73"/>
      <c r="K19" s="73"/>
      <c r="L19" s="73"/>
      <c r="M19" s="14">
        <v>70</v>
      </c>
      <c r="N19" s="127">
        <f t="shared" si="17"/>
        <v>0.93085106382978722</v>
      </c>
      <c r="O19" s="126">
        <f t="shared" si="18"/>
        <v>0</v>
      </c>
      <c r="P19" s="123">
        <f t="shared" si="19"/>
        <v>0</v>
      </c>
      <c r="Q19" s="128" t="str">
        <f t="shared" si="20"/>
        <v>5</v>
      </c>
      <c r="R19" s="129" t="str">
        <f t="shared" si="21"/>
        <v>5</v>
      </c>
      <c r="S19" s="21" t="s">
        <v>149</v>
      </c>
      <c r="T19" s="25" t="s">
        <v>150</v>
      </c>
      <c r="U19" s="25" t="s">
        <v>151</v>
      </c>
      <c r="V19" s="60"/>
    </row>
    <row r="20" spans="1:22" s="61" customFormat="1" ht="26.25">
      <c r="B20" s="70" t="s">
        <v>85</v>
      </c>
      <c r="C20" s="83" t="s">
        <v>77</v>
      </c>
      <c r="D20" s="70" t="s">
        <v>110</v>
      </c>
      <c r="E20" s="84">
        <v>43536</v>
      </c>
      <c r="F20" s="85">
        <f>E20+30</f>
        <v>43566</v>
      </c>
      <c r="G20" s="71">
        <f t="shared" si="16"/>
        <v>31</v>
      </c>
      <c r="H20" s="56">
        <f>G20/$G$47</f>
        <v>8.2446808510638292E-2</v>
      </c>
      <c r="I20" s="86" t="s">
        <v>81</v>
      </c>
      <c r="J20" s="73"/>
      <c r="K20" s="73"/>
      <c r="L20" s="73"/>
      <c r="M20" s="14">
        <v>50</v>
      </c>
      <c r="N20" s="127">
        <f t="shared" si="17"/>
        <v>4.1223404255319149</v>
      </c>
      <c r="O20" s="126">
        <f t="shared" si="18"/>
        <v>0</v>
      </c>
      <c r="P20" s="123">
        <f t="shared" si="19"/>
        <v>0</v>
      </c>
      <c r="Q20" s="128" t="str">
        <f t="shared" si="20"/>
        <v>5</v>
      </c>
      <c r="R20" s="129" t="str">
        <f t="shared" si="21"/>
        <v>5</v>
      </c>
      <c r="S20" s="21" t="s">
        <v>152</v>
      </c>
      <c r="T20" s="25"/>
      <c r="U20" s="25" t="s">
        <v>153</v>
      </c>
      <c r="V20" s="60"/>
    </row>
    <row r="21" spans="1:22" s="61" customFormat="1" ht="37.5">
      <c r="B21" s="70" t="s">
        <v>86</v>
      </c>
      <c r="C21" s="83" t="s">
        <v>78</v>
      </c>
      <c r="D21" s="70" t="s">
        <v>110</v>
      </c>
      <c r="E21" s="84">
        <v>43566</v>
      </c>
      <c r="F21" s="85">
        <f>E21+7</f>
        <v>43573</v>
      </c>
      <c r="G21" s="71">
        <f t="shared" si="16"/>
        <v>8</v>
      </c>
      <c r="H21" s="56">
        <f>G21/$G$47</f>
        <v>2.1276595744680851E-2</v>
      </c>
      <c r="I21" s="86" t="s">
        <v>82</v>
      </c>
      <c r="J21" s="73"/>
      <c r="K21" s="73"/>
      <c r="L21" s="73"/>
      <c r="M21" s="14">
        <v>0</v>
      </c>
      <c r="N21" s="127">
        <f t="shared" si="17"/>
        <v>0</v>
      </c>
      <c r="O21" s="126">
        <f t="shared" si="18"/>
        <v>0</v>
      </c>
      <c r="P21" s="123">
        <f t="shared" si="19"/>
        <v>0</v>
      </c>
      <c r="Q21" s="128" t="str">
        <f t="shared" si="20"/>
        <v>;</v>
      </c>
      <c r="R21" s="129" t="str">
        <f t="shared" si="21"/>
        <v>;</v>
      </c>
      <c r="S21" s="21" t="s">
        <v>154</v>
      </c>
      <c r="T21" s="25"/>
      <c r="U21" s="25" t="s">
        <v>155</v>
      </c>
      <c r="V21" s="60"/>
    </row>
    <row r="22" spans="1:22" s="61" customFormat="1" ht="26.25">
      <c r="B22" s="70"/>
      <c r="C22" s="87"/>
      <c r="D22" s="70"/>
      <c r="E22" s="81"/>
      <c r="F22" s="81"/>
      <c r="G22" s="71"/>
      <c r="H22" s="56"/>
      <c r="I22" s="82"/>
      <c r="J22" s="73"/>
      <c r="K22" s="73"/>
      <c r="L22" s="73"/>
      <c r="M22" s="14"/>
      <c r="N22" s="127"/>
      <c r="O22" s="126"/>
      <c r="P22" s="123"/>
      <c r="Q22" s="128"/>
      <c r="R22" s="129"/>
      <c r="S22" s="21"/>
      <c r="T22" s="25"/>
      <c r="U22" s="25"/>
      <c r="V22" s="60"/>
    </row>
    <row r="23" spans="1:22" s="61" customFormat="1" ht="18.75">
      <c r="A23" s="93"/>
      <c r="B23" s="62">
        <v>2</v>
      </c>
      <c r="C23" s="63" t="s">
        <v>89</v>
      </c>
      <c r="D23" s="64"/>
      <c r="E23" s="82"/>
      <c r="F23" s="82"/>
      <c r="G23" s="71"/>
      <c r="H23" s="56"/>
      <c r="I23" s="82"/>
      <c r="J23" s="94"/>
      <c r="K23" s="94"/>
      <c r="L23" s="94"/>
      <c r="M23" s="15"/>
      <c r="N23" s="127"/>
      <c r="O23" s="126"/>
      <c r="P23" s="123"/>
      <c r="Q23" s="124"/>
      <c r="R23" s="124"/>
      <c r="S23" s="21"/>
      <c r="T23" s="22"/>
      <c r="U23" s="22"/>
      <c r="V23" s="60"/>
    </row>
    <row r="24" spans="1:22" s="61" customFormat="1" ht="26.25">
      <c r="A24" s="93"/>
      <c r="B24" s="62" t="s">
        <v>27</v>
      </c>
      <c r="C24" s="63" t="s">
        <v>42</v>
      </c>
      <c r="D24" s="70"/>
      <c r="E24" s="91"/>
      <c r="F24" s="91"/>
      <c r="G24" s="71"/>
      <c r="H24" s="56"/>
      <c r="I24" s="92"/>
      <c r="J24" s="73"/>
      <c r="K24" s="73"/>
      <c r="L24" s="73"/>
      <c r="M24" s="14"/>
      <c r="N24" s="127"/>
      <c r="O24" s="126"/>
      <c r="P24" s="123"/>
      <c r="Q24" s="128"/>
      <c r="R24" s="129"/>
      <c r="S24" s="21"/>
      <c r="T24" s="25"/>
      <c r="U24" s="25"/>
      <c r="V24" s="60"/>
    </row>
    <row r="25" spans="1:22" s="61" customFormat="1" ht="26.25">
      <c r="A25" s="93"/>
      <c r="B25" s="97" t="s">
        <v>50</v>
      </c>
      <c r="C25" s="74" t="s">
        <v>62</v>
      </c>
      <c r="D25" s="70" t="s">
        <v>110</v>
      </c>
      <c r="E25" s="85">
        <v>43695</v>
      </c>
      <c r="F25" s="75">
        <f>E25+1</f>
        <v>43696</v>
      </c>
      <c r="G25" s="71">
        <f t="shared" ref="G25:G28" si="22">F25-E25+1</f>
        <v>2</v>
      </c>
      <c r="H25" s="56">
        <f t="shared" ref="H25:H28" si="23">G25/$G$47</f>
        <v>5.3191489361702126E-3</v>
      </c>
      <c r="I25" s="76" t="s">
        <v>69</v>
      </c>
      <c r="J25" s="73"/>
      <c r="K25" s="73"/>
      <c r="L25" s="73"/>
      <c r="M25" s="14"/>
      <c r="N25" s="127">
        <f t="shared" ref="N25:N28" si="24">M25*H25</f>
        <v>0</v>
      </c>
      <c r="O25" s="126">
        <f t="shared" ref="O25:O28" si="25">IF($B$3&gt;F25,H25*100,IF(AND($B$3&gt;E25,$B$3&lt;=F25),($B$3-E25+1)/(F25-E25+1)*H25*100,0))</f>
        <v>0</v>
      </c>
      <c r="P25" s="123">
        <f t="shared" ref="P25:P28" si="26">IF($B$3&gt;=E25,IF($B$3&gt;F25, 101-M25,IF(($B$3-E25+1)/(F25-E25+1)*70&lt;=M25,1,IF(($B$3-E25+1)/(F25-E25+1)*100*0.3&lt;=M25,2,3))),0)</f>
        <v>0</v>
      </c>
      <c r="Q25" s="128" t="str">
        <f t="shared" ref="Q25:Q28" si="27">IF(M25&gt;L25,"5",";")</f>
        <v>;</v>
      </c>
      <c r="R25" s="129" t="str">
        <f t="shared" ref="R25:R28" si="28">Q25</f>
        <v>;</v>
      </c>
      <c r="S25" s="21"/>
      <c r="T25" s="25"/>
      <c r="U25" s="25"/>
      <c r="V25" s="60"/>
    </row>
    <row r="26" spans="1:22" s="61" customFormat="1" ht="26.25">
      <c r="A26" s="93"/>
      <c r="B26" s="97" t="s">
        <v>51</v>
      </c>
      <c r="C26" s="74" t="s">
        <v>63</v>
      </c>
      <c r="D26" s="70" t="s">
        <v>110</v>
      </c>
      <c r="E26" s="75">
        <v>43696</v>
      </c>
      <c r="F26" s="75">
        <f>E26+2</f>
        <v>43698</v>
      </c>
      <c r="G26" s="71">
        <f t="shared" si="22"/>
        <v>3</v>
      </c>
      <c r="H26" s="56">
        <f t="shared" si="23"/>
        <v>7.9787234042553185E-3</v>
      </c>
      <c r="I26" s="76" t="s">
        <v>70</v>
      </c>
      <c r="J26" s="73"/>
      <c r="K26" s="73"/>
      <c r="L26" s="73"/>
      <c r="M26" s="14"/>
      <c r="N26" s="127">
        <f t="shared" si="24"/>
        <v>0</v>
      </c>
      <c r="O26" s="126">
        <f t="shared" si="25"/>
        <v>0</v>
      </c>
      <c r="P26" s="123">
        <f t="shared" si="26"/>
        <v>0</v>
      </c>
      <c r="Q26" s="128" t="str">
        <f t="shared" si="27"/>
        <v>;</v>
      </c>
      <c r="R26" s="129" t="str">
        <f t="shared" si="28"/>
        <v>;</v>
      </c>
      <c r="S26" s="21"/>
      <c r="T26" s="25"/>
      <c r="U26" s="25"/>
      <c r="V26" s="60"/>
    </row>
    <row r="27" spans="1:22" s="61" customFormat="1" ht="26.25">
      <c r="A27" s="93"/>
      <c r="B27" s="79" t="s">
        <v>28</v>
      </c>
      <c r="C27" s="74" t="s">
        <v>64</v>
      </c>
      <c r="D27" s="70" t="s">
        <v>110</v>
      </c>
      <c r="E27" s="75">
        <v>43698</v>
      </c>
      <c r="F27" s="77">
        <f>E27+7</f>
        <v>43705</v>
      </c>
      <c r="G27" s="71">
        <f t="shared" si="22"/>
        <v>8</v>
      </c>
      <c r="H27" s="56">
        <f t="shared" si="23"/>
        <v>2.1276595744680851E-2</v>
      </c>
      <c r="I27" s="76" t="s">
        <v>71</v>
      </c>
      <c r="J27" s="73"/>
      <c r="K27" s="73"/>
      <c r="L27" s="73"/>
      <c r="M27" s="14"/>
      <c r="N27" s="127">
        <f t="shared" si="24"/>
        <v>0</v>
      </c>
      <c r="O27" s="126">
        <f t="shared" si="25"/>
        <v>0</v>
      </c>
      <c r="P27" s="123">
        <f t="shared" si="26"/>
        <v>0</v>
      </c>
      <c r="Q27" s="128" t="str">
        <f t="shared" si="27"/>
        <v>;</v>
      </c>
      <c r="R27" s="129" t="str">
        <f t="shared" si="28"/>
        <v>;</v>
      </c>
      <c r="S27" s="21"/>
      <c r="T27" s="25"/>
      <c r="U27" s="25"/>
      <c r="V27" s="60"/>
    </row>
    <row r="28" spans="1:22" s="61" customFormat="1" ht="26.25">
      <c r="A28" s="93"/>
      <c r="B28" s="97" t="s">
        <v>53</v>
      </c>
      <c r="C28" s="78" t="s">
        <v>65</v>
      </c>
      <c r="D28" s="70" t="s">
        <v>110</v>
      </c>
      <c r="E28" s="75">
        <v>43705</v>
      </c>
      <c r="F28" s="77">
        <f>E28+7</f>
        <v>43712</v>
      </c>
      <c r="G28" s="71">
        <f t="shared" si="22"/>
        <v>8</v>
      </c>
      <c r="H28" s="56">
        <f t="shared" si="23"/>
        <v>2.1276595744680851E-2</v>
      </c>
      <c r="I28" s="76" t="s">
        <v>72</v>
      </c>
      <c r="J28" s="73"/>
      <c r="K28" s="73"/>
      <c r="L28" s="73"/>
      <c r="M28" s="14"/>
      <c r="N28" s="127">
        <f t="shared" si="24"/>
        <v>0</v>
      </c>
      <c r="O28" s="126">
        <f t="shared" si="25"/>
        <v>0</v>
      </c>
      <c r="P28" s="123">
        <f t="shared" si="26"/>
        <v>0</v>
      </c>
      <c r="Q28" s="128" t="str">
        <f t="shared" si="27"/>
        <v>;</v>
      </c>
      <c r="R28" s="129" t="str">
        <f t="shared" si="28"/>
        <v>;</v>
      </c>
      <c r="S28" s="21"/>
      <c r="T28" s="25"/>
      <c r="U28" s="25"/>
      <c r="V28" s="60"/>
    </row>
    <row r="29" spans="1:22" s="61" customFormat="1" ht="26.25">
      <c r="A29" s="93"/>
      <c r="B29" s="62" t="s">
        <v>54</v>
      </c>
      <c r="C29" s="63" t="s">
        <v>66</v>
      </c>
      <c r="D29" s="70"/>
      <c r="E29" s="70"/>
      <c r="F29" s="70"/>
      <c r="G29" s="70"/>
      <c r="H29" s="70"/>
      <c r="I29" s="70"/>
      <c r="J29" s="73"/>
      <c r="K29" s="73"/>
      <c r="L29" s="73"/>
      <c r="M29" s="14"/>
      <c r="N29" s="127"/>
      <c r="O29" s="126"/>
      <c r="P29" s="123"/>
      <c r="Q29" s="128"/>
      <c r="R29" s="129"/>
      <c r="S29" s="21"/>
      <c r="T29" s="25"/>
      <c r="U29" s="25"/>
      <c r="V29" s="60"/>
    </row>
    <row r="30" spans="1:22" s="61" customFormat="1" ht="26.25">
      <c r="A30" s="93"/>
      <c r="B30" s="79" t="s">
        <v>29</v>
      </c>
      <c r="C30" s="78" t="s">
        <v>67</v>
      </c>
      <c r="D30" s="70" t="s">
        <v>110</v>
      </c>
      <c r="E30" s="75">
        <v>43712</v>
      </c>
      <c r="F30" s="77">
        <f>E30+14</f>
        <v>43726</v>
      </c>
      <c r="G30" s="71">
        <f t="shared" ref="G30:G31" si="29">F30-E30+1</f>
        <v>15</v>
      </c>
      <c r="H30" s="56">
        <f t="shared" ref="H30:H31" si="30">G30/$G$47</f>
        <v>3.9893617021276598E-2</v>
      </c>
      <c r="I30" s="76" t="s">
        <v>72</v>
      </c>
      <c r="J30" s="73"/>
      <c r="K30" s="73"/>
      <c r="L30" s="73"/>
      <c r="M30" s="14"/>
      <c r="N30" s="127">
        <f t="shared" ref="N30" si="31">M30*H30</f>
        <v>0</v>
      </c>
      <c r="O30" s="126">
        <f t="shared" ref="O30" si="32">IF($B$3&gt;F30,H30*100,IF(AND($B$3&gt;E30,$B$3&lt;=F30),($B$3-E30+1)/(F30-E30+1)*H30*100,0))</f>
        <v>0</v>
      </c>
      <c r="P30" s="123">
        <f t="shared" ref="P30" si="33">IF($B$3&gt;=E30,IF($B$3&gt;F30, 101-M30,IF(($B$3-E30+1)/(F30-E30+1)*70&lt;=M30,1,IF(($B$3-E30+1)/(F30-E30+1)*100*0.3&lt;=M30,2,3))),0)</f>
        <v>0</v>
      </c>
      <c r="Q30" s="128" t="str">
        <f t="shared" ref="Q30" si="34">IF(M30&gt;L30,"5",";")</f>
        <v>;</v>
      </c>
      <c r="R30" s="129" t="str">
        <f t="shared" ref="R30" si="35">Q30</f>
        <v>;</v>
      </c>
      <c r="S30" s="21"/>
      <c r="T30" s="25"/>
      <c r="U30" s="25"/>
      <c r="V30" s="60"/>
    </row>
    <row r="31" spans="1:22" s="61" customFormat="1" ht="26.25">
      <c r="A31" s="93"/>
      <c r="B31" s="97" t="s">
        <v>55</v>
      </c>
      <c r="C31" s="76" t="s">
        <v>68</v>
      </c>
      <c r="D31" s="70" t="s">
        <v>110</v>
      </c>
      <c r="E31" s="80">
        <v>43726</v>
      </c>
      <c r="F31" s="77">
        <f>E31+14</f>
        <v>43740</v>
      </c>
      <c r="G31" s="71">
        <f t="shared" si="29"/>
        <v>15</v>
      </c>
      <c r="H31" s="56">
        <f t="shared" si="30"/>
        <v>3.9893617021276598E-2</v>
      </c>
      <c r="I31" s="76" t="s">
        <v>73</v>
      </c>
      <c r="J31" s="73"/>
      <c r="K31" s="73"/>
      <c r="L31" s="73"/>
      <c r="M31" s="14"/>
      <c r="N31" s="127">
        <f t="shared" ref="N31" si="36">M31*H31</f>
        <v>0</v>
      </c>
      <c r="O31" s="126">
        <f t="shared" ref="O31" si="37">IF($B$3&gt;F31,H31*100,IF(AND($B$3&gt;E31,$B$3&lt;=F31),($B$3-E31+1)/(F31-E31+1)*H31*100,0))</f>
        <v>0</v>
      </c>
      <c r="P31" s="123">
        <f t="shared" ref="P31" si="38">IF($B$3&gt;=E31,IF($B$3&gt;F31, 101-M31,IF(($B$3-E31+1)/(F31-E31+1)*70&lt;=M31,1,IF(($B$3-E31+1)/(F31-E31+1)*100*0.3&lt;=M31,2,3))),0)</f>
        <v>0</v>
      </c>
      <c r="Q31" s="128" t="str">
        <f t="shared" ref="Q31" si="39">IF(M31&gt;L31,"5",";")</f>
        <v>;</v>
      </c>
      <c r="R31" s="129" t="str">
        <f t="shared" ref="R31" si="40">Q31</f>
        <v>;</v>
      </c>
      <c r="S31" s="21"/>
      <c r="T31" s="25"/>
      <c r="U31" s="25"/>
      <c r="V31" s="60"/>
    </row>
    <row r="32" spans="1:22" s="61" customFormat="1" ht="26.25">
      <c r="A32" s="93"/>
      <c r="B32" s="62" t="s">
        <v>56</v>
      </c>
      <c r="C32" s="63" t="s">
        <v>43</v>
      </c>
      <c r="D32" s="70"/>
      <c r="E32" s="81"/>
      <c r="F32" s="81"/>
      <c r="G32" s="71"/>
      <c r="H32" s="56"/>
      <c r="I32" s="82"/>
      <c r="J32" s="73"/>
      <c r="K32" s="73"/>
      <c r="L32" s="73"/>
      <c r="M32" s="14"/>
      <c r="N32" s="127"/>
      <c r="O32" s="126"/>
      <c r="P32" s="123"/>
      <c r="Q32" s="128"/>
      <c r="R32" s="129"/>
      <c r="S32" s="21"/>
      <c r="T32" s="25"/>
      <c r="U32" s="25"/>
      <c r="V32" s="60"/>
    </row>
    <row r="33" spans="1:22" s="61" customFormat="1" ht="26.25">
      <c r="A33" s="93"/>
      <c r="B33" s="97" t="s">
        <v>164</v>
      </c>
      <c r="C33" s="83" t="s">
        <v>90</v>
      </c>
      <c r="D33" s="70" t="s">
        <v>110</v>
      </c>
      <c r="E33" s="84">
        <v>43740</v>
      </c>
      <c r="F33" s="85">
        <f>E33+7</f>
        <v>43747</v>
      </c>
      <c r="G33" s="71">
        <f t="shared" ref="G33:G37" si="41">F33-E33+1</f>
        <v>8</v>
      </c>
      <c r="H33" s="56">
        <f t="shared" ref="H33:H37" si="42">G33/$G$47</f>
        <v>2.1276595744680851E-2</v>
      </c>
      <c r="I33" s="86" t="s">
        <v>95</v>
      </c>
      <c r="J33" s="73"/>
      <c r="K33" s="73"/>
      <c r="L33" s="73"/>
      <c r="M33" s="14"/>
      <c r="N33" s="127">
        <f t="shared" ref="N33:N37" si="43">M33*H33</f>
        <v>0</v>
      </c>
      <c r="O33" s="126">
        <f t="shared" ref="O33:O37" si="44">IF($B$3&gt;F33,H33*100,IF(AND($B$3&gt;E33,$B$3&lt;=F33),($B$3-E33+1)/(F33-E33+1)*H33*100,0))</f>
        <v>0</v>
      </c>
      <c r="P33" s="123">
        <f t="shared" ref="P33:P37" si="45">IF($B$3&gt;=E33,IF($B$3&gt;F33, 101-M33,IF(($B$3-E33+1)/(F33-E33+1)*70&lt;=M33,1,IF(($B$3-E33+1)/(F33-E33+1)*100*0.3&lt;=M33,2,3))),0)</f>
        <v>0</v>
      </c>
      <c r="Q33" s="128" t="str">
        <f t="shared" ref="Q33:Q37" si="46">IF(M33&gt;L33,"5",";")</f>
        <v>;</v>
      </c>
      <c r="R33" s="129" t="str">
        <f t="shared" ref="R33:R37" si="47">Q33</f>
        <v>;</v>
      </c>
      <c r="S33" s="21"/>
      <c r="T33" s="25"/>
      <c r="U33" s="25"/>
      <c r="V33" s="60"/>
    </row>
    <row r="34" spans="1:22" s="61" customFormat="1" ht="26.25">
      <c r="A34" s="93"/>
      <c r="B34" s="97" t="s">
        <v>165</v>
      </c>
      <c r="C34" s="83" t="s">
        <v>91</v>
      </c>
      <c r="D34" s="70" t="s">
        <v>110</v>
      </c>
      <c r="E34" s="80">
        <v>43747</v>
      </c>
      <c r="F34" s="85">
        <f>E34+7</f>
        <v>43754</v>
      </c>
      <c r="G34" s="71">
        <f t="shared" si="41"/>
        <v>8</v>
      </c>
      <c r="H34" s="56">
        <f t="shared" si="42"/>
        <v>2.1276595744680851E-2</v>
      </c>
      <c r="I34" s="76" t="s">
        <v>96</v>
      </c>
      <c r="J34" s="73"/>
      <c r="K34" s="73"/>
      <c r="L34" s="73"/>
      <c r="M34" s="14"/>
      <c r="N34" s="127">
        <f t="shared" si="43"/>
        <v>0</v>
      </c>
      <c r="O34" s="126">
        <f t="shared" si="44"/>
        <v>0</v>
      </c>
      <c r="P34" s="123">
        <f t="shared" si="45"/>
        <v>0</v>
      </c>
      <c r="Q34" s="128" t="str">
        <f t="shared" si="46"/>
        <v>;</v>
      </c>
      <c r="R34" s="129" t="str">
        <f t="shared" si="47"/>
        <v>;</v>
      </c>
      <c r="S34" s="21"/>
      <c r="T34" s="25"/>
      <c r="U34" s="25"/>
      <c r="V34" s="60"/>
    </row>
    <row r="35" spans="1:22" s="61" customFormat="1" ht="26.25">
      <c r="A35" s="93"/>
      <c r="B35" s="97" t="s">
        <v>166</v>
      </c>
      <c r="C35" s="83" t="s">
        <v>92</v>
      </c>
      <c r="D35" s="70" t="s">
        <v>110</v>
      </c>
      <c r="E35" s="84">
        <v>43754</v>
      </c>
      <c r="F35" s="84">
        <f>E35+7</f>
        <v>43761</v>
      </c>
      <c r="G35" s="71">
        <f t="shared" si="41"/>
        <v>8</v>
      </c>
      <c r="H35" s="56">
        <f t="shared" si="42"/>
        <v>2.1276595744680851E-2</v>
      </c>
      <c r="I35" s="76" t="s">
        <v>97</v>
      </c>
      <c r="J35" s="73"/>
      <c r="K35" s="73"/>
      <c r="L35" s="73"/>
      <c r="M35" s="14"/>
      <c r="N35" s="127">
        <f t="shared" si="43"/>
        <v>0</v>
      </c>
      <c r="O35" s="126">
        <f t="shared" si="44"/>
        <v>0</v>
      </c>
      <c r="P35" s="123">
        <f t="shared" si="45"/>
        <v>0</v>
      </c>
      <c r="Q35" s="128" t="str">
        <f t="shared" si="46"/>
        <v>;</v>
      </c>
      <c r="R35" s="129" t="str">
        <f t="shared" si="47"/>
        <v>;</v>
      </c>
      <c r="S35" s="21"/>
      <c r="T35" s="25"/>
      <c r="U35" s="25"/>
      <c r="V35" s="60"/>
    </row>
    <row r="36" spans="1:22" s="61" customFormat="1" ht="26.25">
      <c r="A36" s="93"/>
      <c r="B36" s="97" t="s">
        <v>167</v>
      </c>
      <c r="C36" s="83" t="s">
        <v>93</v>
      </c>
      <c r="D36" s="70" t="s">
        <v>110</v>
      </c>
      <c r="E36" s="80">
        <v>43761</v>
      </c>
      <c r="F36" s="80">
        <f>E36+20</f>
        <v>43781</v>
      </c>
      <c r="G36" s="71">
        <f t="shared" si="41"/>
        <v>21</v>
      </c>
      <c r="H36" s="56">
        <f t="shared" si="42"/>
        <v>5.5851063829787231E-2</v>
      </c>
      <c r="I36" s="76" t="s">
        <v>98</v>
      </c>
      <c r="J36" s="73"/>
      <c r="K36" s="73"/>
      <c r="L36" s="73"/>
      <c r="M36" s="14"/>
      <c r="N36" s="127">
        <f t="shared" si="43"/>
        <v>0</v>
      </c>
      <c r="O36" s="126">
        <f t="shared" si="44"/>
        <v>0</v>
      </c>
      <c r="P36" s="123">
        <f t="shared" si="45"/>
        <v>0</v>
      </c>
      <c r="Q36" s="128" t="str">
        <f t="shared" si="46"/>
        <v>;</v>
      </c>
      <c r="R36" s="129" t="str">
        <f t="shared" si="47"/>
        <v>;</v>
      </c>
      <c r="S36" s="21"/>
      <c r="T36" s="25"/>
      <c r="U36" s="25"/>
      <c r="V36" s="60"/>
    </row>
    <row r="37" spans="1:22" s="61" customFormat="1" ht="26.25">
      <c r="A37" s="93"/>
      <c r="B37" s="97" t="s">
        <v>168</v>
      </c>
      <c r="C37" s="83" t="s">
        <v>94</v>
      </c>
      <c r="D37" s="70" t="s">
        <v>110</v>
      </c>
      <c r="E37" s="80">
        <v>43781</v>
      </c>
      <c r="F37" s="80">
        <f>E37+14</f>
        <v>43795</v>
      </c>
      <c r="G37" s="71">
        <f t="shared" si="41"/>
        <v>15</v>
      </c>
      <c r="H37" s="56">
        <f t="shared" si="42"/>
        <v>3.9893617021276598E-2</v>
      </c>
      <c r="I37" s="76" t="s">
        <v>99</v>
      </c>
      <c r="J37" s="73"/>
      <c r="K37" s="73"/>
      <c r="L37" s="73"/>
      <c r="M37" s="14"/>
      <c r="N37" s="127">
        <f t="shared" si="43"/>
        <v>0</v>
      </c>
      <c r="O37" s="126">
        <f t="shared" si="44"/>
        <v>0</v>
      </c>
      <c r="P37" s="123">
        <f t="shared" si="45"/>
        <v>0</v>
      </c>
      <c r="Q37" s="128" t="str">
        <f t="shared" si="46"/>
        <v>;</v>
      </c>
      <c r="R37" s="129" t="str">
        <f t="shared" si="47"/>
        <v>;</v>
      </c>
      <c r="S37" s="21"/>
      <c r="T37" s="25"/>
      <c r="U37" s="25"/>
      <c r="V37" s="60"/>
    </row>
    <row r="38" spans="1:22" s="61" customFormat="1" ht="26.25">
      <c r="A38" s="93"/>
      <c r="B38" s="97"/>
      <c r="C38" s="98"/>
      <c r="D38" s="70"/>
      <c r="E38" s="81"/>
      <c r="F38" s="81"/>
      <c r="G38" s="71"/>
      <c r="H38" s="56"/>
      <c r="I38" s="82"/>
      <c r="J38" s="73"/>
      <c r="K38" s="73"/>
      <c r="L38" s="73"/>
      <c r="M38" s="14"/>
      <c r="N38" s="127"/>
      <c r="O38" s="126"/>
      <c r="P38" s="123"/>
      <c r="Q38" s="128"/>
      <c r="R38" s="129"/>
      <c r="S38" s="21"/>
      <c r="T38" s="25"/>
      <c r="U38" s="25"/>
      <c r="V38" s="60"/>
    </row>
    <row r="39" spans="1:22" s="61" customFormat="1" ht="26.25">
      <c r="A39" s="93"/>
      <c r="B39" s="62">
        <v>3</v>
      </c>
      <c r="C39" s="63" t="s">
        <v>100</v>
      </c>
      <c r="D39" s="70"/>
      <c r="E39" s="81"/>
      <c r="F39" s="81"/>
      <c r="G39" s="71"/>
      <c r="H39" s="56"/>
      <c r="I39" s="82"/>
      <c r="J39" s="73"/>
      <c r="K39" s="73"/>
      <c r="L39" s="73"/>
      <c r="M39" s="14"/>
      <c r="N39" s="127"/>
      <c r="O39" s="126"/>
      <c r="P39" s="123"/>
      <c r="Q39" s="128"/>
      <c r="R39" s="129"/>
      <c r="S39" s="21"/>
      <c r="T39" s="25"/>
      <c r="U39" s="25"/>
      <c r="V39" s="60"/>
    </row>
    <row r="40" spans="1:22" s="61" customFormat="1" ht="26.25">
      <c r="A40" s="93"/>
      <c r="B40" s="62" t="s">
        <v>30</v>
      </c>
      <c r="C40" s="63" t="s">
        <v>43</v>
      </c>
      <c r="D40" s="70"/>
      <c r="E40" s="81"/>
      <c r="F40" s="81"/>
      <c r="G40" s="71"/>
      <c r="H40" s="56"/>
      <c r="I40" s="82"/>
      <c r="J40" s="73"/>
      <c r="K40" s="73"/>
      <c r="L40" s="73"/>
      <c r="M40" s="14"/>
      <c r="N40" s="127"/>
      <c r="O40" s="126"/>
      <c r="P40" s="123"/>
      <c r="Q40" s="128"/>
      <c r="R40" s="129"/>
      <c r="S40" s="21"/>
      <c r="T40" s="25"/>
      <c r="U40" s="25"/>
      <c r="V40" s="60"/>
    </row>
    <row r="41" spans="1:22" s="61" customFormat="1" ht="30">
      <c r="A41" s="93"/>
      <c r="B41" s="97" t="s">
        <v>58</v>
      </c>
      <c r="C41" s="83" t="s">
        <v>101</v>
      </c>
      <c r="D41" s="70" t="s">
        <v>110</v>
      </c>
      <c r="E41" s="84">
        <v>43617</v>
      </c>
      <c r="F41" s="85">
        <f>E41+30</f>
        <v>43647</v>
      </c>
      <c r="G41" s="71">
        <f t="shared" ref="G41:G45" si="48">F41-E41+1</f>
        <v>31</v>
      </c>
      <c r="H41" s="56">
        <f t="shared" ref="H41:H45" si="49">G41/$G$47</f>
        <v>8.2446808510638292E-2</v>
      </c>
      <c r="I41" s="86" t="s">
        <v>106</v>
      </c>
      <c r="J41" s="73"/>
      <c r="K41" s="73"/>
      <c r="L41" s="73"/>
      <c r="M41" s="14"/>
      <c r="N41" s="127">
        <f t="shared" ref="N41:N45" si="50">M41*H41</f>
        <v>0</v>
      </c>
      <c r="O41" s="126">
        <f t="shared" ref="O41:O45" si="51">IF($B$3&gt;F41,H41*100,IF(AND($B$3&gt;E41,$B$3&lt;=F41),($B$3-E41+1)/(F41-E41+1)*H41*100,0))</f>
        <v>0</v>
      </c>
      <c r="P41" s="123">
        <f t="shared" ref="P41:P45" si="52">IF($B$3&gt;=E41,IF($B$3&gt;F41, 101-M41,IF(($B$3-E41+1)/(F41-E41+1)*70&lt;=M41,1,IF(($B$3-E41+1)/(F41-E41+1)*100*0.3&lt;=M41,2,3))),0)</f>
        <v>0</v>
      </c>
      <c r="Q41" s="128" t="str">
        <f t="shared" ref="Q41:Q45" si="53">IF(M41&gt;L41,"5",";")</f>
        <v>;</v>
      </c>
      <c r="R41" s="129" t="str">
        <f t="shared" ref="R41:R45" si="54">Q41</f>
        <v>;</v>
      </c>
      <c r="S41" s="21"/>
      <c r="T41" s="25"/>
      <c r="U41" s="25"/>
      <c r="V41" s="60"/>
    </row>
    <row r="42" spans="1:22" s="61" customFormat="1" ht="30">
      <c r="A42" s="93"/>
      <c r="B42" s="97" t="s">
        <v>59</v>
      </c>
      <c r="C42" s="83" t="s">
        <v>102</v>
      </c>
      <c r="D42" s="70" t="s">
        <v>110</v>
      </c>
      <c r="E42" s="80">
        <v>43647</v>
      </c>
      <c r="F42" s="85">
        <f>E42+30</f>
        <v>43677</v>
      </c>
      <c r="G42" s="71">
        <f t="shared" si="48"/>
        <v>31</v>
      </c>
      <c r="H42" s="56">
        <f t="shared" si="49"/>
        <v>8.2446808510638292E-2</v>
      </c>
      <c r="I42" s="76" t="s">
        <v>107</v>
      </c>
      <c r="J42" s="73"/>
      <c r="K42" s="73"/>
      <c r="L42" s="73"/>
      <c r="M42" s="14"/>
      <c r="N42" s="127">
        <f t="shared" si="50"/>
        <v>0</v>
      </c>
      <c r="O42" s="126">
        <f t="shared" si="51"/>
        <v>0</v>
      </c>
      <c r="P42" s="123">
        <f t="shared" si="52"/>
        <v>0</v>
      </c>
      <c r="Q42" s="128" t="str">
        <f t="shared" si="53"/>
        <v>;</v>
      </c>
      <c r="R42" s="129" t="str">
        <f t="shared" si="54"/>
        <v>;</v>
      </c>
      <c r="S42" s="21"/>
      <c r="T42" s="25"/>
      <c r="U42" s="25"/>
      <c r="V42" s="60"/>
    </row>
    <row r="43" spans="1:22" s="61" customFormat="1" ht="56.25">
      <c r="A43" s="93"/>
      <c r="B43" s="97" t="s">
        <v>169</v>
      </c>
      <c r="C43" s="83" t="s">
        <v>103</v>
      </c>
      <c r="D43" s="70" t="s">
        <v>110</v>
      </c>
      <c r="E43" s="80">
        <v>43677</v>
      </c>
      <c r="F43" s="85">
        <f>E43+30</f>
        <v>43707</v>
      </c>
      <c r="G43" s="71">
        <f t="shared" si="48"/>
        <v>31</v>
      </c>
      <c r="H43" s="56">
        <f t="shared" si="49"/>
        <v>8.2446808510638292E-2</v>
      </c>
      <c r="I43" s="76" t="s">
        <v>108</v>
      </c>
      <c r="J43" s="73"/>
      <c r="K43" s="73"/>
      <c r="L43" s="73"/>
      <c r="M43" s="14">
        <v>60</v>
      </c>
      <c r="N43" s="127">
        <f t="shared" si="50"/>
        <v>4.9468085106382977</v>
      </c>
      <c r="O43" s="126">
        <f t="shared" si="51"/>
        <v>0</v>
      </c>
      <c r="P43" s="123">
        <f t="shared" si="52"/>
        <v>0</v>
      </c>
      <c r="Q43" s="128" t="str">
        <f t="shared" si="53"/>
        <v>5</v>
      </c>
      <c r="R43" s="129" t="str">
        <f t="shared" si="54"/>
        <v>5</v>
      </c>
      <c r="S43" s="21" t="s">
        <v>159</v>
      </c>
      <c r="T43" s="25" t="s">
        <v>160</v>
      </c>
      <c r="U43" s="25" t="s">
        <v>161</v>
      </c>
      <c r="V43" s="60"/>
    </row>
    <row r="44" spans="1:22" s="61" customFormat="1" ht="30">
      <c r="A44" s="93"/>
      <c r="B44" s="97" t="s">
        <v>170</v>
      </c>
      <c r="C44" s="83" t="s">
        <v>104</v>
      </c>
      <c r="D44" s="70" t="s">
        <v>110</v>
      </c>
      <c r="E44" s="80">
        <v>43707</v>
      </c>
      <c r="F44" s="85">
        <f>E44+30</f>
        <v>43737</v>
      </c>
      <c r="G44" s="71">
        <f t="shared" si="48"/>
        <v>31</v>
      </c>
      <c r="H44" s="56">
        <f t="shared" si="49"/>
        <v>8.2446808510638292E-2</v>
      </c>
      <c r="I44" s="76" t="s">
        <v>109</v>
      </c>
      <c r="J44" s="73"/>
      <c r="K44" s="73"/>
      <c r="L44" s="73"/>
      <c r="M44" s="14"/>
      <c r="N44" s="127">
        <f t="shared" si="50"/>
        <v>0</v>
      </c>
      <c r="O44" s="126">
        <f t="shared" si="51"/>
        <v>0</v>
      </c>
      <c r="P44" s="123">
        <f t="shared" si="52"/>
        <v>0</v>
      </c>
      <c r="Q44" s="128" t="str">
        <f t="shared" si="53"/>
        <v>;</v>
      </c>
      <c r="R44" s="129" t="str">
        <f t="shared" si="54"/>
        <v>;</v>
      </c>
      <c r="S44" s="21"/>
      <c r="T44" s="25"/>
      <c r="U44" s="25"/>
      <c r="V44" s="60"/>
    </row>
    <row r="45" spans="1:22" s="61" customFormat="1" ht="30">
      <c r="A45" s="93"/>
      <c r="B45" s="97" t="s">
        <v>171</v>
      </c>
      <c r="C45" s="83" t="s">
        <v>105</v>
      </c>
      <c r="D45" s="70" t="s">
        <v>110</v>
      </c>
      <c r="E45" s="99">
        <v>43737</v>
      </c>
      <c r="F45" s="85">
        <f>E45+30</f>
        <v>43767</v>
      </c>
      <c r="G45" s="71">
        <f t="shared" si="48"/>
        <v>31</v>
      </c>
      <c r="H45" s="56">
        <f t="shared" si="49"/>
        <v>8.2446808510638292E-2</v>
      </c>
      <c r="I45" s="76" t="s">
        <v>109</v>
      </c>
      <c r="J45" s="73"/>
      <c r="K45" s="73"/>
      <c r="L45" s="73"/>
      <c r="M45" s="14">
        <v>10</v>
      </c>
      <c r="N45" s="127">
        <f t="shared" si="50"/>
        <v>0.82446808510638292</v>
      </c>
      <c r="O45" s="126">
        <f t="shared" si="51"/>
        <v>0</v>
      </c>
      <c r="P45" s="123">
        <f t="shared" si="52"/>
        <v>0</v>
      </c>
      <c r="Q45" s="128" t="str">
        <f t="shared" si="53"/>
        <v>5</v>
      </c>
      <c r="R45" s="129" t="str">
        <f t="shared" si="54"/>
        <v>5</v>
      </c>
      <c r="S45" s="21" t="s">
        <v>162</v>
      </c>
      <c r="T45" s="25"/>
      <c r="U45" s="25"/>
      <c r="V45" s="60"/>
    </row>
    <row r="46" spans="1:22" s="61" customFormat="1" ht="18.75">
      <c r="A46" s="93"/>
      <c r="B46" s="100"/>
      <c r="C46" s="67"/>
      <c r="D46" s="101"/>
      <c r="E46" s="102"/>
      <c r="F46" s="103"/>
      <c r="G46" s="66"/>
      <c r="H46" s="56"/>
      <c r="I46" s="101"/>
      <c r="J46" s="94"/>
      <c r="K46" s="94"/>
      <c r="L46" s="94"/>
      <c r="M46" s="15"/>
      <c r="N46" s="127"/>
      <c r="O46" s="126"/>
      <c r="P46" s="123"/>
      <c r="Q46" s="124"/>
      <c r="R46" s="124"/>
      <c r="S46" s="21"/>
      <c r="T46" s="22"/>
      <c r="U46" s="22"/>
      <c r="V46" s="60"/>
    </row>
    <row r="47" spans="1:22" s="61" customFormat="1" ht="18.75">
      <c r="B47" s="104"/>
      <c r="C47" s="105"/>
      <c r="D47" s="106"/>
      <c r="E47" s="107"/>
      <c r="F47" s="107"/>
      <c r="G47" s="108">
        <f>SUM(G9:G46)</f>
        <v>376</v>
      </c>
      <c r="H47" s="109">
        <f>SUM(H9:H46)</f>
        <v>0.99999999999999956</v>
      </c>
      <c r="I47" s="110"/>
      <c r="J47" s="108"/>
      <c r="K47" s="108"/>
      <c r="L47" s="111"/>
      <c r="M47" s="16"/>
      <c r="N47" s="130">
        <f>SUM(N9:N46)</f>
        <v>27.313829787234042</v>
      </c>
      <c r="O47" s="131">
        <f>SUM(O9:O46)</f>
        <v>13.031914893617021</v>
      </c>
      <c r="P47" s="132"/>
      <c r="Q47" s="132"/>
      <c r="R47" s="132"/>
      <c r="S47" s="23"/>
      <c r="T47" s="24"/>
      <c r="U47" s="24"/>
      <c r="V47" s="60"/>
    </row>
    <row r="48" spans="1:22" ht="68.25" customHeight="1">
      <c r="B48" s="51"/>
      <c r="C48" s="52" t="s">
        <v>112</v>
      </c>
      <c r="D48" s="53"/>
      <c r="E48" s="54"/>
      <c r="F48" s="54"/>
      <c r="G48" s="55"/>
      <c r="H48" s="56"/>
      <c r="I48" s="57"/>
      <c r="J48" s="58"/>
      <c r="K48" s="59"/>
      <c r="L48" s="59"/>
      <c r="M48" s="12"/>
      <c r="N48" s="121"/>
      <c r="O48" s="122"/>
      <c r="P48" s="123"/>
      <c r="Q48" s="124"/>
      <c r="R48" s="124"/>
      <c r="S48" s="17"/>
      <c r="T48" s="18"/>
      <c r="U48" s="18"/>
      <c r="V48" s="60"/>
    </row>
    <row r="49" spans="2:22" s="61" customFormat="1" ht="15" customHeight="1">
      <c r="B49" s="62">
        <v>1</v>
      </c>
      <c r="C49" s="112" t="s">
        <v>113</v>
      </c>
      <c r="D49" s="64"/>
      <c r="E49" s="65"/>
      <c r="F49" s="65"/>
      <c r="G49" s="66"/>
      <c r="H49" s="56"/>
      <c r="I49" s="67"/>
      <c r="J49" s="68"/>
      <c r="K49" s="69"/>
      <c r="L49" s="69"/>
      <c r="M49" s="13"/>
      <c r="N49" s="125"/>
      <c r="O49" s="126"/>
      <c r="P49" s="123"/>
      <c r="Q49" s="124"/>
      <c r="R49" s="124"/>
      <c r="S49" s="19"/>
      <c r="T49" s="20"/>
      <c r="U49" s="20"/>
      <c r="V49" s="60"/>
    </row>
    <row r="50" spans="2:22" s="61" customFormat="1" ht="25.5" customHeight="1">
      <c r="B50" s="62" t="s">
        <v>25</v>
      </c>
      <c r="C50" s="112" t="s">
        <v>42</v>
      </c>
      <c r="D50" s="70"/>
      <c r="E50" s="65"/>
      <c r="F50" s="65"/>
      <c r="G50" s="71"/>
      <c r="H50" s="56"/>
      <c r="I50" s="72"/>
      <c r="J50" s="73"/>
      <c r="K50" s="73"/>
      <c r="L50" s="73"/>
      <c r="M50" s="14"/>
      <c r="N50" s="127"/>
      <c r="O50" s="126"/>
      <c r="P50" s="123"/>
      <c r="Q50" s="128"/>
      <c r="R50" s="129"/>
      <c r="S50" s="21"/>
      <c r="T50" s="25"/>
      <c r="U50" s="25"/>
      <c r="V50" s="60"/>
    </row>
    <row r="51" spans="2:22" s="61" customFormat="1" ht="26.25">
      <c r="B51" s="70" t="s">
        <v>44</v>
      </c>
      <c r="C51" s="113" t="s">
        <v>62</v>
      </c>
      <c r="D51" s="70" t="s">
        <v>110</v>
      </c>
      <c r="E51" s="80">
        <v>43577</v>
      </c>
      <c r="F51" s="80">
        <f>E51+1</f>
        <v>43578</v>
      </c>
      <c r="G51" s="71">
        <f t="shared" ref="G51" si="55">F51-E51+1</f>
        <v>2</v>
      </c>
      <c r="H51" s="56">
        <f>G51/$G$87</f>
        <v>1.3513513513513514E-2</v>
      </c>
      <c r="I51" s="95" t="s">
        <v>69</v>
      </c>
      <c r="J51" s="73"/>
      <c r="K51" s="73"/>
      <c r="L51" s="73"/>
      <c r="M51" s="14">
        <v>30</v>
      </c>
      <c r="N51" s="127">
        <f t="shared" ref="N51:N54" si="56">M51*H51</f>
        <v>0.40540540540540543</v>
      </c>
      <c r="O51" s="126">
        <f t="shared" ref="O51:O54" si="57">IF($B$3&gt;F51,H51*100,IF(AND($B$3&gt;E51,$B$3&lt;=F51),($B$3-E51+1)/(F51-E51+1)*H51*100,0))</f>
        <v>0</v>
      </c>
      <c r="P51" s="123">
        <f t="shared" ref="P51:P54" si="58">IF($B$3&gt;=E51,IF($B$3&gt;F51, 101-M51,IF(($B$3-E51+1)/(F51-E51+1)*70&lt;=M51,1,IF(($B$3-E51+1)/(F51-E51+1)*100*0.3&lt;=M51,2,3))),0)</f>
        <v>0</v>
      </c>
      <c r="Q51" s="128" t="str">
        <f t="shared" ref="Q51:Q54" si="59">IF(M51&gt;L51,"5",";")</f>
        <v>5</v>
      </c>
      <c r="R51" s="129" t="str">
        <f t="shared" ref="R51:R54" si="60">Q51</f>
        <v>5</v>
      </c>
      <c r="S51" s="21" t="s">
        <v>156</v>
      </c>
      <c r="T51" s="25"/>
      <c r="U51" s="25"/>
      <c r="V51" s="60"/>
    </row>
    <row r="52" spans="2:22" s="61" customFormat="1" ht="26.25">
      <c r="B52" s="70" t="s">
        <v>45</v>
      </c>
      <c r="C52" s="114" t="s">
        <v>63</v>
      </c>
      <c r="D52" s="70" t="s">
        <v>110</v>
      </c>
      <c r="E52" s="84">
        <v>43578</v>
      </c>
      <c r="F52" s="84">
        <f>E52+2</f>
        <v>43580</v>
      </c>
      <c r="G52" s="71">
        <f t="shared" ref="G52:G54" si="61">F52-E52+1</f>
        <v>3</v>
      </c>
      <c r="H52" s="56">
        <f t="shared" ref="H52:H54" si="62">G52/$G$87</f>
        <v>2.0270270270270271E-2</v>
      </c>
      <c r="I52" s="86" t="s">
        <v>70</v>
      </c>
      <c r="J52" s="73"/>
      <c r="K52" s="73"/>
      <c r="L52" s="73"/>
      <c r="M52" s="14">
        <v>30</v>
      </c>
      <c r="N52" s="127">
        <f t="shared" si="56"/>
        <v>0.60810810810810811</v>
      </c>
      <c r="O52" s="126">
        <f t="shared" si="57"/>
        <v>0</v>
      </c>
      <c r="P52" s="123">
        <f t="shared" si="58"/>
        <v>0</v>
      </c>
      <c r="Q52" s="128" t="str">
        <f t="shared" si="59"/>
        <v>5</v>
      </c>
      <c r="R52" s="129" t="str">
        <f t="shared" si="60"/>
        <v>5</v>
      </c>
      <c r="S52" s="21" t="s">
        <v>157</v>
      </c>
      <c r="T52" s="25" t="s">
        <v>158</v>
      </c>
      <c r="U52" s="25"/>
      <c r="V52" s="60"/>
    </row>
    <row r="53" spans="2:22" s="61" customFormat="1" ht="26.25">
      <c r="B53" s="70" t="s">
        <v>46</v>
      </c>
      <c r="C53" s="114" t="s">
        <v>64</v>
      </c>
      <c r="D53" s="70" t="s">
        <v>110</v>
      </c>
      <c r="E53" s="75">
        <v>43580</v>
      </c>
      <c r="F53" s="77">
        <f>E53+7</f>
        <v>43587</v>
      </c>
      <c r="G53" s="71">
        <f t="shared" si="61"/>
        <v>8</v>
      </c>
      <c r="H53" s="56">
        <f t="shared" si="62"/>
        <v>5.4054054054054057E-2</v>
      </c>
      <c r="I53" s="76" t="s">
        <v>71</v>
      </c>
      <c r="J53" s="73"/>
      <c r="K53" s="73"/>
      <c r="L53" s="73"/>
      <c r="M53" s="14"/>
      <c r="N53" s="127">
        <f t="shared" si="56"/>
        <v>0</v>
      </c>
      <c r="O53" s="126">
        <f t="shared" si="57"/>
        <v>0</v>
      </c>
      <c r="P53" s="123">
        <f t="shared" si="58"/>
        <v>0</v>
      </c>
      <c r="Q53" s="128" t="str">
        <f t="shared" si="59"/>
        <v>;</v>
      </c>
      <c r="R53" s="129" t="str">
        <f t="shared" si="60"/>
        <v>;</v>
      </c>
      <c r="S53" s="21"/>
      <c r="T53" s="25"/>
      <c r="U53" s="25"/>
      <c r="V53" s="60"/>
    </row>
    <row r="54" spans="2:22" s="61" customFormat="1" ht="26.25">
      <c r="B54" s="70" t="s">
        <v>47</v>
      </c>
      <c r="C54" s="115" t="s">
        <v>65</v>
      </c>
      <c r="D54" s="70" t="s">
        <v>110</v>
      </c>
      <c r="E54" s="75">
        <v>43587</v>
      </c>
      <c r="F54" s="77">
        <f>E54+7</f>
        <v>43594</v>
      </c>
      <c r="G54" s="71">
        <f t="shared" si="61"/>
        <v>8</v>
      </c>
      <c r="H54" s="56">
        <f t="shared" si="62"/>
        <v>5.4054054054054057E-2</v>
      </c>
      <c r="I54" s="76" t="s">
        <v>72</v>
      </c>
      <c r="J54" s="73"/>
      <c r="K54" s="73"/>
      <c r="L54" s="73"/>
      <c r="M54" s="14"/>
      <c r="N54" s="127">
        <f t="shared" si="56"/>
        <v>0</v>
      </c>
      <c r="O54" s="126">
        <f t="shared" si="57"/>
        <v>0</v>
      </c>
      <c r="P54" s="123">
        <f t="shared" si="58"/>
        <v>0</v>
      </c>
      <c r="Q54" s="128" t="str">
        <f t="shared" si="59"/>
        <v>;</v>
      </c>
      <c r="R54" s="129" t="str">
        <f t="shared" si="60"/>
        <v>;</v>
      </c>
      <c r="S54" s="21"/>
      <c r="T54" s="25"/>
      <c r="U54" s="25"/>
      <c r="V54" s="60"/>
    </row>
    <row r="55" spans="2:22" s="61" customFormat="1" ht="26.25">
      <c r="B55" s="62" t="s">
        <v>26</v>
      </c>
      <c r="C55" s="112" t="s">
        <v>66</v>
      </c>
      <c r="D55" s="70"/>
      <c r="E55" s="70"/>
      <c r="F55" s="70"/>
      <c r="G55" s="70"/>
      <c r="H55" s="70"/>
      <c r="I55" s="70"/>
      <c r="J55" s="73"/>
      <c r="K55" s="73"/>
      <c r="L55" s="73"/>
      <c r="M55" s="14"/>
      <c r="N55" s="127"/>
      <c r="O55" s="126"/>
      <c r="P55" s="123"/>
      <c r="Q55" s="128"/>
      <c r="R55" s="129"/>
      <c r="S55" s="21"/>
      <c r="T55" s="25"/>
      <c r="U55" s="25"/>
      <c r="V55" s="60"/>
    </row>
    <row r="56" spans="2:22" s="61" customFormat="1" ht="26.25">
      <c r="B56" s="79" t="s">
        <v>48</v>
      </c>
      <c r="C56" s="115" t="s">
        <v>67</v>
      </c>
      <c r="D56" s="70" t="s">
        <v>110</v>
      </c>
      <c r="E56" s="75">
        <v>43594</v>
      </c>
      <c r="F56" s="77">
        <f>E56+14</f>
        <v>43608</v>
      </c>
      <c r="G56" s="71">
        <f t="shared" ref="G56:G57" si="63">F56-E56+1</f>
        <v>15</v>
      </c>
      <c r="H56" s="56">
        <f t="shared" ref="H56:H57" si="64">G56/$G$87</f>
        <v>0.10135135135135136</v>
      </c>
      <c r="I56" s="76" t="s">
        <v>72</v>
      </c>
      <c r="J56" s="73"/>
      <c r="K56" s="73"/>
      <c r="L56" s="73"/>
      <c r="M56" s="14"/>
      <c r="N56" s="127">
        <f t="shared" ref="N56:N57" si="65">M56*H56</f>
        <v>0</v>
      </c>
      <c r="O56" s="126">
        <f t="shared" ref="O56:O57" si="66">IF($B$3&gt;F56,H56*100,IF(AND($B$3&gt;E56,$B$3&lt;=F56),($B$3-E56+1)/(F56-E56+1)*H56*100,0))</f>
        <v>0</v>
      </c>
      <c r="P56" s="123">
        <f t="shared" ref="P56:P57" si="67">IF($B$3&gt;=E56,IF($B$3&gt;F56, 101-M56,IF(($B$3-E56+1)/(F56-E56+1)*70&lt;=M56,1,IF(($B$3-E56+1)/(F56-E56+1)*100*0.3&lt;=M56,2,3))),0)</f>
        <v>0</v>
      </c>
      <c r="Q56" s="128" t="str">
        <f t="shared" ref="Q56:Q57" si="68">IF(M56&gt;L56,"5",";")</f>
        <v>;</v>
      </c>
      <c r="R56" s="129" t="str">
        <f t="shared" ref="R56:R57" si="69">Q56</f>
        <v>;</v>
      </c>
      <c r="S56" s="21"/>
      <c r="T56" s="25"/>
      <c r="U56" s="25"/>
      <c r="V56" s="60"/>
    </row>
    <row r="57" spans="2:22" s="61" customFormat="1" ht="26.25">
      <c r="B57" s="70" t="s">
        <v>49</v>
      </c>
      <c r="C57" s="76" t="s">
        <v>68</v>
      </c>
      <c r="D57" s="70" t="s">
        <v>110</v>
      </c>
      <c r="E57" s="80">
        <v>43608</v>
      </c>
      <c r="F57" s="77">
        <f>E57+14</f>
        <v>43622</v>
      </c>
      <c r="G57" s="71">
        <f t="shared" si="63"/>
        <v>15</v>
      </c>
      <c r="H57" s="56">
        <f t="shared" si="64"/>
        <v>0.10135135135135136</v>
      </c>
      <c r="I57" s="76" t="s">
        <v>73</v>
      </c>
      <c r="J57" s="73"/>
      <c r="K57" s="73"/>
      <c r="L57" s="73"/>
      <c r="M57" s="14"/>
      <c r="N57" s="127">
        <f t="shared" si="65"/>
        <v>0</v>
      </c>
      <c r="O57" s="126">
        <f t="shared" si="66"/>
        <v>0</v>
      </c>
      <c r="P57" s="123">
        <f t="shared" si="67"/>
        <v>0</v>
      </c>
      <c r="Q57" s="128" t="str">
        <f t="shared" si="68"/>
        <v>;</v>
      </c>
      <c r="R57" s="129" t="str">
        <f t="shared" si="69"/>
        <v>;</v>
      </c>
      <c r="S57" s="21"/>
      <c r="T57" s="25"/>
      <c r="U57" s="25"/>
      <c r="V57" s="60"/>
    </row>
    <row r="58" spans="2:22" s="61" customFormat="1" ht="26.25">
      <c r="B58" s="62" t="s">
        <v>74</v>
      </c>
      <c r="C58" s="112" t="s">
        <v>43</v>
      </c>
      <c r="D58" s="70"/>
      <c r="E58" s="81"/>
      <c r="F58" s="81"/>
      <c r="G58" s="71"/>
      <c r="H58" s="56"/>
      <c r="I58" s="82"/>
      <c r="J58" s="73"/>
      <c r="K58" s="73"/>
      <c r="L58" s="73"/>
      <c r="M58" s="14"/>
      <c r="N58" s="127"/>
      <c r="O58" s="126"/>
      <c r="P58" s="123"/>
      <c r="Q58" s="128"/>
      <c r="R58" s="129"/>
      <c r="S58" s="21"/>
      <c r="T58" s="25"/>
      <c r="U58" s="25"/>
      <c r="V58" s="60"/>
    </row>
    <row r="59" spans="2:22" s="61" customFormat="1" ht="26.25">
      <c r="B59" s="70" t="s">
        <v>83</v>
      </c>
      <c r="C59" s="83" t="s">
        <v>114</v>
      </c>
      <c r="D59" s="70" t="s">
        <v>110</v>
      </c>
      <c r="E59" s="84">
        <v>43622</v>
      </c>
      <c r="F59" s="85">
        <f>E59+1</f>
        <v>43623</v>
      </c>
      <c r="G59" s="71">
        <f t="shared" ref="G59:G63" si="70">F59-E59+1</f>
        <v>2</v>
      </c>
      <c r="H59" s="56">
        <f t="shared" ref="H59:H63" si="71">G59/$G$87</f>
        <v>1.3513513513513514E-2</v>
      </c>
      <c r="I59" s="76" t="s">
        <v>119</v>
      </c>
      <c r="J59" s="73"/>
      <c r="K59" s="73"/>
      <c r="L59" s="73"/>
      <c r="M59" s="14"/>
      <c r="N59" s="127">
        <f t="shared" ref="N59:N63" si="72">M59*H59</f>
        <v>0</v>
      </c>
      <c r="O59" s="126">
        <f t="shared" ref="O59:O63" si="73">IF($B$3&gt;F59,H59*100,IF(AND($B$3&gt;E59,$B$3&lt;=F59),($B$3-E59+1)/(F59-E59+1)*H59*100,0))</f>
        <v>0</v>
      </c>
      <c r="P59" s="123">
        <f t="shared" ref="P59:P63" si="74">IF($B$3&gt;=E59,IF($B$3&gt;F59, 101-M59,IF(($B$3-E59+1)/(F59-E59+1)*70&lt;=M59,1,IF(($B$3-E59+1)/(F59-E59+1)*100*0.3&lt;=M59,2,3))),0)</f>
        <v>0</v>
      </c>
      <c r="Q59" s="128" t="str">
        <f t="shared" ref="Q59:Q63" si="75">IF(M59&gt;L59,"5",";")</f>
        <v>;</v>
      </c>
      <c r="R59" s="129" t="str">
        <f t="shared" ref="R59:R63" si="76">Q59</f>
        <v>;</v>
      </c>
      <c r="S59" s="21"/>
      <c r="T59" s="25"/>
      <c r="U59" s="25"/>
      <c r="V59" s="60"/>
    </row>
    <row r="60" spans="2:22" s="61" customFormat="1" ht="26.25">
      <c r="B60" s="70" t="s">
        <v>84</v>
      </c>
      <c r="C60" s="83" t="s">
        <v>115</v>
      </c>
      <c r="D60" s="70" t="s">
        <v>110</v>
      </c>
      <c r="E60" s="80">
        <v>43623</v>
      </c>
      <c r="F60" s="85">
        <f>E60+1</f>
        <v>43624</v>
      </c>
      <c r="G60" s="71">
        <f t="shared" si="70"/>
        <v>2</v>
      </c>
      <c r="H60" s="56">
        <f t="shared" si="71"/>
        <v>1.3513513513513514E-2</v>
      </c>
      <c r="I60" s="76" t="s">
        <v>120</v>
      </c>
      <c r="J60" s="73"/>
      <c r="K60" s="73"/>
      <c r="L60" s="73"/>
      <c r="M60" s="14"/>
      <c r="N60" s="127">
        <f t="shared" si="72"/>
        <v>0</v>
      </c>
      <c r="O60" s="126">
        <f t="shared" si="73"/>
        <v>0</v>
      </c>
      <c r="P60" s="123">
        <f t="shared" si="74"/>
        <v>0</v>
      </c>
      <c r="Q60" s="128" t="str">
        <f t="shared" si="75"/>
        <v>;</v>
      </c>
      <c r="R60" s="129" t="str">
        <f t="shared" si="76"/>
        <v>;</v>
      </c>
      <c r="S60" s="21"/>
      <c r="T60" s="25"/>
      <c r="U60" s="25"/>
      <c r="V60" s="60"/>
    </row>
    <row r="61" spans="2:22" s="61" customFormat="1" ht="30">
      <c r="B61" s="70" t="s">
        <v>85</v>
      </c>
      <c r="C61" s="83" t="s">
        <v>116</v>
      </c>
      <c r="D61" s="70" t="s">
        <v>110</v>
      </c>
      <c r="E61" s="84">
        <v>43624</v>
      </c>
      <c r="F61" s="84">
        <f>E61+1</f>
        <v>43625</v>
      </c>
      <c r="G61" s="71">
        <f t="shared" si="70"/>
        <v>2</v>
      </c>
      <c r="H61" s="56">
        <f t="shared" si="71"/>
        <v>1.3513513513513514E-2</v>
      </c>
      <c r="I61" s="76" t="s">
        <v>121</v>
      </c>
      <c r="J61" s="73"/>
      <c r="K61" s="73"/>
      <c r="L61" s="73"/>
      <c r="M61" s="14"/>
      <c r="N61" s="127">
        <f t="shared" si="72"/>
        <v>0</v>
      </c>
      <c r="O61" s="126">
        <f t="shared" si="73"/>
        <v>0</v>
      </c>
      <c r="P61" s="123">
        <f t="shared" si="74"/>
        <v>0</v>
      </c>
      <c r="Q61" s="128" t="str">
        <f t="shared" si="75"/>
        <v>;</v>
      </c>
      <c r="R61" s="129" t="str">
        <f t="shared" si="76"/>
        <v>;</v>
      </c>
      <c r="S61" s="21"/>
      <c r="T61" s="25"/>
      <c r="U61" s="25"/>
      <c r="V61" s="60"/>
    </row>
    <row r="62" spans="2:22" s="61" customFormat="1" ht="30">
      <c r="B62" s="70" t="s">
        <v>86</v>
      </c>
      <c r="C62" s="83" t="s">
        <v>117</v>
      </c>
      <c r="D62" s="70" t="s">
        <v>110</v>
      </c>
      <c r="E62" s="80">
        <v>43625</v>
      </c>
      <c r="F62" s="80">
        <f>E62+2</f>
        <v>43627</v>
      </c>
      <c r="G62" s="71">
        <f t="shared" si="70"/>
        <v>3</v>
      </c>
      <c r="H62" s="56">
        <f t="shared" si="71"/>
        <v>2.0270270270270271E-2</v>
      </c>
      <c r="I62" s="76" t="s">
        <v>122</v>
      </c>
      <c r="J62" s="73"/>
      <c r="K62" s="73"/>
      <c r="L62" s="73"/>
      <c r="M62" s="14"/>
      <c r="N62" s="127">
        <f t="shared" si="72"/>
        <v>0</v>
      </c>
      <c r="O62" s="126">
        <f t="shared" si="73"/>
        <v>0</v>
      </c>
      <c r="P62" s="123">
        <f t="shared" si="74"/>
        <v>0</v>
      </c>
      <c r="Q62" s="128" t="str">
        <f t="shared" si="75"/>
        <v>;</v>
      </c>
      <c r="R62" s="129" t="str">
        <f t="shared" si="76"/>
        <v>;</v>
      </c>
      <c r="S62" s="21"/>
      <c r="T62" s="25"/>
      <c r="U62" s="25"/>
      <c r="V62" s="60"/>
    </row>
    <row r="63" spans="2:22" s="61" customFormat="1" ht="26.25">
      <c r="B63" s="70"/>
      <c r="C63" s="83" t="s">
        <v>118</v>
      </c>
      <c r="D63" s="70" t="s">
        <v>110</v>
      </c>
      <c r="E63" s="80">
        <v>43627</v>
      </c>
      <c r="F63" s="80">
        <f>E63+1</f>
        <v>43628</v>
      </c>
      <c r="G63" s="71">
        <f t="shared" si="70"/>
        <v>2</v>
      </c>
      <c r="H63" s="56">
        <f t="shared" si="71"/>
        <v>1.3513513513513514E-2</v>
      </c>
      <c r="I63" s="76" t="s">
        <v>123</v>
      </c>
      <c r="J63" s="73"/>
      <c r="K63" s="73"/>
      <c r="L63" s="73"/>
      <c r="M63" s="14"/>
      <c r="N63" s="127">
        <f t="shared" si="72"/>
        <v>0</v>
      </c>
      <c r="O63" s="126">
        <f t="shared" si="73"/>
        <v>0</v>
      </c>
      <c r="P63" s="123">
        <f t="shared" si="74"/>
        <v>0</v>
      </c>
      <c r="Q63" s="128" t="str">
        <f t="shared" si="75"/>
        <v>;</v>
      </c>
      <c r="R63" s="129" t="str">
        <f t="shared" si="76"/>
        <v>;</v>
      </c>
      <c r="S63" s="21"/>
      <c r="T63" s="25"/>
      <c r="U63" s="25"/>
      <c r="V63" s="60"/>
    </row>
    <row r="64" spans="2:22" s="61" customFormat="1" ht="26.25">
      <c r="B64" s="70"/>
      <c r="C64" s="83"/>
      <c r="D64" s="70"/>
      <c r="E64" s="80"/>
      <c r="F64" s="80"/>
      <c r="G64" s="71"/>
      <c r="H64" s="56"/>
      <c r="I64" s="76"/>
      <c r="J64" s="73"/>
      <c r="K64" s="73"/>
      <c r="L64" s="73"/>
      <c r="M64" s="14"/>
      <c r="N64" s="127"/>
      <c r="O64" s="126"/>
      <c r="P64" s="123"/>
      <c r="Q64" s="128"/>
      <c r="R64" s="129"/>
      <c r="S64" s="21"/>
      <c r="T64" s="25"/>
      <c r="U64" s="25"/>
      <c r="V64" s="60"/>
    </row>
    <row r="65" spans="1:22" s="61" customFormat="1" ht="18.75">
      <c r="B65" s="62">
        <v>2</v>
      </c>
      <c r="C65" s="112" t="s">
        <v>124</v>
      </c>
      <c r="D65" s="88"/>
      <c r="E65" s="82"/>
      <c r="F65" s="82"/>
      <c r="G65" s="71"/>
      <c r="H65" s="56"/>
      <c r="I65" s="82"/>
      <c r="J65" s="73"/>
      <c r="K65" s="73"/>
      <c r="L65" s="73"/>
      <c r="M65" s="14"/>
      <c r="N65" s="127"/>
      <c r="O65" s="126"/>
      <c r="P65" s="123"/>
      <c r="Q65" s="124"/>
      <c r="R65" s="124"/>
      <c r="S65" s="21"/>
      <c r="T65" s="22"/>
      <c r="U65" s="22"/>
      <c r="V65" s="60"/>
    </row>
    <row r="66" spans="1:22" s="61" customFormat="1" ht="15" customHeight="1">
      <c r="A66" s="89"/>
      <c r="B66" s="62" t="s">
        <v>27</v>
      </c>
      <c r="C66" s="112" t="s">
        <v>42</v>
      </c>
      <c r="D66" s="64"/>
      <c r="E66" s="82"/>
      <c r="F66" s="82"/>
      <c r="G66" s="71"/>
      <c r="H66" s="56"/>
      <c r="I66" s="82"/>
      <c r="J66" s="73"/>
      <c r="K66" s="73"/>
      <c r="L66" s="73"/>
      <c r="M66" s="14"/>
      <c r="N66" s="127"/>
      <c r="O66" s="126"/>
      <c r="P66" s="123"/>
      <c r="Q66" s="128"/>
      <c r="R66" s="129"/>
      <c r="S66" s="21"/>
      <c r="T66" s="22"/>
      <c r="U66" s="22"/>
      <c r="V66" s="60"/>
    </row>
    <row r="67" spans="1:22" s="61" customFormat="1" ht="26.25">
      <c r="A67" s="89"/>
      <c r="B67" s="90" t="s">
        <v>50</v>
      </c>
      <c r="C67" s="74" t="s">
        <v>62</v>
      </c>
      <c r="D67" s="70" t="s">
        <v>110</v>
      </c>
      <c r="E67" s="85">
        <v>43647</v>
      </c>
      <c r="F67" s="84">
        <f>E67+1</f>
        <v>43648</v>
      </c>
      <c r="G67" s="71">
        <f t="shared" ref="G67:G70" si="77">F67-E67+1</f>
        <v>2</v>
      </c>
      <c r="H67" s="56">
        <f t="shared" ref="H67:H70" si="78">G67/$G$87</f>
        <v>1.3513513513513514E-2</v>
      </c>
      <c r="I67" s="86" t="s">
        <v>69</v>
      </c>
      <c r="J67" s="73"/>
      <c r="K67" s="73"/>
      <c r="L67" s="73"/>
      <c r="M67" s="14"/>
      <c r="N67" s="127">
        <f t="shared" ref="N67:N70" si="79">M67*H67</f>
        <v>0</v>
      </c>
      <c r="O67" s="126">
        <f t="shared" ref="O67:O70" si="80">IF($B$3&gt;F67,H67*100,IF(AND($B$3&gt;E67,$B$3&lt;=F67),($B$3-E67+1)/(F67-E67+1)*H67*100,0))</f>
        <v>0</v>
      </c>
      <c r="P67" s="123">
        <f t="shared" ref="P67:P70" si="81">IF($B$3&gt;=E67,IF($B$3&gt;F67, 101-M67,IF(($B$3-E67+1)/(F67-E67+1)*70&lt;=M67,1,IF(($B$3-E67+1)/(F67-E67+1)*100*0.3&lt;=M67,2,3))),0)</f>
        <v>0</v>
      </c>
      <c r="Q67" s="128" t="str">
        <f t="shared" ref="Q67:Q70" si="82">IF(M67&gt;L67,"5",";")</f>
        <v>;</v>
      </c>
      <c r="R67" s="129" t="str">
        <f t="shared" ref="R67:R70" si="83">Q67</f>
        <v>;</v>
      </c>
      <c r="S67" s="21"/>
      <c r="T67" s="25"/>
      <c r="U67" s="25"/>
      <c r="V67" s="60"/>
    </row>
    <row r="68" spans="1:22" s="61" customFormat="1" ht="26.25">
      <c r="A68" s="89"/>
      <c r="B68" s="90" t="s">
        <v>51</v>
      </c>
      <c r="C68" s="114" t="s">
        <v>63</v>
      </c>
      <c r="D68" s="70" t="s">
        <v>110</v>
      </c>
      <c r="E68" s="75">
        <v>43648</v>
      </c>
      <c r="F68" s="75">
        <f>E68+2</f>
        <v>43650</v>
      </c>
      <c r="G68" s="71">
        <f t="shared" si="77"/>
        <v>3</v>
      </c>
      <c r="H68" s="56">
        <f t="shared" si="78"/>
        <v>2.0270270270270271E-2</v>
      </c>
      <c r="I68" s="76" t="s">
        <v>70</v>
      </c>
      <c r="J68" s="73"/>
      <c r="K68" s="73"/>
      <c r="L68" s="73"/>
      <c r="M68" s="14"/>
      <c r="N68" s="127">
        <f t="shared" si="79"/>
        <v>0</v>
      </c>
      <c r="O68" s="126">
        <f t="shared" si="80"/>
        <v>0</v>
      </c>
      <c r="P68" s="123">
        <f t="shared" si="81"/>
        <v>0</v>
      </c>
      <c r="Q68" s="128" t="str">
        <f t="shared" si="82"/>
        <v>;</v>
      </c>
      <c r="R68" s="129" t="str">
        <f t="shared" si="83"/>
        <v>;</v>
      </c>
      <c r="S68" s="21"/>
      <c r="T68" s="25"/>
      <c r="U68" s="25"/>
      <c r="V68" s="60"/>
    </row>
    <row r="69" spans="1:22" s="61" customFormat="1" ht="26.25">
      <c r="A69" s="89"/>
      <c r="B69" s="90" t="s">
        <v>52</v>
      </c>
      <c r="C69" s="114" t="s">
        <v>64</v>
      </c>
      <c r="D69" s="70" t="s">
        <v>110</v>
      </c>
      <c r="E69" s="75">
        <v>43650</v>
      </c>
      <c r="F69" s="77">
        <f>E69+7</f>
        <v>43657</v>
      </c>
      <c r="G69" s="71">
        <f t="shared" si="77"/>
        <v>8</v>
      </c>
      <c r="H69" s="56">
        <f t="shared" si="78"/>
        <v>5.4054054054054057E-2</v>
      </c>
      <c r="I69" s="76" t="s">
        <v>71</v>
      </c>
      <c r="J69" s="73"/>
      <c r="K69" s="73"/>
      <c r="L69" s="73"/>
      <c r="M69" s="14"/>
      <c r="N69" s="127">
        <f t="shared" si="79"/>
        <v>0</v>
      </c>
      <c r="O69" s="126">
        <f t="shared" si="80"/>
        <v>0</v>
      </c>
      <c r="P69" s="123">
        <f t="shared" si="81"/>
        <v>0</v>
      </c>
      <c r="Q69" s="128" t="str">
        <f t="shared" si="82"/>
        <v>;</v>
      </c>
      <c r="R69" s="129" t="str">
        <f t="shared" si="83"/>
        <v>;</v>
      </c>
      <c r="S69" s="21"/>
      <c r="T69" s="25"/>
      <c r="U69" s="25"/>
      <c r="V69" s="60"/>
    </row>
    <row r="70" spans="1:22" s="61" customFormat="1" ht="26.25">
      <c r="A70" s="89"/>
      <c r="B70" s="90" t="s">
        <v>87</v>
      </c>
      <c r="C70" s="115" t="s">
        <v>65</v>
      </c>
      <c r="D70" s="70" t="s">
        <v>110</v>
      </c>
      <c r="E70" s="75">
        <v>43657</v>
      </c>
      <c r="F70" s="77">
        <f>E70+7</f>
        <v>43664</v>
      </c>
      <c r="G70" s="71">
        <f t="shared" si="77"/>
        <v>8</v>
      </c>
      <c r="H70" s="56">
        <f t="shared" si="78"/>
        <v>5.4054054054054057E-2</v>
      </c>
      <c r="I70" s="76" t="s">
        <v>72</v>
      </c>
      <c r="J70" s="73"/>
      <c r="K70" s="73"/>
      <c r="L70" s="73"/>
      <c r="M70" s="14"/>
      <c r="N70" s="127">
        <f t="shared" si="79"/>
        <v>0</v>
      </c>
      <c r="O70" s="126">
        <f t="shared" si="80"/>
        <v>0</v>
      </c>
      <c r="P70" s="123">
        <f t="shared" si="81"/>
        <v>0</v>
      </c>
      <c r="Q70" s="128" t="str">
        <f t="shared" si="82"/>
        <v>;</v>
      </c>
      <c r="R70" s="129" t="str">
        <f t="shared" si="83"/>
        <v>;</v>
      </c>
      <c r="S70" s="21"/>
      <c r="T70" s="25"/>
      <c r="U70" s="25"/>
      <c r="V70" s="60"/>
    </row>
    <row r="71" spans="1:22" s="61" customFormat="1" ht="26.25">
      <c r="A71" s="89"/>
      <c r="B71" s="62" t="s">
        <v>28</v>
      </c>
      <c r="C71" s="112" t="s">
        <v>66</v>
      </c>
      <c r="D71" s="70"/>
      <c r="E71" s="70"/>
      <c r="F71" s="70"/>
      <c r="G71" s="70"/>
      <c r="H71" s="70"/>
      <c r="I71" s="70"/>
      <c r="J71" s="73"/>
      <c r="K71" s="73"/>
      <c r="L71" s="73"/>
      <c r="M71" s="14"/>
      <c r="N71" s="127"/>
      <c r="O71" s="126"/>
      <c r="P71" s="123"/>
      <c r="Q71" s="128"/>
      <c r="R71" s="129"/>
      <c r="S71" s="21"/>
      <c r="T71" s="25"/>
      <c r="U71" s="25"/>
      <c r="V71" s="60"/>
    </row>
    <row r="72" spans="1:22" s="61" customFormat="1" ht="26.25">
      <c r="A72" s="89"/>
      <c r="B72" s="90" t="s">
        <v>53</v>
      </c>
      <c r="C72" s="78" t="s">
        <v>67</v>
      </c>
      <c r="D72" s="70" t="s">
        <v>110</v>
      </c>
      <c r="E72" s="84">
        <v>43664</v>
      </c>
      <c r="F72" s="85">
        <f>E72+14</f>
        <v>43678</v>
      </c>
      <c r="G72" s="71">
        <f t="shared" ref="G72:G73" si="84">F72-E72+1</f>
        <v>15</v>
      </c>
      <c r="H72" s="56">
        <f t="shared" ref="H72:H73" si="85">G72/$G$87</f>
        <v>0.10135135135135136</v>
      </c>
      <c r="I72" s="86" t="s">
        <v>72</v>
      </c>
      <c r="J72" s="73"/>
      <c r="K72" s="73"/>
      <c r="L72" s="73"/>
      <c r="M72" s="14"/>
      <c r="N72" s="127">
        <f t="shared" ref="N72:N73" si="86">M72*H72</f>
        <v>0</v>
      </c>
      <c r="O72" s="126">
        <f t="shared" ref="O72:O73" si="87">IF($B$3&gt;F72,H72*100,IF(AND($B$3&gt;E72,$B$3&lt;=F72),($B$3-E72+1)/(F72-E72+1)*H72*100,0))</f>
        <v>0</v>
      </c>
      <c r="P72" s="123">
        <f t="shared" ref="P72:P73" si="88">IF($B$3&gt;=E72,IF($B$3&gt;F72, 101-M72,IF(($B$3-E72+1)/(F72-E72+1)*70&lt;=M72,1,IF(($B$3-E72+1)/(F72-E72+1)*100*0.3&lt;=M72,2,3))),0)</f>
        <v>0</v>
      </c>
      <c r="Q72" s="128" t="str">
        <f t="shared" ref="Q72:Q73" si="89">IF(M72&gt;L72,"5",";")</f>
        <v>;</v>
      </c>
      <c r="R72" s="129" t="str">
        <f t="shared" ref="R72:R73" si="90">Q72</f>
        <v>;</v>
      </c>
      <c r="S72" s="21"/>
      <c r="T72" s="25"/>
      <c r="U72" s="25"/>
      <c r="V72" s="60"/>
    </row>
    <row r="73" spans="1:22" s="61" customFormat="1" ht="26.25">
      <c r="A73" s="89"/>
      <c r="B73" s="90" t="s">
        <v>54</v>
      </c>
      <c r="C73" s="76" t="s">
        <v>68</v>
      </c>
      <c r="D73" s="70" t="s">
        <v>110</v>
      </c>
      <c r="E73" s="80">
        <v>43678</v>
      </c>
      <c r="F73" s="77">
        <f>E73+14</f>
        <v>43692</v>
      </c>
      <c r="G73" s="71">
        <f t="shared" si="84"/>
        <v>15</v>
      </c>
      <c r="H73" s="56">
        <f t="shared" si="85"/>
        <v>0.10135135135135136</v>
      </c>
      <c r="I73" s="76" t="s">
        <v>73</v>
      </c>
      <c r="J73" s="73"/>
      <c r="K73" s="73"/>
      <c r="L73" s="73"/>
      <c r="M73" s="14"/>
      <c r="N73" s="127">
        <f t="shared" si="86"/>
        <v>0</v>
      </c>
      <c r="O73" s="126">
        <f t="shared" si="87"/>
        <v>0</v>
      </c>
      <c r="P73" s="123">
        <f t="shared" si="88"/>
        <v>0</v>
      </c>
      <c r="Q73" s="128" t="str">
        <f t="shared" si="89"/>
        <v>;</v>
      </c>
      <c r="R73" s="129" t="str">
        <f t="shared" si="90"/>
        <v>;</v>
      </c>
      <c r="S73" s="21"/>
      <c r="T73" s="25"/>
      <c r="U73" s="25"/>
      <c r="V73" s="60"/>
    </row>
    <row r="74" spans="1:22" s="61" customFormat="1" ht="26.25">
      <c r="A74" s="89"/>
      <c r="B74" s="62" t="s">
        <v>29</v>
      </c>
      <c r="C74" s="112" t="s">
        <v>43</v>
      </c>
      <c r="D74" s="70"/>
      <c r="E74" s="91"/>
      <c r="F74" s="91"/>
      <c r="G74" s="71"/>
      <c r="H74" s="56"/>
      <c r="I74" s="92"/>
      <c r="J74" s="73"/>
      <c r="K74" s="73"/>
      <c r="L74" s="73"/>
      <c r="M74" s="14"/>
      <c r="N74" s="127"/>
      <c r="O74" s="126"/>
      <c r="P74" s="123"/>
      <c r="Q74" s="128"/>
      <c r="R74" s="129"/>
      <c r="S74" s="21"/>
      <c r="T74" s="25"/>
      <c r="U74" s="25"/>
      <c r="V74" s="60"/>
    </row>
    <row r="75" spans="1:22" s="61" customFormat="1" ht="26.25">
      <c r="A75" s="89"/>
      <c r="B75" s="90" t="s">
        <v>55</v>
      </c>
      <c r="C75" s="83" t="s">
        <v>125</v>
      </c>
      <c r="D75" s="70" t="s">
        <v>110</v>
      </c>
      <c r="E75" s="84">
        <v>43692</v>
      </c>
      <c r="F75" s="85">
        <f>E75+3</f>
        <v>43695</v>
      </c>
      <c r="G75" s="71">
        <f t="shared" ref="G75:G78" si="91">F75-E75+1</f>
        <v>4</v>
      </c>
      <c r="H75" s="56">
        <f t="shared" ref="H75:H78" si="92">G75/$G$87</f>
        <v>2.7027027027027029E-2</v>
      </c>
      <c r="I75" s="135" t="s">
        <v>129</v>
      </c>
      <c r="J75" s="136"/>
      <c r="K75" s="73"/>
      <c r="L75" s="73"/>
      <c r="M75" s="14"/>
      <c r="N75" s="127">
        <f t="shared" ref="N75:N78" si="93">M75*H75</f>
        <v>0</v>
      </c>
      <c r="O75" s="126">
        <f t="shared" ref="O75:O78" si="94">IF($B$3&gt;F75,H75*100,IF(AND($B$3&gt;E75,$B$3&lt;=F75),($B$3-E75+1)/(F75-E75+1)*H75*100,0))</f>
        <v>0</v>
      </c>
      <c r="P75" s="123">
        <f t="shared" ref="P75:P78" si="95">IF($B$3&gt;=E75,IF($B$3&gt;F75, 101-M75,IF(($B$3-E75+1)/(F75-E75+1)*70&lt;=M75,1,IF(($B$3-E75+1)/(F75-E75+1)*100*0.3&lt;=M75,2,3))),0)</f>
        <v>0</v>
      </c>
      <c r="Q75" s="128" t="str">
        <f t="shared" ref="Q75:Q78" si="96">IF(M75&gt;L75,"5",";")</f>
        <v>;</v>
      </c>
      <c r="R75" s="129" t="str">
        <f t="shared" ref="R75:R78" si="97">Q75</f>
        <v>;</v>
      </c>
      <c r="S75" s="21"/>
      <c r="T75" s="25"/>
      <c r="U75" s="25"/>
      <c r="V75" s="60"/>
    </row>
    <row r="76" spans="1:22" s="61" customFormat="1" ht="26.25">
      <c r="A76" s="89"/>
      <c r="B76" s="90" t="s">
        <v>56</v>
      </c>
      <c r="C76" s="83" t="s">
        <v>126</v>
      </c>
      <c r="D76" s="70" t="s">
        <v>110</v>
      </c>
      <c r="E76" s="80">
        <v>43695</v>
      </c>
      <c r="F76" s="85">
        <f>E76+7</f>
        <v>43702</v>
      </c>
      <c r="G76" s="71">
        <f t="shared" si="91"/>
        <v>8</v>
      </c>
      <c r="H76" s="56">
        <f t="shared" si="92"/>
        <v>5.4054054054054057E-2</v>
      </c>
      <c r="I76" s="135" t="s">
        <v>130</v>
      </c>
      <c r="J76" s="137"/>
      <c r="K76" s="73"/>
      <c r="L76" s="73"/>
      <c r="M76" s="14"/>
      <c r="N76" s="127">
        <f t="shared" si="93"/>
        <v>0</v>
      </c>
      <c r="O76" s="126">
        <f t="shared" si="94"/>
        <v>0</v>
      </c>
      <c r="P76" s="123">
        <f t="shared" si="95"/>
        <v>0</v>
      </c>
      <c r="Q76" s="128" t="str">
        <f t="shared" si="96"/>
        <v>;</v>
      </c>
      <c r="R76" s="129" t="str">
        <f t="shared" si="97"/>
        <v>;</v>
      </c>
      <c r="S76" s="21"/>
      <c r="T76" s="25"/>
      <c r="U76" s="25"/>
      <c r="V76" s="60"/>
    </row>
    <row r="77" spans="1:22" s="61" customFormat="1" ht="26.25">
      <c r="A77" s="93"/>
      <c r="B77" s="90" t="s">
        <v>57</v>
      </c>
      <c r="C77" s="83" t="s">
        <v>127</v>
      </c>
      <c r="D77" s="70" t="s">
        <v>110</v>
      </c>
      <c r="E77" s="84">
        <v>43702</v>
      </c>
      <c r="F77" s="84">
        <f>E77+14</f>
        <v>43716</v>
      </c>
      <c r="G77" s="71">
        <f t="shared" si="91"/>
        <v>15</v>
      </c>
      <c r="H77" s="56">
        <f t="shared" si="92"/>
        <v>0.10135135135135136</v>
      </c>
      <c r="I77" s="135" t="s">
        <v>131</v>
      </c>
      <c r="J77" s="136"/>
      <c r="K77" s="94"/>
      <c r="L77" s="94"/>
      <c r="M77" s="15"/>
      <c r="N77" s="127">
        <f t="shared" si="93"/>
        <v>0</v>
      </c>
      <c r="O77" s="126">
        <f t="shared" si="94"/>
        <v>0</v>
      </c>
      <c r="P77" s="123">
        <f t="shared" si="95"/>
        <v>0</v>
      </c>
      <c r="Q77" s="128" t="str">
        <f t="shared" si="96"/>
        <v>;</v>
      </c>
      <c r="R77" s="129" t="str">
        <f t="shared" si="97"/>
        <v>;</v>
      </c>
      <c r="S77" s="21"/>
      <c r="T77" s="22"/>
      <c r="U77" s="22"/>
      <c r="V77" s="60"/>
    </row>
    <row r="78" spans="1:22" s="61" customFormat="1" ht="30">
      <c r="A78" s="93"/>
      <c r="B78" s="90" t="s">
        <v>88</v>
      </c>
      <c r="C78" s="83" t="s">
        <v>128</v>
      </c>
      <c r="D78" s="70" t="s">
        <v>110</v>
      </c>
      <c r="E78" s="80">
        <v>43716</v>
      </c>
      <c r="F78" s="80">
        <f>E78+3</f>
        <v>43719</v>
      </c>
      <c r="G78" s="71">
        <f t="shared" si="91"/>
        <v>4</v>
      </c>
      <c r="H78" s="56">
        <f t="shared" si="92"/>
        <v>2.7027027027027029E-2</v>
      </c>
      <c r="I78" s="135" t="s">
        <v>132</v>
      </c>
      <c r="J78" s="137"/>
      <c r="K78" s="94"/>
      <c r="L78" s="94"/>
      <c r="M78" s="15"/>
      <c r="N78" s="127">
        <f t="shared" si="93"/>
        <v>0</v>
      </c>
      <c r="O78" s="126">
        <f t="shared" si="94"/>
        <v>0</v>
      </c>
      <c r="P78" s="123">
        <f t="shared" si="95"/>
        <v>0</v>
      </c>
      <c r="Q78" s="128" t="str">
        <f t="shared" si="96"/>
        <v>;</v>
      </c>
      <c r="R78" s="129" t="str">
        <f t="shared" si="97"/>
        <v>;</v>
      </c>
      <c r="S78" s="21"/>
      <c r="T78" s="22"/>
      <c r="U78" s="22"/>
      <c r="V78" s="60"/>
    </row>
    <row r="79" spans="1:22" s="61" customFormat="1" ht="26.25">
      <c r="A79" s="93"/>
      <c r="B79" s="90"/>
      <c r="C79" s="83"/>
      <c r="D79" s="96"/>
      <c r="E79" s="80"/>
      <c r="F79" s="80"/>
      <c r="G79" s="71"/>
      <c r="H79" s="56"/>
      <c r="I79" s="95"/>
      <c r="J79" s="94"/>
      <c r="K79" s="94"/>
      <c r="L79" s="94"/>
      <c r="M79" s="15"/>
      <c r="N79" s="127"/>
      <c r="O79" s="126"/>
      <c r="P79" s="123"/>
      <c r="Q79" s="128"/>
      <c r="R79" s="129"/>
      <c r="S79" s="21"/>
      <c r="T79" s="22"/>
      <c r="U79" s="22"/>
      <c r="V79" s="60"/>
    </row>
    <row r="80" spans="1:22" s="61" customFormat="1" ht="18.75">
      <c r="A80" s="93"/>
      <c r="B80" s="62">
        <v>3</v>
      </c>
      <c r="C80" s="112" t="s">
        <v>133</v>
      </c>
      <c r="D80" s="64"/>
      <c r="E80" s="82"/>
      <c r="F80" s="82"/>
      <c r="G80" s="71"/>
      <c r="H80" s="56"/>
      <c r="I80" s="82"/>
      <c r="J80" s="94"/>
      <c r="K80" s="94"/>
      <c r="L80" s="94"/>
      <c r="M80" s="15"/>
      <c r="N80" s="127"/>
      <c r="O80" s="126"/>
      <c r="P80" s="123"/>
      <c r="Q80" s="124"/>
      <c r="R80" s="124"/>
      <c r="S80" s="21"/>
      <c r="T80" s="22"/>
      <c r="U80" s="22"/>
      <c r="V80" s="60"/>
    </row>
    <row r="81" spans="1:22" s="61" customFormat="1" ht="26.25">
      <c r="A81" s="93"/>
      <c r="B81" s="62" t="s">
        <v>30</v>
      </c>
      <c r="C81" s="112" t="s">
        <v>43</v>
      </c>
      <c r="D81" s="70"/>
      <c r="E81" s="91"/>
      <c r="F81" s="91"/>
      <c r="G81" s="71"/>
      <c r="H81" s="56"/>
      <c r="I81" s="92"/>
      <c r="J81" s="73"/>
      <c r="K81" s="73"/>
      <c r="L81" s="73"/>
      <c r="M81" s="14"/>
      <c r="N81" s="127"/>
      <c r="O81" s="126"/>
      <c r="P81" s="123"/>
      <c r="Q81" s="128"/>
      <c r="R81" s="129"/>
      <c r="S81" s="21"/>
      <c r="T81" s="25"/>
      <c r="U81" s="25"/>
      <c r="V81" s="60"/>
    </row>
    <row r="82" spans="1:22" s="61" customFormat="1" ht="37.5">
      <c r="A82" s="93"/>
      <c r="B82" s="97" t="s">
        <v>58</v>
      </c>
      <c r="C82" s="83" t="s">
        <v>134</v>
      </c>
      <c r="D82" s="70" t="s">
        <v>110</v>
      </c>
      <c r="E82" s="84">
        <v>43525</v>
      </c>
      <c r="F82" s="85">
        <f>E82+A82</f>
        <v>43525</v>
      </c>
      <c r="G82" s="71">
        <f t="shared" ref="G82:G85" si="98">F82-E82+1</f>
        <v>1</v>
      </c>
      <c r="H82" s="56">
        <f t="shared" ref="H82:H85" si="99">G82/$G$87</f>
        <v>6.7567567567567571E-3</v>
      </c>
      <c r="I82" s="76" t="s">
        <v>138</v>
      </c>
      <c r="J82" s="73"/>
      <c r="K82" s="73"/>
      <c r="L82" s="73"/>
      <c r="M82" s="14">
        <v>10</v>
      </c>
      <c r="N82" s="127">
        <f t="shared" ref="N82:N85" si="100">M82*H82</f>
        <v>6.7567567567567571E-2</v>
      </c>
      <c r="O82" s="126">
        <f t="shared" ref="O82:O85" si="101">IF($B$3&gt;F82,H82*100,IF(AND($B$3&gt;E82,$B$3&lt;=F82),($B$3-E82+1)/(F82-E82+1)*H82*100,0))</f>
        <v>0</v>
      </c>
      <c r="P82" s="123">
        <f t="shared" ref="P82:P85" si="102">IF($B$3&gt;=E82,IF($B$3&gt;F82, 101-M82,IF(($B$3-E82+1)/(F82-E82+1)*70&lt;=M82,1,IF(($B$3-E82+1)/(F82-E82+1)*100*0.3&lt;=M82,2,3))),0)</f>
        <v>0</v>
      </c>
      <c r="Q82" s="128" t="str">
        <f t="shared" ref="Q82:Q85" si="103">IF(M82&gt;L82,"5",";")</f>
        <v>5</v>
      </c>
      <c r="R82" s="129" t="str">
        <f t="shared" ref="R82:R85" si="104">Q82</f>
        <v>5</v>
      </c>
      <c r="S82" s="21" t="s">
        <v>163</v>
      </c>
      <c r="T82" s="25"/>
      <c r="U82" s="25"/>
      <c r="V82" s="60"/>
    </row>
    <row r="83" spans="1:22" s="61" customFormat="1" ht="45">
      <c r="A83" s="93"/>
      <c r="B83" s="97" t="s">
        <v>59</v>
      </c>
      <c r="C83" s="83" t="s">
        <v>135</v>
      </c>
      <c r="D83" s="70" t="s">
        <v>110</v>
      </c>
      <c r="E83" s="80">
        <v>43585</v>
      </c>
      <c r="F83" s="85">
        <f>E83+A83</f>
        <v>43585</v>
      </c>
      <c r="G83" s="71">
        <f t="shared" si="98"/>
        <v>1</v>
      </c>
      <c r="H83" s="56">
        <f t="shared" si="99"/>
        <v>6.7567567567567571E-3</v>
      </c>
      <c r="I83" s="76" t="s">
        <v>139</v>
      </c>
      <c r="J83" s="73"/>
      <c r="K83" s="73"/>
      <c r="L83" s="73"/>
      <c r="M83" s="14"/>
      <c r="N83" s="127">
        <f t="shared" si="100"/>
        <v>0</v>
      </c>
      <c r="O83" s="126">
        <f t="shared" si="101"/>
        <v>0</v>
      </c>
      <c r="P83" s="123">
        <f t="shared" si="102"/>
        <v>0</v>
      </c>
      <c r="Q83" s="128" t="str">
        <f t="shared" si="103"/>
        <v>;</v>
      </c>
      <c r="R83" s="129" t="str">
        <f t="shared" si="104"/>
        <v>;</v>
      </c>
      <c r="S83" s="21"/>
      <c r="T83" s="25"/>
      <c r="U83" s="25"/>
      <c r="V83" s="60"/>
    </row>
    <row r="84" spans="1:22" s="61" customFormat="1" ht="30">
      <c r="A84" s="93"/>
      <c r="B84" s="79" t="s">
        <v>31</v>
      </c>
      <c r="C84" s="83" t="s">
        <v>136</v>
      </c>
      <c r="D84" s="70" t="s">
        <v>110</v>
      </c>
      <c r="E84" s="80">
        <v>43661</v>
      </c>
      <c r="F84" s="85">
        <f>E84+A84</f>
        <v>43661</v>
      </c>
      <c r="G84" s="71">
        <f t="shared" si="98"/>
        <v>1</v>
      </c>
      <c r="H84" s="56">
        <f t="shared" si="99"/>
        <v>6.7567567567567571E-3</v>
      </c>
      <c r="I84" s="76" t="s">
        <v>140</v>
      </c>
      <c r="J84" s="73"/>
      <c r="K84" s="73"/>
      <c r="L84" s="73"/>
      <c r="M84" s="14"/>
      <c r="N84" s="127">
        <f t="shared" si="100"/>
        <v>0</v>
      </c>
      <c r="O84" s="126">
        <f t="shared" si="101"/>
        <v>0</v>
      </c>
      <c r="P84" s="123">
        <f t="shared" si="102"/>
        <v>0</v>
      </c>
      <c r="Q84" s="128" t="str">
        <f t="shared" si="103"/>
        <v>;</v>
      </c>
      <c r="R84" s="129" t="str">
        <f t="shared" si="104"/>
        <v>;</v>
      </c>
      <c r="S84" s="21"/>
      <c r="T84" s="25"/>
      <c r="U84" s="25"/>
      <c r="V84" s="60"/>
    </row>
    <row r="85" spans="1:22" s="61" customFormat="1" ht="30">
      <c r="A85" s="93"/>
      <c r="B85" s="97" t="s">
        <v>60</v>
      </c>
      <c r="C85" s="83" t="s">
        <v>137</v>
      </c>
      <c r="D85" s="70" t="s">
        <v>110</v>
      </c>
      <c r="E85" s="99">
        <v>43752</v>
      </c>
      <c r="F85" s="85">
        <f>E85+A85</f>
        <v>43752</v>
      </c>
      <c r="G85" s="71">
        <f t="shared" si="98"/>
        <v>1</v>
      </c>
      <c r="H85" s="56">
        <f t="shared" si="99"/>
        <v>6.7567567567567571E-3</v>
      </c>
      <c r="I85" s="76" t="s">
        <v>141</v>
      </c>
      <c r="J85" s="73"/>
      <c r="K85" s="73"/>
      <c r="L85" s="73"/>
      <c r="M85" s="14"/>
      <c r="N85" s="127">
        <f t="shared" si="100"/>
        <v>0</v>
      </c>
      <c r="O85" s="126">
        <f t="shared" si="101"/>
        <v>0</v>
      </c>
      <c r="P85" s="123">
        <f t="shared" si="102"/>
        <v>0</v>
      </c>
      <c r="Q85" s="128" t="str">
        <f t="shared" si="103"/>
        <v>;</v>
      </c>
      <c r="R85" s="129" t="str">
        <f t="shared" si="104"/>
        <v>;</v>
      </c>
      <c r="S85" s="21"/>
      <c r="T85" s="25"/>
      <c r="U85" s="25"/>
      <c r="V85" s="60"/>
    </row>
    <row r="86" spans="1:22" s="61" customFormat="1" ht="18.75">
      <c r="A86" s="93"/>
      <c r="B86" s="100"/>
      <c r="C86" s="67"/>
      <c r="D86" s="101"/>
      <c r="E86" s="102"/>
      <c r="F86" s="103"/>
      <c r="G86" s="66"/>
      <c r="H86" s="56"/>
      <c r="I86" s="101"/>
      <c r="J86" s="94"/>
      <c r="K86" s="94"/>
      <c r="L86" s="94"/>
      <c r="M86" s="15"/>
      <c r="N86" s="127"/>
      <c r="O86" s="126"/>
      <c r="P86" s="123"/>
      <c r="Q86" s="124"/>
      <c r="R86" s="124"/>
      <c r="S86" s="21"/>
      <c r="T86" s="22"/>
      <c r="U86" s="22"/>
      <c r="V86" s="60"/>
    </row>
    <row r="87" spans="1:22" s="61" customFormat="1" ht="18.75">
      <c r="B87" s="104"/>
      <c r="C87" s="105"/>
      <c r="D87" s="106"/>
      <c r="E87" s="107"/>
      <c r="F87" s="107"/>
      <c r="G87" s="108">
        <f>SUM(G50:G86)</f>
        <v>148</v>
      </c>
      <c r="H87" s="109">
        <f>SUM(H50:H86)</f>
        <v>1</v>
      </c>
      <c r="I87" s="110"/>
      <c r="J87" s="108"/>
      <c r="K87" s="108"/>
      <c r="L87" s="111"/>
      <c r="M87" s="16"/>
      <c r="N87" s="133">
        <f t="shared" ref="N87:O87" si="105">SUM(N50:N86)</f>
        <v>1.0810810810810811</v>
      </c>
      <c r="O87" s="133">
        <f t="shared" si="105"/>
        <v>0</v>
      </c>
      <c r="P87" s="132"/>
      <c r="Q87" s="132"/>
      <c r="R87" s="132"/>
      <c r="S87" s="23"/>
      <c r="T87" s="24"/>
      <c r="U87" s="24"/>
      <c r="V87" s="60"/>
    </row>
  </sheetData>
  <sheetProtection algorithmName="SHA-512" hashValue="/RPDYaKjIn8MzLZ+XHptSFT9ZNOk/wmFkB4PU9sfMyIqM52UF42NoB+NSlDQDKK34oEFp/OoUGroBYcNF8zZYw==" saltValue="i4DoCWGrzG0zDSI8wFyjzQ==" spinCount="100000" sheet="1" objects="1" scenarios="1"/>
  <mergeCells count="5">
    <mergeCell ref="B3:C3"/>
    <mergeCell ref="I75:J75"/>
    <mergeCell ref="I76:J76"/>
    <mergeCell ref="I77:J77"/>
    <mergeCell ref="I78:J78"/>
  </mergeCells>
  <conditionalFormatting sqref="S7">
    <cfRule type="iconSet" priority="331">
      <iconSet iconSet="3TrafficLights2" showValue="0" reverse="1">
        <cfvo type="percent" val="0"/>
        <cfvo type="num" val="15"/>
        <cfvo type="num" val="20" gte="0"/>
      </iconSet>
    </cfRule>
  </conditionalFormatting>
  <conditionalFormatting sqref="R9">
    <cfRule type="cellIs" dxfId="28" priority="329" operator="notEqual">
      <formula>#REF!</formula>
    </cfRule>
  </conditionalFormatting>
  <conditionalFormatting sqref="R24">
    <cfRule type="cellIs" dxfId="27" priority="181" operator="notEqual">
      <formula>#REF!</formula>
    </cfRule>
  </conditionalFormatting>
  <conditionalFormatting sqref="R10">
    <cfRule type="cellIs" dxfId="26" priority="173" operator="notEqual">
      <formula>#REF!</formula>
    </cfRule>
  </conditionalFormatting>
  <conditionalFormatting sqref="R14">
    <cfRule type="cellIs" dxfId="25" priority="169" operator="notEqual">
      <formula>#REF!</formula>
    </cfRule>
  </conditionalFormatting>
  <conditionalFormatting sqref="R17 R22">
    <cfRule type="cellIs" dxfId="24" priority="165" operator="notEqual">
      <formula>#REF!</formula>
    </cfRule>
  </conditionalFormatting>
  <conditionalFormatting sqref="R29">
    <cfRule type="cellIs" dxfId="23" priority="153" operator="notEqual">
      <formula>#REF!</formula>
    </cfRule>
  </conditionalFormatting>
  <conditionalFormatting sqref="R32 R38:R40">
    <cfRule type="cellIs" dxfId="22" priority="151" operator="notEqual">
      <formula>#REF!</formula>
    </cfRule>
  </conditionalFormatting>
  <conditionalFormatting sqref="S48">
    <cfRule type="iconSet" priority="81">
      <iconSet iconSet="3TrafficLights2" showValue="0" reverse="1">
        <cfvo type="percent" val="0"/>
        <cfvo type="num" val="15"/>
        <cfvo type="num" val="20" gte="0"/>
      </iconSet>
    </cfRule>
  </conditionalFormatting>
  <conditionalFormatting sqref="R50">
    <cfRule type="cellIs" dxfId="21" priority="79" operator="notEqual">
      <formula>#REF!</formula>
    </cfRule>
  </conditionalFormatting>
  <conditionalFormatting sqref="R74">
    <cfRule type="cellIs" dxfId="20" priority="68" operator="notEqual">
      <formula>#REF!</formula>
    </cfRule>
  </conditionalFormatting>
  <conditionalFormatting sqref="R81">
    <cfRule type="cellIs" dxfId="19" priority="65" operator="notEqual">
      <formula>#REF!</formula>
    </cfRule>
  </conditionalFormatting>
  <conditionalFormatting sqref="R55">
    <cfRule type="cellIs" dxfId="18" priority="53" operator="notEqual">
      <formula>#REF!</formula>
    </cfRule>
  </conditionalFormatting>
  <conditionalFormatting sqref="R58 R64">
    <cfRule type="cellIs" dxfId="17" priority="50" operator="notEqual">
      <formula>#REF!</formula>
    </cfRule>
  </conditionalFormatting>
  <conditionalFormatting sqref="R71">
    <cfRule type="cellIs" dxfId="16" priority="46" operator="notEqual">
      <formula>#REF!</formula>
    </cfRule>
  </conditionalFormatting>
  <conditionalFormatting sqref="R79">
    <cfRule type="cellIs" dxfId="15" priority="42" operator="notEqual">
      <formula>#REF!</formula>
    </cfRule>
  </conditionalFormatting>
  <conditionalFormatting sqref="R11:R13">
    <cfRule type="cellIs" dxfId="14" priority="35" operator="notEqual">
      <formula>#REF!</formula>
    </cfRule>
  </conditionalFormatting>
  <conditionalFormatting sqref="R15:R16">
    <cfRule type="cellIs" dxfId="13" priority="33" operator="notEqual">
      <formula>#REF!</formula>
    </cfRule>
  </conditionalFormatting>
  <conditionalFormatting sqref="R18:R21">
    <cfRule type="cellIs" dxfId="12" priority="31" operator="notEqual">
      <formula>#REF!</formula>
    </cfRule>
  </conditionalFormatting>
  <conditionalFormatting sqref="R25:R28">
    <cfRule type="cellIs" dxfId="11" priority="23" operator="notEqual">
      <formula>#REF!</formula>
    </cfRule>
  </conditionalFormatting>
  <conditionalFormatting sqref="R30">
    <cfRule type="cellIs" dxfId="10" priority="21" operator="notEqual">
      <formula>#REF!</formula>
    </cfRule>
  </conditionalFormatting>
  <conditionalFormatting sqref="R31">
    <cfRule type="cellIs" dxfId="9" priority="19" operator="notEqual">
      <formula>#REF!</formula>
    </cfRule>
  </conditionalFormatting>
  <conditionalFormatting sqref="R33:R37">
    <cfRule type="cellIs" dxfId="8" priority="17" operator="notEqual">
      <formula>#REF!</formula>
    </cfRule>
  </conditionalFormatting>
  <conditionalFormatting sqref="R41:R45">
    <cfRule type="cellIs" dxfId="7" priority="15" operator="notEqual">
      <formula>#REF!</formula>
    </cfRule>
  </conditionalFormatting>
  <conditionalFormatting sqref="R51:R54">
    <cfRule type="cellIs" dxfId="6" priority="13" operator="notEqual">
      <formula>#REF!</formula>
    </cfRule>
  </conditionalFormatting>
  <conditionalFormatting sqref="R56:R57">
    <cfRule type="cellIs" dxfId="5" priority="11" operator="notEqual">
      <formula>#REF!</formula>
    </cfRule>
  </conditionalFormatting>
  <conditionalFormatting sqref="R59:R63">
    <cfRule type="cellIs" dxfId="4" priority="9" operator="notEqual">
      <formula>#REF!</formula>
    </cfRule>
  </conditionalFormatting>
  <conditionalFormatting sqref="R67:R70">
    <cfRule type="cellIs" dxfId="3" priority="7" operator="notEqual">
      <formula>#REF!</formula>
    </cfRule>
  </conditionalFormatting>
  <conditionalFormatting sqref="R72:R73">
    <cfRule type="cellIs" dxfId="2" priority="5" operator="notEqual">
      <formula>#REF!</formula>
    </cfRule>
  </conditionalFormatting>
  <conditionalFormatting sqref="R75:R78">
    <cfRule type="cellIs" dxfId="1" priority="3" operator="notEqual">
      <formula>#REF!</formula>
    </cfRule>
  </conditionalFormatting>
  <conditionalFormatting sqref="R82:R85">
    <cfRule type="cellIs" dxfId="0" priority="1" operator="notEqual">
      <formula>#REF!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33" id="{1825CC5D-6E1C-4274-B89A-C23F3BC9E863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P47:Q47 S47</xm:sqref>
        </x14:conditionalFormatting>
        <x14:conditionalFormatting xmlns:xm="http://schemas.microsoft.com/office/excel/2006/main">
          <x14:cfRule type="iconSet" priority="330" id="{3D0C92D4-1580-4668-AD2B-D827DE4F65D6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P7:Q7</xm:sqref>
        </x14:conditionalFormatting>
        <x14:conditionalFormatting xmlns:xm="http://schemas.microsoft.com/office/excel/2006/main">
          <x14:cfRule type="iconSet" priority="334" id="{381D59EB-D35C-41E9-B73B-FA0E21D626C4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P46:Q46 P8:Q8 P23:Q23 P9 S8:S14 S46 S16:S23</xm:sqref>
        </x14:conditionalFormatting>
        <x14:conditionalFormatting xmlns:xm="http://schemas.microsoft.com/office/excel/2006/main">
          <x14:cfRule type="iconSet" priority="191" id="{F4397DEF-DE33-4F08-B063-D7F71C0D0B1C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S15</xm:sqref>
        </x14:conditionalFormatting>
        <x14:conditionalFormatting xmlns:xm="http://schemas.microsoft.com/office/excel/2006/main">
          <x14:cfRule type="iconSet" priority="182" id="{A9DA56C8-4A01-4820-B36F-2B5E27EF321C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S24</xm:sqref>
        </x14:conditionalFormatting>
        <x14:conditionalFormatting xmlns:xm="http://schemas.microsoft.com/office/excel/2006/main">
          <x14:cfRule type="iconSet" priority="183" id="{E7938E20-40E2-4F5B-85AD-BA5B4B6516DC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179" id="{29DFE3BD-19C7-49A4-B9B1-2F892563FED4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S27</xm:sqref>
        </x14:conditionalFormatting>
        <x14:conditionalFormatting xmlns:xm="http://schemas.microsoft.com/office/excel/2006/main">
          <x14:cfRule type="iconSet" priority="176" id="{4FC44B99-D3AF-4865-86DC-BFB7D994DB62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S30</xm:sqref>
        </x14:conditionalFormatting>
        <x14:conditionalFormatting xmlns:xm="http://schemas.microsoft.com/office/excel/2006/main">
          <x14:cfRule type="iconSet" priority="174" id="{39A17880-1B2B-4114-B8DC-D0DC501EDADE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P10</xm:sqref>
        </x14:conditionalFormatting>
        <x14:conditionalFormatting xmlns:xm="http://schemas.microsoft.com/office/excel/2006/main">
          <x14:cfRule type="iconSet" priority="170" id="{E1A48440-AC14-4BE1-91A4-D0ADF65B7668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54" id="{7E79414A-1B73-452A-AD47-E6A7AFC11009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362" id="{000FFEA8-336F-4A4F-83B7-1753D5D71063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P17 P22</xm:sqref>
        </x14:conditionalFormatting>
        <x14:conditionalFormatting xmlns:xm="http://schemas.microsoft.com/office/excel/2006/main">
          <x14:cfRule type="iconSet" priority="398" id="{9C29E2E4-B286-4221-93F8-D00C0AF0B542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S25:S26 S28:S29 S31:S45</xm:sqref>
        </x14:conditionalFormatting>
        <x14:conditionalFormatting xmlns:xm="http://schemas.microsoft.com/office/excel/2006/main">
          <x14:cfRule type="iconSet" priority="401" id="{BE65A23E-79C9-4028-AC8E-C0E317F80130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P32 P38:P40</xm:sqref>
        </x14:conditionalFormatting>
        <x14:conditionalFormatting xmlns:xm="http://schemas.microsoft.com/office/excel/2006/main">
          <x14:cfRule type="iconSet" priority="82" id="{F4CD8803-5253-4C7A-97A6-2DB96A85E15F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P87:Q87 S87</xm:sqref>
        </x14:conditionalFormatting>
        <x14:conditionalFormatting xmlns:xm="http://schemas.microsoft.com/office/excel/2006/main">
          <x14:cfRule type="iconSet" priority="80" id="{D08CD0F8-A2E5-4119-AC8E-B89B301125F9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P48:Q48</xm:sqref>
        </x14:conditionalFormatting>
        <x14:conditionalFormatting xmlns:xm="http://schemas.microsoft.com/office/excel/2006/main">
          <x14:cfRule type="iconSet" priority="77" id="{4618F005-6A08-466C-A42C-2D8BFD4F27F6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S67:S69 S71:S73 S75:S76</xm:sqref>
        </x14:conditionalFormatting>
        <x14:conditionalFormatting xmlns:xm="http://schemas.microsoft.com/office/excel/2006/main">
          <x14:cfRule type="iconSet" priority="83" id="{861FDB90-2AEE-450F-9AD7-C352C3F5C5F2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P86:Q86 P49:Q49 P65:Q65 P80:Q80 P50 P66 S49:S55 S77:S80 S86 S57:S66</xm:sqref>
        </x14:conditionalFormatting>
        <x14:conditionalFormatting xmlns:xm="http://schemas.microsoft.com/office/excel/2006/main">
          <x14:cfRule type="iconSet" priority="75" id="{85B372AE-7A5C-4A56-8C55-7FE4B208D9F6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S56</xm:sqref>
        </x14:conditionalFormatting>
        <x14:conditionalFormatting xmlns:xm="http://schemas.microsoft.com/office/excel/2006/main">
          <x14:cfRule type="iconSet" priority="72" id="{C61C14C2-55C7-4AFE-96E3-99785DD65DA1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S70</xm:sqref>
        </x14:conditionalFormatting>
        <x14:conditionalFormatting xmlns:xm="http://schemas.microsoft.com/office/excel/2006/main">
          <x14:cfRule type="iconSet" priority="69" id="{5AD55924-1DDB-475F-8647-95412F6B6F40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S74</xm:sqref>
        </x14:conditionalFormatting>
        <x14:conditionalFormatting xmlns:xm="http://schemas.microsoft.com/office/excel/2006/main">
          <x14:cfRule type="iconSet" priority="70" id="{64A435FF-4011-49B1-BDE7-D32973BC1B9C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P74</xm:sqref>
        </x14:conditionalFormatting>
        <x14:conditionalFormatting xmlns:xm="http://schemas.microsoft.com/office/excel/2006/main">
          <x14:cfRule type="iconSet" priority="66" id="{2EBB2454-7F5C-4526-84CC-E1B9982D0116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S81</xm:sqref>
        </x14:conditionalFormatting>
        <x14:conditionalFormatting xmlns:xm="http://schemas.microsoft.com/office/excel/2006/main">
          <x14:cfRule type="iconSet" priority="67" id="{2E409B8F-33D3-4F75-9AFB-17E373758FC8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P81</xm:sqref>
        </x14:conditionalFormatting>
        <x14:conditionalFormatting xmlns:xm="http://schemas.microsoft.com/office/excel/2006/main">
          <x14:cfRule type="iconSet" priority="63" id="{76BC8893-7794-4896-B387-5F76E5311FAC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S84</xm:sqref>
        </x14:conditionalFormatting>
        <x14:conditionalFormatting xmlns:xm="http://schemas.microsoft.com/office/excel/2006/main">
          <x14:cfRule type="iconSet" priority="54" id="{001C3D76-2667-48CE-B5AC-F055440D0F98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P55</xm:sqref>
        </x14:conditionalFormatting>
        <x14:conditionalFormatting xmlns:xm="http://schemas.microsoft.com/office/excel/2006/main">
          <x14:cfRule type="iconSet" priority="47" id="{8A549B79-9B37-4E50-8DE9-DB3F9475B6E0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P71</xm:sqref>
        </x14:conditionalFormatting>
        <x14:conditionalFormatting xmlns:xm="http://schemas.microsoft.com/office/excel/2006/main">
          <x14:cfRule type="iconSet" priority="43" id="{DB9297F0-5623-4C14-BF6D-4787DA3C5D35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P79</xm:sqref>
        </x14:conditionalFormatting>
        <x14:conditionalFormatting xmlns:xm="http://schemas.microsoft.com/office/excel/2006/main">
          <x14:cfRule type="iconSet" priority="85" id="{3650662E-FE90-400E-9687-BDF101DBB0C3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P58 P64</xm:sqref>
        </x14:conditionalFormatting>
        <x14:conditionalFormatting xmlns:xm="http://schemas.microsoft.com/office/excel/2006/main">
          <x14:cfRule type="iconSet" priority="413" id="{498762CE-345B-4DBC-B66C-9D6353CA2826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S82:S83 S85</xm:sqref>
        </x14:conditionalFormatting>
        <x14:conditionalFormatting xmlns:xm="http://schemas.microsoft.com/office/excel/2006/main">
          <x14:cfRule type="iconSet" priority="36" id="{F8870643-A1AB-4D45-9C14-29A8A89B400F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P11:P13</xm:sqref>
        </x14:conditionalFormatting>
        <x14:conditionalFormatting xmlns:xm="http://schemas.microsoft.com/office/excel/2006/main">
          <x14:cfRule type="iconSet" priority="34" id="{92B68ADD-00BC-4A31-84CE-D6BDE4A09216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P15:P16</xm:sqref>
        </x14:conditionalFormatting>
        <x14:conditionalFormatting xmlns:xm="http://schemas.microsoft.com/office/excel/2006/main">
          <x14:cfRule type="iconSet" priority="32" id="{F182DF9B-F765-49B9-8657-FEB79396117D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P18:P21</xm:sqref>
        </x14:conditionalFormatting>
        <x14:conditionalFormatting xmlns:xm="http://schemas.microsoft.com/office/excel/2006/main">
          <x14:cfRule type="iconSet" priority="24" id="{47C4AA4A-10D0-4414-B97A-4B3507F214CE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P25:P28</xm:sqref>
        </x14:conditionalFormatting>
        <x14:conditionalFormatting xmlns:xm="http://schemas.microsoft.com/office/excel/2006/main">
          <x14:cfRule type="iconSet" priority="22" id="{6CCA076E-CF47-41CA-A216-DEAF82C50E05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20" id="{BA5EB671-393A-49EC-8183-F3764BFDDBB6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18" id="{958C4304-33B5-4E19-A49E-463E5DFD5301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P33:P37</xm:sqref>
        </x14:conditionalFormatting>
        <x14:conditionalFormatting xmlns:xm="http://schemas.microsoft.com/office/excel/2006/main">
          <x14:cfRule type="iconSet" priority="16" id="{E520854F-AF5B-43CF-95CB-15BCFAE79E8A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P41:P45</xm:sqref>
        </x14:conditionalFormatting>
        <x14:conditionalFormatting xmlns:xm="http://schemas.microsoft.com/office/excel/2006/main">
          <x14:cfRule type="iconSet" priority="14" id="{07EADA5C-2844-4046-B366-8D0799ABBCB2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P51:P54</xm:sqref>
        </x14:conditionalFormatting>
        <x14:conditionalFormatting xmlns:xm="http://schemas.microsoft.com/office/excel/2006/main">
          <x14:cfRule type="iconSet" priority="12" id="{CA60F9C1-E10F-437B-B610-CA7D55978177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P56:P57</xm:sqref>
        </x14:conditionalFormatting>
        <x14:conditionalFormatting xmlns:xm="http://schemas.microsoft.com/office/excel/2006/main">
          <x14:cfRule type="iconSet" priority="10" id="{21932FE7-4731-4A52-ACEF-EC95893F1023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P59:P63</xm:sqref>
        </x14:conditionalFormatting>
        <x14:conditionalFormatting xmlns:xm="http://schemas.microsoft.com/office/excel/2006/main">
          <x14:cfRule type="iconSet" priority="8" id="{4A59B1A9-D3F7-46C7-8485-4184246056FA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P67:P70</xm:sqref>
        </x14:conditionalFormatting>
        <x14:conditionalFormatting xmlns:xm="http://schemas.microsoft.com/office/excel/2006/main">
          <x14:cfRule type="iconSet" priority="6" id="{A99A804E-9049-4E7F-BAA3-5FC8433A6411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P72:P73</xm:sqref>
        </x14:conditionalFormatting>
        <x14:conditionalFormatting xmlns:xm="http://schemas.microsoft.com/office/excel/2006/main">
          <x14:cfRule type="iconSet" priority="4" id="{3B886B33-08A7-4644-81C5-D879351B9C30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P75:P78</xm:sqref>
        </x14:conditionalFormatting>
        <x14:conditionalFormatting xmlns:xm="http://schemas.microsoft.com/office/excel/2006/main">
          <x14:cfRule type="iconSet" priority="2" id="{735BD268-2E1C-4529-AD91-D23FEF08E48C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P82:P85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SEKPER - CORCOM</vt:lpstr>
    </vt:vector>
  </TitlesOfParts>
  <Company>The Boston Consulting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Limassa Fanny</dc:creator>
  <cp:lastModifiedBy>User</cp:lastModifiedBy>
  <cp:lastPrinted>2017-07-05T09:21:12Z</cp:lastPrinted>
  <dcterms:created xsi:type="dcterms:W3CDTF">2014-01-28T15:11:17Z</dcterms:created>
  <dcterms:modified xsi:type="dcterms:W3CDTF">2019-04-11T07:37:46Z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79107241</vt:i4>
  </property>
  <property fmtid="{D5CDD505-2E9C-101B-9397-08002B2CF9AE}" pid="3" name="_NewReviewCycle">
    <vt:lpwstr/>
  </property>
  <property fmtid="{D5CDD505-2E9C-101B-9397-08002B2CF9AE}" pid="4" name="_EmailSubject">
    <vt:lpwstr>Initaitive Charter PTP</vt:lpwstr>
  </property>
  <property fmtid="{D5CDD505-2E9C-101B-9397-08002B2CF9AE}" pid="5" name="_AuthorEmail">
    <vt:lpwstr>Limassa.Fanny@bcg.com</vt:lpwstr>
  </property>
  <property fmtid="{D5CDD505-2E9C-101B-9397-08002B2CF9AE}" pid="6" name="_AuthorEmailDisplayName">
    <vt:lpwstr>Limassa Fanny</vt:lpwstr>
  </property>
  <property fmtid="{D5CDD505-2E9C-101B-9397-08002B2CF9AE}" pid="7" name="_ReviewingToolsShownOnce">
    <vt:lpwstr/>
  </property>
</Properties>
</file>