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7795" windowHeight="1201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cc">[1]Input!$D$5</definedName>
    <definedName name="fck">[1]Input!$D$2</definedName>
    <definedName name="fsc">[1]tables!$C$18:$E$28</definedName>
    <definedName name="fy">[1]Input!$D$3</definedName>
    <definedName name="spacer">[1]Input!$G$14</definedName>
  </definedNames>
  <calcPr calcId="144525"/>
</workbook>
</file>

<file path=xl/calcChain.xml><?xml version="1.0" encoding="utf-8"?>
<calcChain xmlns="http://schemas.openxmlformats.org/spreadsheetml/2006/main">
  <c r="BJ59" i="1" l="1"/>
  <c r="AY59" i="1"/>
  <c r="AM59" i="1"/>
  <c r="BJ58" i="1"/>
  <c r="AY58" i="1"/>
  <c r="AM58" i="1"/>
  <c r="BJ57" i="1"/>
  <c r="AY57" i="1"/>
  <c r="AM57" i="1"/>
  <c r="BJ56" i="1"/>
  <c r="AY56" i="1"/>
  <c r="AM56" i="1"/>
  <c r="BJ55" i="1"/>
  <c r="AY55" i="1"/>
  <c r="AM55" i="1"/>
  <c r="BJ54" i="1"/>
  <c r="AY54" i="1"/>
  <c r="AM54" i="1"/>
  <c r="BJ53" i="1"/>
  <c r="AY53" i="1"/>
  <c r="AM53" i="1"/>
  <c r="BJ52" i="1"/>
  <c r="AY52" i="1"/>
  <c r="AM52" i="1"/>
  <c r="BJ51" i="1"/>
  <c r="AY51" i="1"/>
  <c r="AM51" i="1"/>
  <c r="BJ50" i="1"/>
  <c r="AY50" i="1"/>
  <c r="AM50" i="1"/>
  <c r="BJ49" i="1"/>
  <c r="AY49" i="1"/>
  <c r="AM49" i="1"/>
  <c r="BJ48" i="1"/>
  <c r="AY48" i="1"/>
  <c r="AM48" i="1"/>
  <c r="BJ47" i="1"/>
  <c r="AY47" i="1"/>
  <c r="AM47" i="1"/>
  <c r="BJ46" i="1"/>
  <c r="AY46" i="1"/>
  <c r="AM46" i="1"/>
  <c r="BJ45" i="1"/>
  <c r="AY45" i="1"/>
  <c r="AM45" i="1"/>
  <c r="BJ44" i="1"/>
  <c r="AY44" i="1"/>
  <c r="AM44" i="1"/>
  <c r="BJ43" i="1"/>
  <c r="AY43" i="1"/>
  <c r="AM43" i="1"/>
  <c r="BJ42" i="1"/>
  <c r="AY42" i="1"/>
  <c r="AM42" i="1"/>
  <c r="BJ41" i="1"/>
  <c r="AY41" i="1"/>
  <c r="AM41" i="1"/>
  <c r="BJ40" i="1"/>
  <c r="AY40" i="1"/>
  <c r="AM40" i="1"/>
  <c r="BJ39" i="1"/>
  <c r="AY39" i="1"/>
  <c r="AM39" i="1"/>
  <c r="BJ38" i="1"/>
  <c r="AY38" i="1"/>
  <c r="AM38" i="1"/>
  <c r="BJ37" i="1"/>
  <c r="AY37" i="1"/>
  <c r="AM37" i="1"/>
  <c r="BJ36" i="1"/>
  <c r="AY36" i="1"/>
  <c r="AM36" i="1"/>
  <c r="BJ35" i="1"/>
  <c r="BK41" i="1" s="1"/>
  <c r="BL41" i="1" s="1"/>
  <c r="AY35" i="1"/>
  <c r="AM35" i="1"/>
  <c r="BK34" i="1"/>
  <c r="BL34" i="1" s="1"/>
  <c r="BJ34" i="1"/>
  <c r="AY34" i="1"/>
  <c r="AM34" i="1"/>
  <c r="BJ33" i="1"/>
  <c r="AY33" i="1"/>
  <c r="AM33" i="1"/>
  <c r="BK32" i="1"/>
  <c r="BL32" i="1" s="1"/>
  <c r="BJ32" i="1"/>
  <c r="AY32" i="1"/>
  <c r="AZ35" i="1" s="1"/>
  <c r="BA35" i="1" s="1"/>
  <c r="AM32" i="1"/>
  <c r="BJ31" i="1"/>
  <c r="AY31" i="1"/>
  <c r="AM31" i="1"/>
  <c r="BJ30" i="1"/>
  <c r="AY30" i="1"/>
  <c r="AM30" i="1"/>
  <c r="BJ29" i="1"/>
  <c r="AY29" i="1"/>
  <c r="AM29" i="1"/>
  <c r="BJ28" i="1"/>
  <c r="AY28" i="1"/>
  <c r="AM28" i="1"/>
  <c r="BJ27" i="1"/>
  <c r="AY27" i="1"/>
  <c r="AM27" i="1"/>
  <c r="BJ26" i="1"/>
  <c r="AY26" i="1"/>
  <c r="AM26" i="1"/>
  <c r="AD26" i="1"/>
  <c r="BJ25" i="1"/>
  <c r="AY25" i="1"/>
  <c r="AM25" i="1"/>
  <c r="AD25" i="1"/>
  <c r="BJ24" i="1"/>
  <c r="AY24" i="1"/>
  <c r="AM24" i="1"/>
  <c r="BJ23" i="1"/>
  <c r="AY23" i="1"/>
  <c r="AM23" i="1"/>
  <c r="AD23" i="1"/>
  <c r="BJ22" i="1"/>
  <c r="AY22" i="1"/>
  <c r="AM22" i="1"/>
  <c r="AD22" i="1"/>
  <c r="BJ21" i="1"/>
  <c r="AY21" i="1"/>
  <c r="AM21" i="1"/>
  <c r="AD21" i="1"/>
  <c r="BJ20" i="1"/>
  <c r="AY20" i="1"/>
  <c r="AM20" i="1"/>
  <c r="R20" i="1"/>
  <c r="Q20" i="1"/>
  <c r="P20" i="1"/>
  <c r="BJ19" i="1"/>
  <c r="AY19" i="1"/>
  <c r="AM19" i="1"/>
  <c r="AD19" i="1"/>
  <c r="BJ18" i="1"/>
  <c r="AY18" i="1"/>
  <c r="AM18" i="1"/>
  <c r="AD18" i="1"/>
  <c r="BJ17" i="1"/>
  <c r="AY17" i="1"/>
  <c r="AM17" i="1"/>
  <c r="AD17" i="1"/>
  <c r="BJ16" i="1"/>
  <c r="AY16" i="1"/>
  <c r="AM16" i="1"/>
  <c r="AD16" i="1"/>
  <c r="BJ15" i="1"/>
  <c r="AY15" i="1"/>
  <c r="AM15" i="1"/>
  <c r="AD15" i="1"/>
  <c r="Q15" i="1"/>
  <c r="BJ14" i="1"/>
  <c r="AY14" i="1"/>
  <c r="AM14" i="1"/>
  <c r="AD14" i="1"/>
  <c r="Q14" i="1"/>
  <c r="Q16" i="1" s="1"/>
  <c r="BJ13" i="1"/>
  <c r="AY13" i="1"/>
  <c r="AM13" i="1"/>
  <c r="AD13" i="1"/>
  <c r="BJ12" i="1"/>
  <c r="AY12" i="1"/>
  <c r="AM12" i="1"/>
  <c r="AD12" i="1"/>
  <c r="W12" i="1"/>
  <c r="T12" i="1"/>
  <c r="BJ11" i="1"/>
  <c r="AY11" i="1"/>
  <c r="AM11" i="1"/>
  <c r="AD11" i="1"/>
  <c r="W11" i="1"/>
  <c r="T11" i="1"/>
  <c r="BJ10" i="1"/>
  <c r="AY10" i="1"/>
  <c r="AM10" i="1"/>
  <c r="AD10" i="1"/>
  <c r="AE10" i="1" s="1"/>
  <c r="AH10" i="1" s="1"/>
  <c r="BJ9" i="1"/>
  <c r="AY9" i="1"/>
  <c r="AM9" i="1"/>
  <c r="AD9" i="1"/>
  <c r="AE9" i="1" s="1"/>
  <c r="AH9" i="1" s="1"/>
  <c r="AB9" i="1"/>
  <c r="AA9" i="1"/>
  <c r="Z9" i="1"/>
  <c r="T16" i="1" s="1"/>
  <c r="AF10" i="1" s="1"/>
  <c r="BJ8" i="1"/>
  <c r="AY8" i="1"/>
  <c r="AM8" i="1"/>
  <c r="AD8" i="1"/>
  <c r="AE8" i="1" s="1"/>
  <c r="AH8" i="1" s="1"/>
  <c r="AB8" i="1"/>
  <c r="AA8" i="1"/>
  <c r="Z8" i="1"/>
  <c r="T15" i="1" s="1"/>
  <c r="AF32" i="1" s="1"/>
  <c r="BJ7" i="1"/>
  <c r="AY7" i="1"/>
  <c r="AM7" i="1"/>
  <c r="AH7" i="1"/>
  <c r="AF7" i="1"/>
  <c r="AD7" i="1"/>
  <c r="AE7" i="1" s="1"/>
  <c r="BJ6" i="1"/>
  <c r="AY6" i="1"/>
  <c r="AM6" i="1"/>
  <c r="AF6" i="1"/>
  <c r="AG6" i="1" s="1"/>
  <c r="AD6" i="1"/>
  <c r="BJ5" i="1"/>
  <c r="AY5" i="1"/>
  <c r="AM5" i="1"/>
  <c r="AH5" i="1"/>
  <c r="AF5" i="1"/>
  <c r="AD5" i="1"/>
  <c r="AE5" i="1" s="1"/>
  <c r="BJ4" i="1"/>
  <c r="BK9" i="1" s="1"/>
  <c r="BL9" i="1" s="1"/>
  <c r="AY4" i="1"/>
  <c r="AM4" i="1"/>
  <c r="AN9" i="1" s="1"/>
  <c r="AO9" i="1" s="1"/>
  <c r="AH4" i="1"/>
  <c r="AF4" i="1"/>
  <c r="AG4" i="1" s="1"/>
  <c r="AK4" i="1" s="1"/>
  <c r="AD4" i="1"/>
  <c r="AE4" i="1" s="1"/>
  <c r="AZ31" i="1" l="1"/>
  <c r="BA31" i="1" s="1"/>
  <c r="AZ29" i="1"/>
  <c r="BA29" i="1" s="1"/>
  <c r="AZ30" i="1"/>
  <c r="BA30" i="1" s="1"/>
  <c r="BB30" i="1" s="1"/>
  <c r="Q23" i="1"/>
  <c r="AZ4" i="1"/>
  <c r="BA4" i="1" s="1"/>
  <c r="AF9" i="1"/>
  <c r="AN12" i="1"/>
  <c r="AO12" i="1" s="1"/>
  <c r="AP12" i="1" s="1"/>
  <c r="AG5" i="1"/>
  <c r="AK5" i="1" s="1"/>
  <c r="AZ5" i="1"/>
  <c r="BA5" i="1" s="1"/>
  <c r="AE6" i="1"/>
  <c r="AH6" i="1" s="1"/>
  <c r="AG7" i="1"/>
  <c r="AK7" i="1" s="1"/>
  <c r="AZ7" i="1" s="1"/>
  <c r="BA7" i="1" s="1"/>
  <c r="BB7" i="1" s="1"/>
  <c r="BK28" i="1"/>
  <c r="BL28" i="1" s="1"/>
  <c r="BK27" i="1"/>
  <c r="BL27" i="1" s="1"/>
  <c r="BK26" i="1"/>
  <c r="BL26" i="1" s="1"/>
  <c r="BK25" i="1"/>
  <c r="BL25" i="1" s="1"/>
  <c r="R23" i="1"/>
  <c r="BK21" i="1"/>
  <c r="BL21" i="1" s="1"/>
  <c r="BK16" i="1"/>
  <c r="BL16" i="1" s="1"/>
  <c r="BM16" i="1" s="1"/>
  <c r="BK13" i="1"/>
  <c r="BL13" i="1" s="1"/>
  <c r="BK24" i="1"/>
  <c r="BL24" i="1" s="1"/>
  <c r="BM24" i="1" s="1"/>
  <c r="BK20" i="1"/>
  <c r="BL20" i="1" s="1"/>
  <c r="BM20" i="1" s="1"/>
  <c r="BK15" i="1"/>
  <c r="BL15" i="1" s="1"/>
  <c r="BM15" i="1" s="1"/>
  <c r="BK18" i="1"/>
  <c r="BL18" i="1" s="1"/>
  <c r="BK23" i="1"/>
  <c r="BL23" i="1" s="1"/>
  <c r="BM23" i="1" s="1"/>
  <c r="BK22" i="1"/>
  <c r="BL22" i="1" s="1"/>
  <c r="BK19" i="1"/>
  <c r="BL19" i="1" s="1"/>
  <c r="BM19" i="1" s="1"/>
  <c r="BK17" i="1"/>
  <c r="BL17" i="1" s="1"/>
  <c r="BM17" i="1" s="1"/>
  <c r="BK14" i="1"/>
  <c r="BL14" i="1" s="1"/>
  <c r="BM14" i="1" s="1"/>
  <c r="BK11" i="1"/>
  <c r="BL11" i="1" s="1"/>
  <c r="BK7" i="1"/>
  <c r="BL7" i="1" s="1"/>
  <c r="BM7" i="1" s="1"/>
  <c r="BK6" i="1"/>
  <c r="BL6" i="1" s="1"/>
  <c r="BK5" i="1"/>
  <c r="BL5" i="1" s="1"/>
  <c r="BM5" i="1" s="1"/>
  <c r="BK4" i="1"/>
  <c r="BL4" i="1" s="1"/>
  <c r="BK10" i="1"/>
  <c r="BL10" i="1" s="1"/>
  <c r="U15" i="1"/>
  <c r="Z12" i="1"/>
  <c r="U16" i="1"/>
  <c r="AE14" i="1"/>
  <c r="AH14" i="1" s="1"/>
  <c r="AN31" i="1"/>
  <c r="AO31" i="1" s="1"/>
  <c r="AN30" i="1"/>
  <c r="AO30" i="1" s="1"/>
  <c r="AN29" i="1"/>
  <c r="AO29" i="1" s="1"/>
  <c r="AP29" i="1" s="1"/>
  <c r="AN28" i="1"/>
  <c r="AO28" i="1" s="1"/>
  <c r="AN27" i="1"/>
  <c r="AO27" i="1" s="1"/>
  <c r="AP27" i="1" s="1"/>
  <c r="AN26" i="1"/>
  <c r="AO26" i="1" s="1"/>
  <c r="AN25" i="1"/>
  <c r="AO25" i="1" s="1"/>
  <c r="AP25" i="1" s="1"/>
  <c r="AN21" i="1"/>
  <c r="AO21" i="1" s="1"/>
  <c r="AN24" i="1"/>
  <c r="AO24" i="1" s="1"/>
  <c r="AN20" i="1"/>
  <c r="AO20" i="1" s="1"/>
  <c r="AN16" i="1"/>
  <c r="AO16" i="1" s="1"/>
  <c r="AP16" i="1" s="1"/>
  <c r="AN15" i="1"/>
  <c r="AO15" i="1" s="1"/>
  <c r="AN23" i="1"/>
  <c r="AO23" i="1" s="1"/>
  <c r="AP23" i="1" s="1"/>
  <c r="AN19" i="1"/>
  <c r="AO19" i="1" s="1"/>
  <c r="AP19" i="1" s="1"/>
  <c r="AN18" i="1"/>
  <c r="AO18" i="1" s="1"/>
  <c r="AP18" i="1" s="1"/>
  <c r="P23" i="1"/>
  <c r="AN22" i="1"/>
  <c r="AO22" i="1" s="1"/>
  <c r="AP22" i="1" s="1"/>
  <c r="AN17" i="1"/>
  <c r="AO17" i="1" s="1"/>
  <c r="AN14" i="1"/>
  <c r="AO14" i="1" s="1"/>
  <c r="AP14" i="1" s="1"/>
  <c r="AN11" i="1"/>
  <c r="AO11" i="1" s="1"/>
  <c r="AP11" i="1" s="1"/>
  <c r="AN7" i="1"/>
  <c r="AO7" i="1" s="1"/>
  <c r="AP7" i="1" s="1"/>
  <c r="AN6" i="1"/>
  <c r="AO6" i="1" s="1"/>
  <c r="AN5" i="1"/>
  <c r="AO5" i="1" s="1"/>
  <c r="AP5" i="1" s="1"/>
  <c r="AN4" i="1"/>
  <c r="AO4" i="1" s="1"/>
  <c r="AN8" i="1"/>
  <c r="AO8" i="1" s="1"/>
  <c r="AP8" i="1" s="1"/>
  <c r="BK8" i="1"/>
  <c r="BL8" i="1" s="1"/>
  <c r="BM8" i="1" s="1"/>
  <c r="AF8" i="1"/>
  <c r="AG8" i="1" s="1"/>
  <c r="AK8" i="1" s="1"/>
  <c r="AZ8" i="1" s="1"/>
  <c r="BA8" i="1" s="1"/>
  <c r="W15" i="1"/>
  <c r="Z15" i="1" s="1"/>
  <c r="AJ8" i="1" s="1"/>
  <c r="AN10" i="1"/>
  <c r="AO10" i="1" s="1"/>
  <c r="AP10" i="1" s="1"/>
  <c r="V15" i="1"/>
  <c r="V16" i="1"/>
  <c r="AF49" i="1" s="1"/>
  <c r="AG49" i="1" s="1"/>
  <c r="AK49" i="1" s="1"/>
  <c r="AZ49" i="1" s="1"/>
  <c r="BA49" i="1" s="1"/>
  <c r="BK12" i="1"/>
  <c r="BL12" i="1" s="1"/>
  <c r="BM12" i="1" s="1"/>
  <c r="AE11" i="1"/>
  <c r="AH11" i="1" s="1"/>
  <c r="AN13" i="1"/>
  <c r="AO13" i="1" s="1"/>
  <c r="AH56" i="1"/>
  <c r="AH51" i="1"/>
  <c r="AG53" i="1"/>
  <c r="AG32" i="1"/>
  <c r="AH20" i="1"/>
  <c r="AG9" i="1"/>
  <c r="AK9" i="1" s="1"/>
  <c r="AZ9" i="1" s="1"/>
  <c r="BA9" i="1" s="1"/>
  <c r="AG10" i="1"/>
  <c r="AK10" i="1" s="1"/>
  <c r="AZ10" i="1" s="1"/>
  <c r="BA10" i="1" s="1"/>
  <c r="AH25" i="1"/>
  <c r="AE21" i="1"/>
  <c r="AH21" i="1" s="1"/>
  <c r="AE25" i="1"/>
  <c r="AD20" i="1"/>
  <c r="AE20" i="1" s="1"/>
  <c r="AF22" i="1"/>
  <c r="AG22" i="1" s="1"/>
  <c r="AD24" i="1"/>
  <c r="AE24" i="1" s="1"/>
  <c r="AH24" i="1" s="1"/>
  <c r="AD27" i="1"/>
  <c r="AE27" i="1" s="1"/>
  <c r="AH27" i="1" s="1"/>
  <c r="AD29" i="1"/>
  <c r="AE29" i="1" s="1"/>
  <c r="AH29" i="1" s="1"/>
  <c r="AD31" i="1"/>
  <c r="AE31" i="1" s="1"/>
  <c r="AH31" i="1" s="1"/>
  <c r="AD53" i="1"/>
  <c r="AE53" i="1" s="1"/>
  <c r="AH53" i="1" s="1"/>
  <c r="AF59" i="1"/>
  <c r="AG59" i="1" s="1"/>
  <c r="AK59" i="1" s="1"/>
  <c r="BK59" i="1" s="1"/>
  <c r="BL59" i="1" s="1"/>
  <c r="BM59" i="1" s="1"/>
  <c r="AF58" i="1"/>
  <c r="AG58" i="1" s="1"/>
  <c r="AK58" i="1" s="1"/>
  <c r="BK58" i="1" s="1"/>
  <c r="BL58" i="1" s="1"/>
  <c r="BM58" i="1" s="1"/>
  <c r="AF57" i="1"/>
  <c r="AG57" i="1" s="1"/>
  <c r="AN59" i="1"/>
  <c r="AO59" i="1" s="1"/>
  <c r="AP59" i="1" s="1"/>
  <c r="AN58" i="1"/>
  <c r="AO58" i="1" s="1"/>
  <c r="AN57" i="1"/>
  <c r="AO57" i="1" s="1"/>
  <c r="AP57" i="1" s="1"/>
  <c r="AN56" i="1"/>
  <c r="AO56" i="1" s="1"/>
  <c r="AD59" i="1"/>
  <c r="AE59" i="1" s="1"/>
  <c r="AH59" i="1" s="1"/>
  <c r="AD58" i="1"/>
  <c r="AE58" i="1" s="1"/>
  <c r="AH58" i="1" s="1"/>
  <c r="AD57" i="1"/>
  <c r="AE57" i="1" s="1"/>
  <c r="AH57" i="1" s="1"/>
  <c r="AD56" i="1"/>
  <c r="AE56" i="1" s="1"/>
  <c r="AD55" i="1"/>
  <c r="AE55" i="1" s="1"/>
  <c r="AH55" i="1" s="1"/>
  <c r="AD54" i="1"/>
  <c r="AE54" i="1" s="1"/>
  <c r="AH54" i="1" s="1"/>
  <c r="AN53" i="1"/>
  <c r="AO53" i="1" s="1"/>
  <c r="AN52" i="1"/>
  <c r="AO52" i="1" s="1"/>
  <c r="AP52" i="1" s="1"/>
  <c r="AN51" i="1"/>
  <c r="AO51" i="1" s="1"/>
  <c r="AF56" i="1"/>
  <c r="AG56" i="1" s="1"/>
  <c r="AK56" i="1" s="1"/>
  <c r="BK56" i="1" s="1"/>
  <c r="BL56" i="1" s="1"/>
  <c r="AF53" i="1"/>
  <c r="AD52" i="1"/>
  <c r="AE52" i="1" s="1"/>
  <c r="AH52" i="1" s="1"/>
  <c r="AD50" i="1"/>
  <c r="AE50" i="1" s="1"/>
  <c r="AH50" i="1" s="1"/>
  <c r="AN55" i="1"/>
  <c r="AO55" i="1" s="1"/>
  <c r="AP55" i="1" s="1"/>
  <c r="AF55" i="1"/>
  <c r="AG55" i="1" s="1"/>
  <c r="AK55" i="1" s="1"/>
  <c r="BK55" i="1" s="1"/>
  <c r="BL55" i="1" s="1"/>
  <c r="BM55" i="1" s="1"/>
  <c r="AF48" i="1"/>
  <c r="AG48" i="1" s="1"/>
  <c r="AN54" i="1"/>
  <c r="AO54" i="1" s="1"/>
  <c r="AP54" i="1" s="1"/>
  <c r="AF54" i="1"/>
  <c r="AG54" i="1" s="1"/>
  <c r="AK54" i="1" s="1"/>
  <c r="BK54" i="1" s="1"/>
  <c r="BL54" i="1" s="1"/>
  <c r="AF51" i="1"/>
  <c r="AG51" i="1" s="1"/>
  <c r="AK51" i="1" s="1"/>
  <c r="AZ51" i="1" s="1"/>
  <c r="BA51" i="1" s="1"/>
  <c r="BB51" i="1" s="1"/>
  <c r="AF50" i="1"/>
  <c r="AG50" i="1" s="1"/>
  <c r="AN49" i="1"/>
  <c r="AO49" i="1" s="1"/>
  <c r="AN48" i="1"/>
  <c r="AO48" i="1" s="1"/>
  <c r="AP48" i="1" s="1"/>
  <c r="AN47" i="1"/>
  <c r="AO47" i="1" s="1"/>
  <c r="AF46" i="1"/>
  <c r="AG46" i="1" s="1"/>
  <c r="AF52" i="1"/>
  <c r="AG52" i="1" s="1"/>
  <c r="AK52" i="1" s="1"/>
  <c r="AZ52" i="1" s="1"/>
  <c r="BA52" i="1" s="1"/>
  <c r="BB52" i="1" s="1"/>
  <c r="AD51" i="1"/>
  <c r="AE51" i="1" s="1"/>
  <c r="AN50" i="1"/>
  <c r="AO50" i="1" s="1"/>
  <c r="AP50" i="1" s="1"/>
  <c r="AD49" i="1"/>
  <c r="AE49" i="1" s="1"/>
  <c r="AH49" i="1" s="1"/>
  <c r="AD48" i="1"/>
  <c r="AE48" i="1" s="1"/>
  <c r="AH48" i="1" s="1"/>
  <c r="AD47" i="1"/>
  <c r="AE47" i="1" s="1"/>
  <c r="AH47" i="1" s="1"/>
  <c r="AN46" i="1"/>
  <c r="AO46" i="1" s="1"/>
  <c r="AP46" i="1" s="1"/>
  <c r="AN45" i="1"/>
  <c r="AO45" i="1" s="1"/>
  <c r="AN44" i="1"/>
  <c r="AO44" i="1" s="1"/>
  <c r="AP44" i="1" s="1"/>
  <c r="AN43" i="1"/>
  <c r="AO43" i="1" s="1"/>
  <c r="AN42" i="1"/>
  <c r="AO42" i="1" s="1"/>
  <c r="AP42" i="1" s="1"/>
  <c r="AN41" i="1"/>
  <c r="AO41" i="1" s="1"/>
  <c r="AN40" i="1"/>
  <c r="AO40" i="1" s="1"/>
  <c r="AP40" i="1" s="1"/>
  <c r="AN39" i="1"/>
  <c r="AO39" i="1" s="1"/>
  <c r="AF43" i="1"/>
  <c r="AG43" i="1" s="1"/>
  <c r="AK43" i="1" s="1"/>
  <c r="AZ43" i="1" s="1"/>
  <c r="BA43" i="1" s="1"/>
  <c r="AF44" i="1"/>
  <c r="AG44" i="1" s="1"/>
  <c r="AD43" i="1"/>
  <c r="AE43" i="1" s="1"/>
  <c r="AH43" i="1" s="1"/>
  <c r="AF40" i="1"/>
  <c r="AG40" i="1" s="1"/>
  <c r="AK40" i="1" s="1"/>
  <c r="AZ40" i="1" s="1"/>
  <c r="BA40" i="1" s="1"/>
  <c r="AD39" i="1"/>
  <c r="AE39" i="1" s="1"/>
  <c r="AH39" i="1" s="1"/>
  <c r="AD46" i="1"/>
  <c r="AE46" i="1" s="1"/>
  <c r="AH46" i="1" s="1"/>
  <c r="AF45" i="1"/>
  <c r="AG45" i="1" s="1"/>
  <c r="AD44" i="1"/>
  <c r="AE44" i="1" s="1"/>
  <c r="AH44" i="1" s="1"/>
  <c r="AF41" i="1"/>
  <c r="AG41" i="1" s="1"/>
  <c r="AD40" i="1"/>
  <c r="AE40" i="1" s="1"/>
  <c r="AH40" i="1" s="1"/>
  <c r="AD45" i="1"/>
  <c r="AE45" i="1" s="1"/>
  <c r="AH45" i="1" s="1"/>
  <c r="AF42" i="1"/>
  <c r="AG42" i="1" s="1"/>
  <c r="AD41" i="1"/>
  <c r="AE41" i="1" s="1"/>
  <c r="AH41" i="1" s="1"/>
  <c r="AF38" i="1"/>
  <c r="AG38" i="1" s="1"/>
  <c r="AD37" i="1"/>
  <c r="AE37" i="1" s="1"/>
  <c r="AH37" i="1" s="1"/>
  <c r="AD36" i="1"/>
  <c r="AE36" i="1" s="1"/>
  <c r="AH36" i="1" s="1"/>
  <c r="AZ32" i="1"/>
  <c r="BA32" i="1" s="1"/>
  <c r="BK33" i="1"/>
  <c r="BL33" i="1" s="1"/>
  <c r="BM33" i="1" s="1"/>
  <c r="AD34" i="1"/>
  <c r="AE34" i="1" s="1"/>
  <c r="AH34" i="1" s="1"/>
  <c r="AF35" i="1"/>
  <c r="AG35" i="1" s="1"/>
  <c r="AF31" i="1"/>
  <c r="AG31" i="1" s="1"/>
  <c r="AK31" i="1" s="1"/>
  <c r="BK31" i="1" s="1"/>
  <c r="BL31" i="1" s="1"/>
  <c r="BM31" i="1" s="1"/>
  <c r="AD33" i="1"/>
  <c r="AE33" i="1" s="1"/>
  <c r="AH33" i="1" s="1"/>
  <c r="AF34" i="1"/>
  <c r="AG34" i="1" s="1"/>
  <c r="AK34" i="1" s="1"/>
  <c r="AN34" i="1" s="1"/>
  <c r="AO34" i="1" s="1"/>
  <c r="BK44" i="1"/>
  <c r="BL44" i="1" s="1"/>
  <c r="BM44" i="1" s="1"/>
  <c r="BK42" i="1"/>
  <c r="BL42" i="1" s="1"/>
  <c r="BM42" i="1" s="1"/>
  <c r="BK38" i="1"/>
  <c r="BL38" i="1" s="1"/>
  <c r="BK43" i="1"/>
  <c r="BL43" i="1" s="1"/>
  <c r="BK39" i="1"/>
  <c r="BL39" i="1" s="1"/>
  <c r="BM39" i="1" s="1"/>
  <c r="AZ36" i="1"/>
  <c r="BA36" i="1" s="1"/>
  <c r="BK37" i="1"/>
  <c r="BL37" i="1" s="1"/>
  <c r="BM37" i="1" s="1"/>
  <c r="AD38" i="1"/>
  <c r="AE38" i="1" s="1"/>
  <c r="AH38" i="1" s="1"/>
  <c r="AF39" i="1"/>
  <c r="AG39" i="1" s="1"/>
  <c r="AE26" i="1"/>
  <c r="AH26" i="1" s="1"/>
  <c r="AD28" i="1"/>
  <c r="AE28" i="1" s="1"/>
  <c r="AH28" i="1" s="1"/>
  <c r="AD30" i="1"/>
  <c r="AE30" i="1" s="1"/>
  <c r="AH30" i="1" s="1"/>
  <c r="AD32" i="1"/>
  <c r="AE32" i="1" s="1"/>
  <c r="AH32" i="1" s="1"/>
  <c r="AF33" i="1"/>
  <c r="AG33" i="1" s="1"/>
  <c r="AK33" i="1" s="1"/>
  <c r="AN33" i="1" s="1"/>
  <c r="AO33" i="1" s="1"/>
  <c r="AP33" i="1" s="1"/>
  <c r="AZ34" i="1"/>
  <c r="BA34" i="1" s="1"/>
  <c r="BB34" i="1" s="1"/>
  <c r="BK35" i="1"/>
  <c r="BL35" i="1" s="1"/>
  <c r="AF37" i="1"/>
  <c r="AG37" i="1" s="1"/>
  <c r="AK37" i="1" s="1"/>
  <c r="AN37" i="1" s="1"/>
  <c r="AO37" i="1" s="1"/>
  <c r="AD42" i="1"/>
  <c r="AE42" i="1" s="1"/>
  <c r="AH42" i="1" s="1"/>
  <c r="AZ59" i="1"/>
  <c r="BA59" i="1" s="1"/>
  <c r="BB59" i="1" s="1"/>
  <c r="AZ58" i="1"/>
  <c r="BA58" i="1" s="1"/>
  <c r="BB58" i="1" s="1"/>
  <c r="AZ57" i="1"/>
  <c r="BA57" i="1" s="1"/>
  <c r="BB57" i="1" s="1"/>
  <c r="AZ56" i="1"/>
  <c r="BA56" i="1" s="1"/>
  <c r="AZ55" i="1"/>
  <c r="BA55" i="1" s="1"/>
  <c r="AZ54" i="1"/>
  <c r="BA54" i="1" s="1"/>
  <c r="BB54" i="1" s="1"/>
  <c r="AZ53" i="1"/>
  <c r="BA53" i="1" s="1"/>
  <c r="BB53" i="1" s="1"/>
  <c r="AZ37" i="1"/>
  <c r="BA37" i="1" s="1"/>
  <c r="AZ38" i="1"/>
  <c r="BA38" i="1" s="1"/>
  <c r="AZ33" i="1"/>
  <c r="BA33" i="1" s="1"/>
  <c r="BB33" i="1" s="1"/>
  <c r="AD35" i="1"/>
  <c r="AE35" i="1" s="1"/>
  <c r="AH35" i="1" s="1"/>
  <c r="AF36" i="1"/>
  <c r="AG36" i="1" s="1"/>
  <c r="AK36" i="1" s="1"/>
  <c r="AN36" i="1" s="1"/>
  <c r="AO36" i="1" s="1"/>
  <c r="AP36" i="1" s="1"/>
  <c r="BK51" i="1"/>
  <c r="BL51" i="1" s="1"/>
  <c r="BK48" i="1"/>
  <c r="BL48" i="1" s="1"/>
  <c r="BK47" i="1"/>
  <c r="BL47" i="1" s="1"/>
  <c r="BM47" i="1" s="1"/>
  <c r="BK52" i="1"/>
  <c r="BL52" i="1" s="1"/>
  <c r="BK49" i="1"/>
  <c r="BL49" i="1" s="1"/>
  <c r="BK46" i="1"/>
  <c r="BL46" i="1" s="1"/>
  <c r="BM46" i="1" s="1"/>
  <c r="BK45" i="1"/>
  <c r="BL45" i="1" s="1"/>
  <c r="BK50" i="1"/>
  <c r="BL50" i="1" s="1"/>
  <c r="BM50" i="1" s="1"/>
  <c r="BK36" i="1"/>
  <c r="BL36" i="1" s="1"/>
  <c r="BM36" i="1" s="1"/>
  <c r="BK40" i="1"/>
  <c r="BL40" i="1" s="1"/>
  <c r="BM40" i="1" s="1"/>
  <c r="AI35" i="1" l="1"/>
  <c r="AJ35" i="1"/>
  <c r="AI32" i="1"/>
  <c r="AJ32" i="1"/>
  <c r="AK35" i="1"/>
  <c r="AN35" i="1" s="1"/>
  <c r="AO35" i="1" s="1"/>
  <c r="AP35" i="1" s="1"/>
  <c r="AK42" i="1"/>
  <c r="AZ42" i="1" s="1"/>
  <c r="BA42" i="1" s="1"/>
  <c r="BB42" i="1" s="1"/>
  <c r="AI38" i="1"/>
  <c r="AJ38" i="1"/>
  <c r="AJ34" i="1"/>
  <c r="AI34" i="1"/>
  <c r="BB8" i="1"/>
  <c r="AI33" i="1"/>
  <c r="AJ33" i="1"/>
  <c r="AK38" i="1"/>
  <c r="AN38" i="1" s="1"/>
  <c r="AO38" i="1" s="1"/>
  <c r="AP38" i="1" s="1"/>
  <c r="AK44" i="1"/>
  <c r="AZ44" i="1" s="1"/>
  <c r="BA44" i="1" s="1"/>
  <c r="BB43" i="1" s="1"/>
  <c r="AK46" i="1"/>
  <c r="AZ46" i="1" s="1"/>
  <c r="BA46" i="1" s="1"/>
  <c r="BB46" i="1" s="1"/>
  <c r="AK50" i="1"/>
  <c r="AZ50" i="1" s="1"/>
  <c r="BA50" i="1" s="1"/>
  <c r="BB50" i="1" s="1"/>
  <c r="AK48" i="1"/>
  <c r="AZ48" i="1" s="1"/>
  <c r="BA48" i="1" s="1"/>
  <c r="BB48" i="1" s="1"/>
  <c r="AK57" i="1"/>
  <c r="BK57" i="1" s="1"/>
  <c r="BL57" i="1" s="1"/>
  <c r="BM57" i="1" s="1"/>
  <c r="AK41" i="1"/>
  <c r="AZ41" i="1" s="1"/>
  <c r="BA41" i="1" s="1"/>
  <c r="BB41" i="1" s="1"/>
  <c r="BB9" i="1"/>
  <c r="AK39" i="1"/>
  <c r="AZ39" i="1" s="1"/>
  <c r="BA39" i="1" s="1"/>
  <c r="BB39" i="1" s="1"/>
  <c r="AI36" i="1"/>
  <c r="AJ36" i="1"/>
  <c r="BM54" i="1"/>
  <c r="AP34" i="1"/>
  <c r="AI37" i="1"/>
  <c r="AJ37" i="1"/>
  <c r="AK45" i="1"/>
  <c r="AZ45" i="1" s="1"/>
  <c r="BA45" i="1" s="1"/>
  <c r="BB45" i="1" s="1"/>
  <c r="BM49" i="1"/>
  <c r="BM35" i="1"/>
  <c r="BB32" i="1"/>
  <c r="BM45" i="1"/>
  <c r="BB55" i="1"/>
  <c r="BB36" i="1"/>
  <c r="BM38" i="1"/>
  <c r="AP39" i="1"/>
  <c r="AP41" i="1"/>
  <c r="AP43" i="1"/>
  <c r="AP45" i="1"/>
  <c r="AP47" i="1"/>
  <c r="AP49" i="1"/>
  <c r="AF47" i="1"/>
  <c r="AG47" i="1" s="1"/>
  <c r="AK47" i="1" s="1"/>
  <c r="AZ47" i="1" s="1"/>
  <c r="BA47" i="1" s="1"/>
  <c r="BB47" i="1" s="1"/>
  <c r="AP56" i="1"/>
  <c r="AP58" i="1"/>
  <c r="BM34" i="1"/>
  <c r="AK32" i="1"/>
  <c r="AN32" i="1" s="1"/>
  <c r="AO32" i="1" s="1"/>
  <c r="AP32" i="1" s="1"/>
  <c r="AP13" i="1"/>
  <c r="AF30" i="1"/>
  <c r="AG30" i="1" s="1"/>
  <c r="AK30" i="1" s="1"/>
  <c r="BK30" i="1" s="1"/>
  <c r="BL30" i="1" s="1"/>
  <c r="BM30" i="1" s="1"/>
  <c r="AF29" i="1"/>
  <c r="AG29" i="1" s="1"/>
  <c r="AK29" i="1" s="1"/>
  <c r="BK29" i="1" s="1"/>
  <c r="BL29" i="1" s="1"/>
  <c r="AP6" i="1"/>
  <c r="AP17" i="1"/>
  <c r="AP20" i="1"/>
  <c r="AP26" i="1"/>
  <c r="AP30" i="1"/>
  <c r="BM10" i="1"/>
  <c r="BM6" i="1"/>
  <c r="BM18" i="1"/>
  <c r="BM13" i="1"/>
  <c r="BM25" i="1"/>
  <c r="BB29" i="1"/>
  <c r="AJ10" i="1"/>
  <c r="BM9" i="1"/>
  <c r="BB38" i="1"/>
  <c r="BB56" i="1"/>
  <c r="AP51" i="1"/>
  <c r="AS53" i="1" s="1"/>
  <c r="AP53" i="1"/>
  <c r="AJ5" i="1"/>
  <c r="AP24" i="1"/>
  <c r="AP31" i="1"/>
  <c r="AE23" i="1"/>
  <c r="AH23" i="1" s="1"/>
  <c r="AE19" i="1"/>
  <c r="AH19" i="1" s="1"/>
  <c r="AF18" i="1"/>
  <c r="AG18" i="1" s="1"/>
  <c r="AF15" i="1"/>
  <c r="AG15" i="1" s="1"/>
  <c r="AF21" i="1"/>
  <c r="AG21" i="1" s="1"/>
  <c r="AK21" i="1" s="1"/>
  <c r="AZ21" i="1" s="1"/>
  <c r="BA21" i="1" s="1"/>
  <c r="AE18" i="1"/>
  <c r="AH18" i="1" s="1"/>
  <c r="AF17" i="1"/>
  <c r="AG17" i="1" s="1"/>
  <c r="AE16" i="1"/>
  <c r="AH16" i="1" s="1"/>
  <c r="AE15" i="1"/>
  <c r="AH15" i="1" s="1"/>
  <c r="AE17" i="1"/>
  <c r="AH17" i="1" s="1"/>
  <c r="AF14" i="1"/>
  <c r="AG14" i="1" s="1"/>
  <c r="AK14" i="1" s="1"/>
  <c r="AZ14" i="1" s="1"/>
  <c r="BA14" i="1" s="1"/>
  <c r="AF24" i="1"/>
  <c r="AG24" i="1" s="1"/>
  <c r="AK24" i="1" s="1"/>
  <c r="AZ24" i="1" s="1"/>
  <c r="BA24" i="1" s="1"/>
  <c r="AF23" i="1"/>
  <c r="AG23" i="1" s="1"/>
  <c r="AK23" i="1" s="1"/>
  <c r="AZ23" i="1" s="1"/>
  <c r="BA23" i="1" s="1"/>
  <c r="BB23" i="1" s="1"/>
  <c r="AF20" i="1"/>
  <c r="AG20" i="1" s="1"/>
  <c r="AK20" i="1" s="1"/>
  <c r="AZ20" i="1" s="1"/>
  <c r="BA20" i="1" s="1"/>
  <c r="AF19" i="1"/>
  <c r="AG19" i="1" s="1"/>
  <c r="X15" i="1"/>
  <c r="AA15" i="1" s="1"/>
  <c r="AJ51" i="1" s="1"/>
  <c r="AF13" i="1"/>
  <c r="AG13" i="1" s="1"/>
  <c r="AK13" i="1" s="1"/>
  <c r="AZ13" i="1" s="1"/>
  <c r="BA13" i="1" s="1"/>
  <c r="BB13" i="1" s="1"/>
  <c r="AF12" i="1"/>
  <c r="AG12" i="1" s="1"/>
  <c r="AF16" i="1"/>
  <c r="AG16" i="1" s="1"/>
  <c r="AE12" i="1"/>
  <c r="AH12" i="1" s="1"/>
  <c r="AF11" i="1"/>
  <c r="AG11" i="1" s="1"/>
  <c r="AK11" i="1" s="1"/>
  <c r="AZ11" i="1" s="1"/>
  <c r="BA11" i="1" s="1"/>
  <c r="AI7" i="1"/>
  <c r="BM26" i="1"/>
  <c r="AJ4" i="1"/>
  <c r="AI4" i="1"/>
  <c r="BB31" i="1"/>
  <c r="AI9" i="1"/>
  <c r="AP9" i="1"/>
  <c r="BM41" i="1"/>
  <c r="BM32" i="1"/>
  <c r="AJ20" i="1"/>
  <c r="AI20" i="1"/>
  <c r="AP4" i="1"/>
  <c r="AP15" i="1"/>
  <c r="AP21" i="1"/>
  <c r="AP28" i="1"/>
  <c r="AI5" i="1"/>
  <c r="BM4" i="1"/>
  <c r="BM11" i="1"/>
  <c r="BM22" i="1"/>
  <c r="BM21" i="1"/>
  <c r="BM27" i="1"/>
  <c r="AI6" i="1"/>
  <c r="AJ6" i="1"/>
  <c r="BB4" i="1"/>
  <c r="AE13" i="1"/>
  <c r="AH13" i="1" s="1"/>
  <c r="AJ9" i="1"/>
  <c r="AI8" i="1"/>
  <c r="BM48" i="1"/>
  <c r="BP46" i="1" s="1"/>
  <c r="BM51" i="1"/>
  <c r="BB37" i="1"/>
  <c r="BM43" i="1"/>
  <c r="BB35" i="1"/>
  <c r="AK53" i="1"/>
  <c r="BK53" i="1" s="1"/>
  <c r="BL53" i="1" s="1"/>
  <c r="BM53" i="1" s="1"/>
  <c r="AF27" i="1"/>
  <c r="AG27" i="1" s="1"/>
  <c r="AK27" i="1" s="1"/>
  <c r="AZ27" i="1" s="1"/>
  <c r="BA27" i="1" s="1"/>
  <c r="AF26" i="1"/>
  <c r="AG26" i="1" s="1"/>
  <c r="AK26" i="1" s="1"/>
  <c r="AZ26" i="1" s="1"/>
  <c r="BA26" i="1" s="1"/>
  <c r="BB26" i="1" s="1"/>
  <c r="AF28" i="1"/>
  <c r="AG28" i="1" s="1"/>
  <c r="AK28" i="1" s="1"/>
  <c r="AZ28" i="1" s="1"/>
  <c r="BA28" i="1" s="1"/>
  <c r="BB28" i="1" s="1"/>
  <c r="AF25" i="1"/>
  <c r="AG25" i="1" s="1"/>
  <c r="AK25" i="1" s="1"/>
  <c r="AZ25" i="1" s="1"/>
  <c r="BA25" i="1" s="1"/>
  <c r="Y15" i="1"/>
  <c r="AB15" i="1" s="1"/>
  <c r="AJ7" i="1"/>
  <c r="AJ14" i="1"/>
  <c r="BM28" i="1"/>
  <c r="AE22" i="1"/>
  <c r="AH22" i="1" s="1"/>
  <c r="BB5" i="1"/>
  <c r="AI10" i="1"/>
  <c r="AK6" i="1"/>
  <c r="AZ6" i="1" s="1"/>
  <c r="BA6" i="1" s="1"/>
  <c r="BB6" i="1" s="1"/>
  <c r="AJ56" i="1" l="1"/>
  <c r="AI56" i="1"/>
  <c r="AI14" i="1"/>
  <c r="BB25" i="1"/>
  <c r="AJ13" i="1"/>
  <c r="AI13" i="1"/>
  <c r="AJ25" i="1"/>
  <c r="AK16" i="1"/>
  <c r="AZ16" i="1" s="1"/>
  <c r="BA16" i="1" s="1"/>
  <c r="BB16" i="1" s="1"/>
  <c r="AK19" i="1"/>
  <c r="AZ19" i="1" s="1"/>
  <c r="BA19" i="1" s="1"/>
  <c r="BB19" i="1" s="1"/>
  <c r="AK17" i="1"/>
  <c r="AZ17" i="1" s="1"/>
  <c r="BA17" i="1" s="1"/>
  <c r="AK18" i="1"/>
  <c r="AZ18" i="1" s="1"/>
  <c r="BA18" i="1" s="1"/>
  <c r="BB18" i="1" s="1"/>
  <c r="AI21" i="1"/>
  <c r="AI55" i="1"/>
  <c r="AI43" i="1"/>
  <c r="AI45" i="1"/>
  <c r="AP37" i="1"/>
  <c r="AQ58" i="1" s="1"/>
  <c r="AR58" i="1" s="1"/>
  <c r="AJ29" i="1"/>
  <c r="AI39" i="1"/>
  <c r="AJ26" i="1"/>
  <c r="AJ31" i="1"/>
  <c r="AI49" i="1"/>
  <c r="AJ40" i="1"/>
  <c r="BB49" i="1"/>
  <c r="AI59" i="1"/>
  <c r="AI30" i="1"/>
  <c r="AI54" i="1"/>
  <c r="AI44" i="1"/>
  <c r="AQ30" i="1"/>
  <c r="AR30" i="1" s="1"/>
  <c r="AT30" i="1" s="1"/>
  <c r="AU30" i="1" s="1"/>
  <c r="AQ31" i="1"/>
  <c r="AR31" i="1" s="1"/>
  <c r="AT31" i="1" s="1"/>
  <c r="AQ29" i="1"/>
  <c r="AR29" i="1" s="1"/>
  <c r="AT29" i="1" s="1"/>
  <c r="AQ27" i="1"/>
  <c r="AR27" i="1" s="1"/>
  <c r="AT27" i="1" s="1"/>
  <c r="AQ24" i="1"/>
  <c r="AR24" i="1" s="1"/>
  <c r="AT24" i="1" s="1"/>
  <c r="AQ20" i="1"/>
  <c r="AR20" i="1" s="1"/>
  <c r="AT20" i="1" s="1"/>
  <c r="AQ18" i="1"/>
  <c r="AR18" i="1" s="1"/>
  <c r="AT18" i="1" s="1"/>
  <c r="AQ17" i="1"/>
  <c r="AR17" i="1" s="1"/>
  <c r="AT17" i="1" s="1"/>
  <c r="AU17" i="1" s="1"/>
  <c r="AQ23" i="1"/>
  <c r="AR23" i="1" s="1"/>
  <c r="AT23" i="1" s="1"/>
  <c r="AU23" i="1" s="1"/>
  <c r="AQ19" i="1"/>
  <c r="AR19" i="1" s="1"/>
  <c r="AT19" i="1" s="1"/>
  <c r="AU19" i="1" s="1"/>
  <c r="AQ26" i="1"/>
  <c r="AR26" i="1" s="1"/>
  <c r="AT26" i="1" s="1"/>
  <c r="AQ25" i="1"/>
  <c r="AR25" i="1" s="1"/>
  <c r="AT25" i="1" s="1"/>
  <c r="AU25" i="1" s="1"/>
  <c r="AQ22" i="1"/>
  <c r="AR22" i="1" s="1"/>
  <c r="AT22" i="1" s="1"/>
  <c r="AU22" i="1" s="1"/>
  <c r="AQ21" i="1"/>
  <c r="AR21" i="1" s="1"/>
  <c r="AT21" i="1" s="1"/>
  <c r="AQ13" i="1"/>
  <c r="AR13" i="1" s="1"/>
  <c r="AT13" i="1" s="1"/>
  <c r="AQ28" i="1"/>
  <c r="AR28" i="1" s="1"/>
  <c r="AT28" i="1" s="1"/>
  <c r="AU28" i="1" s="1"/>
  <c r="AQ16" i="1"/>
  <c r="AR16" i="1" s="1"/>
  <c r="AT16" i="1" s="1"/>
  <c r="AU16" i="1" s="1"/>
  <c r="AQ15" i="1"/>
  <c r="AR15" i="1" s="1"/>
  <c r="AT15" i="1" s="1"/>
  <c r="P24" i="1"/>
  <c r="AQ14" i="1"/>
  <c r="AR14" i="1" s="1"/>
  <c r="AT14" i="1" s="1"/>
  <c r="AU14" i="1" s="1"/>
  <c r="AQ5" i="1"/>
  <c r="AR5" i="1" s="1"/>
  <c r="AT5" i="1" s="1"/>
  <c r="AQ4" i="1"/>
  <c r="AR4" i="1" s="1"/>
  <c r="AT4" i="1" s="1"/>
  <c r="AQ9" i="1"/>
  <c r="AR9" i="1" s="1"/>
  <c r="AT9" i="1" s="1"/>
  <c r="AQ6" i="1"/>
  <c r="AR6" i="1" s="1"/>
  <c r="AT6" i="1" s="1"/>
  <c r="AQ12" i="1"/>
  <c r="AR12" i="1" s="1"/>
  <c r="AT12" i="1" s="1"/>
  <c r="AU12" i="1" s="1"/>
  <c r="AQ11" i="1"/>
  <c r="AR11" i="1" s="1"/>
  <c r="AT11" i="1" s="1"/>
  <c r="AQ10" i="1"/>
  <c r="AR10" i="1" s="1"/>
  <c r="AT10" i="1" s="1"/>
  <c r="AQ8" i="1"/>
  <c r="AR8" i="1" s="1"/>
  <c r="AT8" i="1" s="1"/>
  <c r="AU8" i="1" s="1"/>
  <c r="AQ7" i="1"/>
  <c r="AR7" i="1" s="1"/>
  <c r="AT7" i="1" s="1"/>
  <c r="AU7" i="1" s="1"/>
  <c r="AK12" i="1"/>
  <c r="AZ12" i="1" s="1"/>
  <c r="BA12" i="1" s="1"/>
  <c r="BB12" i="1" s="1"/>
  <c r="BB20" i="1"/>
  <c r="AJ17" i="1"/>
  <c r="AI17" i="1"/>
  <c r="AJ18" i="1"/>
  <c r="AI18" i="1"/>
  <c r="AJ19" i="1"/>
  <c r="AI19" i="1"/>
  <c r="BM29" i="1"/>
  <c r="BN26" i="1" s="1"/>
  <c r="BO26" i="1" s="1"/>
  <c r="BQ26" i="1" s="1"/>
  <c r="AJ21" i="1"/>
  <c r="AJ55" i="1"/>
  <c r="AJ43" i="1"/>
  <c r="AJ41" i="1"/>
  <c r="AI27" i="1"/>
  <c r="AJ42" i="1"/>
  <c r="AI29" i="1"/>
  <c r="AJ39" i="1"/>
  <c r="AI25" i="1"/>
  <c r="BB44" i="1"/>
  <c r="AI40" i="1"/>
  <c r="AJ28" i="1"/>
  <c r="AI24" i="1"/>
  <c r="AI50" i="1"/>
  <c r="AJ58" i="1"/>
  <c r="BM56" i="1"/>
  <c r="AJ44" i="1"/>
  <c r="AI22" i="1"/>
  <c r="AJ22" i="1"/>
  <c r="BB11" i="1"/>
  <c r="AI15" i="1"/>
  <c r="AJ15" i="1"/>
  <c r="AJ23" i="1"/>
  <c r="AI23" i="1"/>
  <c r="AJ11" i="1"/>
  <c r="BM52" i="1"/>
  <c r="BN57" i="1" s="1"/>
  <c r="BO57" i="1" s="1"/>
  <c r="BQ57" i="1" s="1"/>
  <c r="AJ53" i="1"/>
  <c r="AI48" i="1"/>
  <c r="AI41" i="1"/>
  <c r="AJ27" i="1"/>
  <c r="AI42" i="1"/>
  <c r="AJ57" i="1"/>
  <c r="AK22" i="1"/>
  <c r="AZ22" i="1" s="1"/>
  <c r="BA22" i="1" s="1"/>
  <c r="BB22" i="1" s="1"/>
  <c r="AI52" i="1"/>
  <c r="AI46" i="1"/>
  <c r="AI28" i="1"/>
  <c r="AJ24" i="1"/>
  <c r="AJ50" i="1"/>
  <c r="AI58" i="1"/>
  <c r="AJ47" i="1"/>
  <c r="BB27" i="1"/>
  <c r="AJ12" i="1"/>
  <c r="AI12" i="1"/>
  <c r="BB24" i="1"/>
  <c r="AJ16" i="1"/>
  <c r="AI16" i="1"/>
  <c r="AK15" i="1"/>
  <c r="AZ15" i="1" s="1"/>
  <c r="BA15" i="1" s="1"/>
  <c r="BB15" i="1" s="1"/>
  <c r="AI11" i="1"/>
  <c r="AI53" i="1"/>
  <c r="AJ48" i="1"/>
  <c r="AJ45" i="1"/>
  <c r="AI51" i="1"/>
  <c r="BB40" i="1"/>
  <c r="BC58" i="1" s="1"/>
  <c r="BD58" i="1" s="1"/>
  <c r="BE58" i="1" s="1"/>
  <c r="BB10" i="1"/>
  <c r="AI57" i="1"/>
  <c r="AI26" i="1"/>
  <c r="AI31" i="1"/>
  <c r="AJ52" i="1"/>
  <c r="AJ49" i="1"/>
  <c r="AJ46" i="1"/>
  <c r="AJ59" i="1"/>
  <c r="AJ30" i="1"/>
  <c r="AJ54" i="1"/>
  <c r="AI47" i="1"/>
  <c r="BF58" i="1" l="1"/>
  <c r="AT58" i="1"/>
  <c r="BN32" i="1"/>
  <c r="BO32" i="1" s="1"/>
  <c r="BQ32" i="1" s="1"/>
  <c r="BR32" i="1" s="1"/>
  <c r="BN45" i="1"/>
  <c r="BO45" i="1" s="1"/>
  <c r="BQ45" i="1" s="1"/>
  <c r="BN33" i="1"/>
  <c r="BO33" i="1" s="1"/>
  <c r="BQ33" i="1" s="1"/>
  <c r="BN38" i="1"/>
  <c r="BO38" i="1" s="1"/>
  <c r="BQ38" i="1" s="1"/>
  <c r="BN42" i="1"/>
  <c r="BO42" i="1" s="1"/>
  <c r="BQ42" i="1" s="1"/>
  <c r="BR42" i="1" s="1"/>
  <c r="BN46" i="1"/>
  <c r="BO46" i="1" s="1"/>
  <c r="BQ46" i="1" s="1"/>
  <c r="BN48" i="1"/>
  <c r="BO48" i="1" s="1"/>
  <c r="BQ48" i="1" s="1"/>
  <c r="BN51" i="1"/>
  <c r="BO51" i="1" s="1"/>
  <c r="BQ51" i="1" s="1"/>
  <c r="BN58" i="1"/>
  <c r="BO58" i="1" s="1"/>
  <c r="BQ58" i="1" s="1"/>
  <c r="BR58" i="1" s="1"/>
  <c r="AU10" i="1"/>
  <c r="AU9" i="1"/>
  <c r="AU13" i="1"/>
  <c r="AU26" i="1"/>
  <c r="AU18" i="1"/>
  <c r="AU29" i="1"/>
  <c r="Q21" i="1"/>
  <c r="BC33" i="1"/>
  <c r="BD33" i="1" s="1"/>
  <c r="BE33" i="1" s="1"/>
  <c r="BC41" i="1"/>
  <c r="BD41" i="1" s="1"/>
  <c r="BE41" i="1" s="1"/>
  <c r="BC43" i="1"/>
  <c r="BD43" i="1" s="1"/>
  <c r="BE43" i="1" s="1"/>
  <c r="BC52" i="1"/>
  <c r="BD52" i="1" s="1"/>
  <c r="BE52" i="1" s="1"/>
  <c r="BC55" i="1"/>
  <c r="BD55" i="1" s="1"/>
  <c r="BE55" i="1" s="1"/>
  <c r="BF55" i="1" s="1"/>
  <c r="BC53" i="1"/>
  <c r="BD53" i="1" s="1"/>
  <c r="BE53" i="1" s="1"/>
  <c r="BC59" i="1"/>
  <c r="BD59" i="1" s="1"/>
  <c r="BE59" i="1" s="1"/>
  <c r="BF59" i="1" s="1"/>
  <c r="AQ39" i="1"/>
  <c r="AR39" i="1" s="1"/>
  <c r="AQ33" i="1"/>
  <c r="AR33" i="1" s="1"/>
  <c r="AQ46" i="1"/>
  <c r="AR46" i="1" s="1"/>
  <c r="AQ45" i="1"/>
  <c r="AR45" i="1" s="1"/>
  <c r="AQ49" i="1"/>
  <c r="AR49" i="1" s="1"/>
  <c r="AT49" i="1" s="1"/>
  <c r="AQ55" i="1"/>
  <c r="AR55" i="1" s="1"/>
  <c r="AQ59" i="1"/>
  <c r="AR59" i="1" s="1"/>
  <c r="BB17" i="1"/>
  <c r="BN8" i="1"/>
  <c r="BO8" i="1" s="1"/>
  <c r="BQ8" i="1" s="1"/>
  <c r="BN7" i="1"/>
  <c r="BO7" i="1" s="1"/>
  <c r="BQ7" i="1" s="1"/>
  <c r="BR7" i="1" s="1"/>
  <c r="BN13" i="1"/>
  <c r="BO13" i="1" s="1"/>
  <c r="BQ13" i="1" s="1"/>
  <c r="R24" i="1"/>
  <c r="BN18" i="1"/>
  <c r="BO18" i="1" s="1"/>
  <c r="BQ18" i="1" s="1"/>
  <c r="BN27" i="1"/>
  <c r="BO27" i="1" s="1"/>
  <c r="BQ27" i="1" s="1"/>
  <c r="BR26" i="1" s="1"/>
  <c r="BN28" i="1"/>
  <c r="BO28" i="1" s="1"/>
  <c r="BQ28" i="1" s="1"/>
  <c r="BR28" i="1" s="1"/>
  <c r="BB21" i="1"/>
  <c r="R21" i="1"/>
  <c r="BN34" i="1"/>
  <c r="BO34" i="1" s="1"/>
  <c r="BQ34" i="1" s="1"/>
  <c r="BN39" i="1"/>
  <c r="BO39" i="1" s="1"/>
  <c r="BQ39" i="1" s="1"/>
  <c r="BR39" i="1" s="1"/>
  <c r="BN43" i="1"/>
  <c r="BO43" i="1" s="1"/>
  <c r="BQ43" i="1" s="1"/>
  <c r="BN49" i="1"/>
  <c r="BO49" i="1" s="1"/>
  <c r="BQ49" i="1" s="1"/>
  <c r="BN54" i="1"/>
  <c r="BO54" i="1" s="1"/>
  <c r="BQ54" i="1" s="1"/>
  <c r="BN52" i="1"/>
  <c r="BO52" i="1" s="1"/>
  <c r="BQ52" i="1" s="1"/>
  <c r="BN59" i="1"/>
  <c r="BO59" i="1" s="1"/>
  <c r="BQ59" i="1" s="1"/>
  <c r="BR59" i="1" s="1"/>
  <c r="AU11" i="1"/>
  <c r="AU4" i="1"/>
  <c r="AU15" i="1"/>
  <c r="AU21" i="1"/>
  <c r="AU20" i="1"/>
  <c r="BC10" i="1"/>
  <c r="BD10" i="1" s="1"/>
  <c r="BC18" i="1"/>
  <c r="BD18" i="1" s="1"/>
  <c r="BC34" i="1"/>
  <c r="BD34" i="1" s="1"/>
  <c r="BE34" i="1" s="1"/>
  <c r="BC32" i="1"/>
  <c r="BD32" i="1" s="1"/>
  <c r="BE32" i="1" s="1"/>
  <c r="BF32" i="1" s="1"/>
  <c r="BC40" i="1"/>
  <c r="BD40" i="1" s="1"/>
  <c r="BE40" i="1" s="1"/>
  <c r="BC42" i="1"/>
  <c r="BD42" i="1" s="1"/>
  <c r="BE42" i="1" s="1"/>
  <c r="BF42" i="1" s="1"/>
  <c r="BC54" i="1"/>
  <c r="BD54" i="1" s="1"/>
  <c r="BE54" i="1" s="1"/>
  <c r="BF54" i="1" s="1"/>
  <c r="BC47" i="1"/>
  <c r="BD47" i="1" s="1"/>
  <c r="BE47" i="1" s="1"/>
  <c r="BC56" i="1"/>
  <c r="BD56" i="1" s="1"/>
  <c r="BE56" i="1" s="1"/>
  <c r="P21" i="1"/>
  <c r="AQ34" i="1"/>
  <c r="AR34" i="1" s="1"/>
  <c r="AQ32" i="1"/>
  <c r="AR32" i="1" s="1"/>
  <c r="AQ41" i="1"/>
  <c r="AR41" i="1" s="1"/>
  <c r="AQ43" i="1"/>
  <c r="AR43" i="1" s="1"/>
  <c r="AQ51" i="1"/>
  <c r="AR51" i="1" s="1"/>
  <c r="AQ56" i="1"/>
  <c r="AR56" i="1" s="1"/>
  <c r="AQ52" i="1"/>
  <c r="AR52" i="1" s="1"/>
  <c r="BB14" i="1"/>
  <c r="BC30" i="1" s="1"/>
  <c r="BD30" i="1" s="1"/>
  <c r="BN10" i="1"/>
  <c r="BO10" i="1" s="1"/>
  <c r="BQ10" i="1" s="1"/>
  <c r="BN11" i="1"/>
  <c r="BO11" i="1" s="1"/>
  <c r="BQ11" i="1" s="1"/>
  <c r="BR11" i="1" s="1"/>
  <c r="BN12" i="1"/>
  <c r="BO12" i="1" s="1"/>
  <c r="BQ12" i="1" s="1"/>
  <c r="BN19" i="1"/>
  <c r="BO19" i="1" s="1"/>
  <c r="BQ19" i="1" s="1"/>
  <c r="BN14" i="1"/>
  <c r="BO14" i="1" s="1"/>
  <c r="BQ14" i="1" s="1"/>
  <c r="BN20" i="1"/>
  <c r="BO20" i="1" s="1"/>
  <c r="BQ20" i="1" s="1"/>
  <c r="BN29" i="1"/>
  <c r="BO29" i="1" s="1"/>
  <c r="BQ29" i="1" s="1"/>
  <c r="BN30" i="1"/>
  <c r="BO30" i="1" s="1"/>
  <c r="BQ30" i="1" s="1"/>
  <c r="BN35" i="1"/>
  <c r="BO35" i="1" s="1"/>
  <c r="BQ35" i="1" s="1"/>
  <c r="BN36" i="1"/>
  <c r="BO36" i="1" s="1"/>
  <c r="BQ36" i="1" s="1"/>
  <c r="BR36" i="1" s="1"/>
  <c r="BN40" i="1"/>
  <c r="BO40" i="1" s="1"/>
  <c r="BQ40" i="1" s="1"/>
  <c r="BN44" i="1"/>
  <c r="BO44" i="1" s="1"/>
  <c r="BQ44" i="1" s="1"/>
  <c r="BR44" i="1" s="1"/>
  <c r="BN53" i="1"/>
  <c r="BO53" i="1" s="1"/>
  <c r="BQ53" i="1" s="1"/>
  <c r="BR53" i="1" s="1"/>
  <c r="BN55" i="1"/>
  <c r="BO55" i="1" s="1"/>
  <c r="BQ55" i="1" s="1"/>
  <c r="BR55" i="1" s="1"/>
  <c r="BN56" i="1"/>
  <c r="BO56" i="1" s="1"/>
  <c r="BQ56" i="1" s="1"/>
  <c r="BR56" i="1" s="1"/>
  <c r="AU5" i="1"/>
  <c r="AU24" i="1"/>
  <c r="BC7" i="1"/>
  <c r="BD7" i="1" s="1"/>
  <c r="BC24" i="1"/>
  <c r="BD24" i="1" s="1"/>
  <c r="BC21" i="1"/>
  <c r="BD21" i="1" s="1"/>
  <c r="BC19" i="1"/>
  <c r="BD19" i="1" s="1"/>
  <c r="BC28" i="1"/>
  <c r="BD28" i="1" s="1"/>
  <c r="BC35" i="1"/>
  <c r="BD35" i="1" s="1"/>
  <c r="BE35" i="1" s="1"/>
  <c r="BC36" i="1"/>
  <c r="BD36" i="1" s="1"/>
  <c r="BE36" i="1" s="1"/>
  <c r="BC44" i="1"/>
  <c r="BD44" i="1" s="1"/>
  <c r="BE44" i="1" s="1"/>
  <c r="BC45" i="1"/>
  <c r="BD45" i="1" s="1"/>
  <c r="BE45" i="1" s="1"/>
  <c r="BC46" i="1"/>
  <c r="BD46" i="1" s="1"/>
  <c r="BE46" i="1" s="1"/>
  <c r="BF46" i="1" s="1"/>
  <c r="BC48" i="1"/>
  <c r="BD48" i="1" s="1"/>
  <c r="BE48" i="1" s="1"/>
  <c r="BC57" i="1"/>
  <c r="BD57" i="1" s="1"/>
  <c r="BE57" i="1" s="1"/>
  <c r="BF57" i="1" s="1"/>
  <c r="AQ35" i="1"/>
  <c r="AR35" i="1" s="1"/>
  <c r="AS35" i="1"/>
  <c r="AQ38" i="1"/>
  <c r="AR38" i="1" s="1"/>
  <c r="AQ40" i="1"/>
  <c r="AR40" i="1" s="1"/>
  <c r="AQ47" i="1"/>
  <c r="AR47" i="1" s="1"/>
  <c r="AQ50" i="1"/>
  <c r="AR50" i="1" s="1"/>
  <c r="AQ57" i="1"/>
  <c r="AR57" i="1" s="1"/>
  <c r="AQ53" i="1"/>
  <c r="AR53" i="1" s="1"/>
  <c r="BN4" i="1"/>
  <c r="BO4" i="1" s="1"/>
  <c r="BQ4" i="1" s="1"/>
  <c r="BN9" i="1"/>
  <c r="BO9" i="1" s="1"/>
  <c r="BQ9" i="1" s="1"/>
  <c r="BR9" i="1" s="1"/>
  <c r="BN15" i="1"/>
  <c r="BO15" i="1" s="1"/>
  <c r="BQ15" i="1" s="1"/>
  <c r="BR15" i="1" s="1"/>
  <c r="BN22" i="1"/>
  <c r="BO22" i="1" s="1"/>
  <c r="BQ22" i="1" s="1"/>
  <c r="BN16" i="1"/>
  <c r="BO16" i="1" s="1"/>
  <c r="BQ16" i="1" s="1"/>
  <c r="BN24" i="1"/>
  <c r="BO24" i="1" s="1"/>
  <c r="BQ24" i="1" s="1"/>
  <c r="BN31" i="1"/>
  <c r="BO31" i="1" s="1"/>
  <c r="BQ31" i="1" s="1"/>
  <c r="BR31" i="1" s="1"/>
  <c r="BN37" i="1"/>
  <c r="BO37" i="1" s="1"/>
  <c r="BQ37" i="1" s="1"/>
  <c r="BR37" i="1" s="1"/>
  <c r="BN41" i="1"/>
  <c r="BO41" i="1" s="1"/>
  <c r="BQ41" i="1" s="1"/>
  <c r="BR41" i="1" s="1"/>
  <c r="BN47" i="1"/>
  <c r="BO47" i="1" s="1"/>
  <c r="BQ47" i="1" s="1"/>
  <c r="BR47" i="1" s="1"/>
  <c r="BN50" i="1"/>
  <c r="BO50" i="1" s="1"/>
  <c r="BQ50" i="1" s="1"/>
  <c r="BR50" i="1" s="1"/>
  <c r="AU6" i="1"/>
  <c r="AU27" i="1"/>
  <c r="BC4" i="1"/>
  <c r="BD4" i="1" s="1"/>
  <c r="BC9" i="1"/>
  <c r="BD9" i="1" s="1"/>
  <c r="BC11" i="1"/>
  <c r="BD11" i="1" s="1"/>
  <c r="Q24" i="1"/>
  <c r="BC23" i="1"/>
  <c r="BD23" i="1" s="1"/>
  <c r="BC38" i="1"/>
  <c r="BD38" i="1" s="1"/>
  <c r="BE38" i="1" s="1"/>
  <c r="BC37" i="1"/>
  <c r="BD37" i="1" s="1"/>
  <c r="BE37" i="1" s="1"/>
  <c r="BF37" i="1" s="1"/>
  <c r="BC39" i="1"/>
  <c r="BD39" i="1" s="1"/>
  <c r="BE39" i="1" s="1"/>
  <c r="BF39" i="1" s="1"/>
  <c r="BC51" i="1"/>
  <c r="BD51" i="1" s="1"/>
  <c r="BE51" i="1" s="1"/>
  <c r="BF51" i="1" s="1"/>
  <c r="BC50" i="1"/>
  <c r="BD50" i="1" s="1"/>
  <c r="BE50" i="1" s="1"/>
  <c r="BF50" i="1" s="1"/>
  <c r="BC49" i="1"/>
  <c r="BD49" i="1" s="1"/>
  <c r="BE49" i="1" s="1"/>
  <c r="BF49" i="1" s="1"/>
  <c r="AQ37" i="1"/>
  <c r="AR37" i="1" s="1"/>
  <c r="AQ36" i="1"/>
  <c r="AR36" i="1" s="1"/>
  <c r="AQ42" i="1"/>
  <c r="AR42" i="1" s="1"/>
  <c r="AQ44" i="1"/>
  <c r="AR44" i="1" s="1"/>
  <c r="AQ48" i="1"/>
  <c r="AR48" i="1" s="1"/>
  <c r="AQ54" i="1"/>
  <c r="AR54" i="1" s="1"/>
  <c r="BN6" i="1"/>
  <c r="BO6" i="1" s="1"/>
  <c r="BQ6" i="1" s="1"/>
  <c r="BR6" i="1" s="1"/>
  <c r="BN5" i="1"/>
  <c r="BO5" i="1" s="1"/>
  <c r="BQ5" i="1" s="1"/>
  <c r="BR5" i="1" s="1"/>
  <c r="BN21" i="1"/>
  <c r="BO21" i="1" s="1"/>
  <c r="BQ21" i="1" s="1"/>
  <c r="BR21" i="1" s="1"/>
  <c r="BN23" i="1"/>
  <c r="BO23" i="1" s="1"/>
  <c r="BQ23" i="1" s="1"/>
  <c r="BN17" i="1"/>
  <c r="BO17" i="1" s="1"/>
  <c r="BQ17" i="1" s="1"/>
  <c r="BR17" i="1" s="1"/>
  <c r="BN25" i="1"/>
  <c r="BO25" i="1" s="1"/>
  <c r="BQ25" i="1" s="1"/>
  <c r="BR25" i="1" s="1"/>
  <c r="BE30" i="1" l="1"/>
  <c r="AT44" i="1"/>
  <c r="AU44" i="1" s="1"/>
  <c r="BI44" i="1"/>
  <c r="AT42" i="1"/>
  <c r="BI42" i="1"/>
  <c r="BR23" i="1"/>
  <c r="BI54" i="1"/>
  <c r="AT54" i="1"/>
  <c r="BI36" i="1"/>
  <c r="AT36" i="1"/>
  <c r="AU36" i="1" s="1"/>
  <c r="BC29" i="1"/>
  <c r="BD29" i="1" s="1"/>
  <c r="BC12" i="1"/>
  <c r="BD12" i="1" s="1"/>
  <c r="BR22" i="1"/>
  <c r="BI53" i="1"/>
  <c r="AT53" i="1"/>
  <c r="AU53" i="1" s="1"/>
  <c r="BI40" i="1"/>
  <c r="AT40" i="1"/>
  <c r="BF44" i="1"/>
  <c r="BC27" i="1"/>
  <c r="BD27" i="1" s="1"/>
  <c r="BC8" i="1"/>
  <c r="BD8" i="1" s="1"/>
  <c r="BR40" i="1"/>
  <c r="BR29" i="1"/>
  <c r="BR12" i="1"/>
  <c r="BI52" i="1"/>
  <c r="AT52" i="1"/>
  <c r="AU52" i="1" s="1"/>
  <c r="AT41" i="1"/>
  <c r="AU41" i="1" s="1"/>
  <c r="BI41" i="1"/>
  <c r="BF56" i="1"/>
  <c r="BF40" i="1"/>
  <c r="BC25" i="1"/>
  <c r="BD25" i="1" s="1"/>
  <c r="BC15" i="1"/>
  <c r="BD15" i="1" s="1"/>
  <c r="BR43" i="1"/>
  <c r="AT45" i="1"/>
  <c r="BI45" i="1"/>
  <c r="BF43" i="1"/>
  <c r="BC31" i="1"/>
  <c r="BD31" i="1" s="1"/>
  <c r="BC13" i="1"/>
  <c r="BD13" i="1" s="1"/>
  <c r="BR46" i="1"/>
  <c r="BR45" i="1"/>
  <c r="BI37" i="1"/>
  <c r="AT37" i="1"/>
  <c r="BE9" i="1"/>
  <c r="AT57" i="1"/>
  <c r="AU57" i="1" s="1"/>
  <c r="BI57" i="1"/>
  <c r="AT38" i="1"/>
  <c r="BI38" i="1"/>
  <c r="BF48" i="1"/>
  <c r="BF36" i="1"/>
  <c r="BE19" i="1"/>
  <c r="BE7" i="1"/>
  <c r="BR20" i="1"/>
  <c r="BI56" i="1"/>
  <c r="AT56" i="1"/>
  <c r="AU56" i="1" s="1"/>
  <c r="BI32" i="1"/>
  <c r="AT32" i="1"/>
  <c r="BF47" i="1"/>
  <c r="BE18" i="1"/>
  <c r="BF18" i="1" s="1"/>
  <c r="BE10" i="1"/>
  <c r="BR52" i="1"/>
  <c r="BR13" i="1"/>
  <c r="AT59" i="1"/>
  <c r="AU59" i="1" s="1"/>
  <c r="BI59" i="1"/>
  <c r="BI46" i="1"/>
  <c r="AT46" i="1"/>
  <c r="BF53" i="1"/>
  <c r="BF41" i="1"/>
  <c r="BC22" i="1"/>
  <c r="BD22" i="1" s="1"/>
  <c r="BC5" i="1"/>
  <c r="BD5" i="1" s="1"/>
  <c r="AT48" i="1"/>
  <c r="AU48" i="1" s="1"/>
  <c r="BI48" i="1"/>
  <c r="BE4" i="1"/>
  <c r="BR24" i="1"/>
  <c r="BI50" i="1"/>
  <c r="AT50" i="1"/>
  <c r="AU50" i="1" s="1"/>
  <c r="BF35" i="1"/>
  <c r="BE21" i="1"/>
  <c r="BR35" i="1"/>
  <c r="BR14" i="1"/>
  <c r="BR10" i="1"/>
  <c r="AT51" i="1"/>
  <c r="AU51" i="1" s="1"/>
  <c r="BI51" i="1"/>
  <c r="AT34" i="1"/>
  <c r="BI34" i="1"/>
  <c r="BF34" i="1"/>
  <c r="BC16" i="1"/>
  <c r="BD16" i="1" s="1"/>
  <c r="BR54" i="1"/>
  <c r="BR34" i="1"/>
  <c r="BR27" i="1"/>
  <c r="BI55" i="1"/>
  <c r="AT55" i="1"/>
  <c r="AU55" i="1" s="1"/>
  <c r="AT33" i="1"/>
  <c r="AU33" i="1" s="1"/>
  <c r="BI33" i="1"/>
  <c r="BF33" i="1"/>
  <c r="BG59" i="1" s="1"/>
  <c r="BH59" i="1" s="1"/>
  <c r="BC17" i="1"/>
  <c r="BD17" i="1" s="1"/>
  <c r="BC6" i="1"/>
  <c r="BD6" i="1" s="1"/>
  <c r="BR51" i="1"/>
  <c r="BR38" i="1"/>
  <c r="BI58" i="1"/>
  <c r="BR57" i="1"/>
  <c r="BE23" i="1"/>
  <c r="BF38" i="1"/>
  <c r="BE11" i="1"/>
  <c r="BR16" i="1"/>
  <c r="BR4" i="1"/>
  <c r="AT47" i="1"/>
  <c r="AU47" i="1" s="1"/>
  <c r="BI47" i="1"/>
  <c r="BI35" i="1"/>
  <c r="AT35" i="1"/>
  <c r="AU35" i="1" s="1"/>
  <c r="BF45" i="1"/>
  <c r="BG57" i="1" s="1"/>
  <c r="BH57" i="1" s="1"/>
  <c r="BE28" i="1"/>
  <c r="BE24" i="1"/>
  <c r="BR30" i="1"/>
  <c r="BR19" i="1"/>
  <c r="BI43" i="1"/>
  <c r="AT43" i="1"/>
  <c r="AU43" i="1" s="1"/>
  <c r="BC26" i="1"/>
  <c r="BD26" i="1" s="1"/>
  <c r="BC20" i="1"/>
  <c r="BD20" i="1" s="1"/>
  <c r="BR49" i="1"/>
  <c r="BR18" i="1"/>
  <c r="BR8" i="1"/>
  <c r="AT39" i="1"/>
  <c r="AU39" i="1" s="1"/>
  <c r="BI39" i="1"/>
  <c r="BF52" i="1"/>
  <c r="BC14" i="1"/>
  <c r="BD14" i="1" s="1"/>
  <c r="BR48" i="1"/>
  <c r="BR33" i="1"/>
  <c r="BS58" i="1" s="1"/>
  <c r="BT58" i="1" s="1"/>
  <c r="AU58" i="1"/>
  <c r="BE26" i="1" l="1"/>
  <c r="BF23" i="1"/>
  <c r="AU34" i="1"/>
  <c r="R22" i="1"/>
  <c r="BS34" i="1"/>
  <c r="BT34" i="1" s="1"/>
  <c r="BS39" i="1"/>
  <c r="BT39" i="1" s="1"/>
  <c r="BS43" i="1"/>
  <c r="BT43" i="1" s="1"/>
  <c r="BS55" i="1"/>
  <c r="BT55" i="1" s="1"/>
  <c r="BS53" i="1"/>
  <c r="BT53" i="1" s="1"/>
  <c r="BS52" i="1"/>
  <c r="BT52" i="1" s="1"/>
  <c r="BS59" i="1"/>
  <c r="BT59" i="1" s="1"/>
  <c r="BG33" i="1"/>
  <c r="BH33" i="1" s="1"/>
  <c r="BG34" i="1"/>
  <c r="BH34" i="1" s="1"/>
  <c r="BG44" i="1"/>
  <c r="BH44" i="1" s="1"/>
  <c r="BG42" i="1"/>
  <c r="BH42" i="1" s="1"/>
  <c r="BG53" i="1"/>
  <c r="BH53" i="1" s="1"/>
  <c r="BG52" i="1"/>
  <c r="BH52" i="1" s="1"/>
  <c r="BG56" i="1"/>
  <c r="BH56" i="1" s="1"/>
  <c r="BF19" i="1"/>
  <c r="BF9" i="1"/>
  <c r="BE15" i="1"/>
  <c r="BE27" i="1"/>
  <c r="BF27" i="1" s="1"/>
  <c r="BE29" i="1"/>
  <c r="BF29" i="1" s="1"/>
  <c r="BE16" i="1"/>
  <c r="R25" i="1"/>
  <c r="BS35" i="1"/>
  <c r="BT35" i="1" s="1"/>
  <c r="BS36" i="1"/>
  <c r="BT36" i="1" s="1"/>
  <c r="BS40" i="1"/>
  <c r="BT40" i="1" s="1"/>
  <c r="BS44" i="1"/>
  <c r="BT44" i="1" s="1"/>
  <c r="BS46" i="1"/>
  <c r="BT46" i="1" s="1"/>
  <c r="BS54" i="1"/>
  <c r="BT54" i="1" s="1"/>
  <c r="BS56" i="1"/>
  <c r="BT56" i="1" s="1"/>
  <c r="BE5" i="1"/>
  <c r="BF4" i="1" s="1"/>
  <c r="AU46" i="1"/>
  <c r="BG32" i="1"/>
  <c r="BH32" i="1" s="1"/>
  <c r="BG35" i="1"/>
  <c r="BH35" i="1" s="1"/>
  <c r="BG39" i="1"/>
  <c r="BH39" i="1" s="1"/>
  <c r="BG50" i="1"/>
  <c r="BH50" i="1" s="1"/>
  <c r="BG47" i="1"/>
  <c r="BH47" i="1" s="1"/>
  <c r="BG54" i="1"/>
  <c r="BH54" i="1" s="1"/>
  <c r="AU32" i="1"/>
  <c r="AU31" i="1"/>
  <c r="AU38" i="1"/>
  <c r="BE25" i="1"/>
  <c r="BF25" i="1" s="1"/>
  <c r="BE6" i="1"/>
  <c r="BF6" i="1" s="1"/>
  <c r="BS32" i="1"/>
  <c r="BT32" i="1" s="1"/>
  <c r="BS37" i="1"/>
  <c r="BT37" i="1" s="1"/>
  <c r="BS41" i="1"/>
  <c r="BT41" i="1" s="1"/>
  <c r="BS45" i="1"/>
  <c r="BT45" i="1" s="1"/>
  <c r="BS47" i="1"/>
  <c r="BT47" i="1" s="1"/>
  <c r="BS50" i="1"/>
  <c r="BT50" i="1" s="1"/>
  <c r="BS57" i="1"/>
  <c r="BT57" i="1" s="1"/>
  <c r="BE22" i="1"/>
  <c r="BF22" i="1" s="1"/>
  <c r="BG37" i="1"/>
  <c r="BH37" i="1" s="1"/>
  <c r="BG36" i="1"/>
  <c r="BH36" i="1" s="1"/>
  <c r="BG43" i="1"/>
  <c r="BH43" i="1" s="1"/>
  <c r="BG45" i="1"/>
  <c r="BH45" i="1" s="1"/>
  <c r="BG48" i="1"/>
  <c r="BH48" i="1" s="1"/>
  <c r="BG51" i="1"/>
  <c r="BH51" i="1" s="1"/>
  <c r="BG58" i="1"/>
  <c r="BH58" i="1" s="1"/>
  <c r="AU37" i="1"/>
  <c r="BE13" i="1"/>
  <c r="BF13" i="1" s="1"/>
  <c r="AU45" i="1"/>
  <c r="AU40" i="1"/>
  <c r="BF30" i="1"/>
  <c r="BE14" i="1"/>
  <c r="BF14" i="1" s="1"/>
  <c r="AU49" i="1"/>
  <c r="BE20" i="1"/>
  <c r="BF20" i="1" s="1"/>
  <c r="BF24" i="1"/>
  <c r="BS31" i="1"/>
  <c r="BT31" i="1" s="1"/>
  <c r="BS29" i="1"/>
  <c r="BT29" i="1" s="1"/>
  <c r="BS30" i="1"/>
  <c r="BT30" i="1" s="1"/>
  <c r="BS28" i="1"/>
  <c r="BT28" i="1" s="1"/>
  <c r="BS26" i="1"/>
  <c r="BT26" i="1" s="1"/>
  <c r="BS24" i="1"/>
  <c r="BT24" i="1" s="1"/>
  <c r="BS20" i="1"/>
  <c r="BT20" i="1" s="1"/>
  <c r="BS18" i="1"/>
  <c r="BT18" i="1" s="1"/>
  <c r="BS17" i="1"/>
  <c r="BT17" i="1" s="1"/>
  <c r="BS16" i="1"/>
  <c r="BT16" i="1" s="1"/>
  <c r="BS14" i="1"/>
  <c r="BT14" i="1" s="1"/>
  <c r="BS13" i="1"/>
  <c r="BT13" i="1" s="1"/>
  <c r="BS27" i="1"/>
  <c r="BT27" i="1" s="1"/>
  <c r="BS25" i="1"/>
  <c r="BT25" i="1" s="1"/>
  <c r="BS23" i="1"/>
  <c r="BT23" i="1" s="1"/>
  <c r="BS22" i="1"/>
  <c r="BT22" i="1" s="1"/>
  <c r="BS19" i="1"/>
  <c r="BT19" i="1" s="1"/>
  <c r="BS15" i="1"/>
  <c r="BT15" i="1" s="1"/>
  <c r="BS21" i="1"/>
  <c r="BT21" i="1" s="1"/>
  <c r="BS6" i="1"/>
  <c r="BT6" i="1" s="1"/>
  <c r="BS4" i="1"/>
  <c r="BT4" i="1" s="1"/>
  <c r="BS5" i="1"/>
  <c r="BT5" i="1" s="1"/>
  <c r="BS11" i="1"/>
  <c r="BT11" i="1" s="1"/>
  <c r="BS10" i="1"/>
  <c r="BT10" i="1" s="1"/>
  <c r="BS12" i="1"/>
  <c r="BT12" i="1" s="1"/>
  <c r="BS7" i="1"/>
  <c r="BT7" i="1" s="1"/>
  <c r="BS9" i="1"/>
  <c r="BT9" i="1" s="1"/>
  <c r="BS8" i="1"/>
  <c r="BT8" i="1" s="1"/>
  <c r="BE17" i="1"/>
  <c r="BF17" i="1" s="1"/>
  <c r="BF21" i="1"/>
  <c r="BS33" i="1"/>
  <c r="BT33" i="1" s="1"/>
  <c r="BS38" i="1"/>
  <c r="BT38" i="1" s="1"/>
  <c r="BS42" i="1"/>
  <c r="BT42" i="1" s="1"/>
  <c r="BS49" i="1"/>
  <c r="BT49" i="1" s="1"/>
  <c r="BS48" i="1"/>
  <c r="BT48" i="1" s="1"/>
  <c r="BS51" i="1"/>
  <c r="BT51" i="1" s="1"/>
  <c r="BF10" i="1"/>
  <c r="Q22" i="1"/>
  <c r="BG41" i="1"/>
  <c r="BH41" i="1" s="1"/>
  <c r="BG40" i="1"/>
  <c r="BH40" i="1" s="1"/>
  <c r="BG38" i="1"/>
  <c r="BH38" i="1" s="1"/>
  <c r="BG46" i="1"/>
  <c r="BH46" i="1" s="1"/>
  <c r="BG49" i="1"/>
  <c r="BH49" i="1" s="1"/>
  <c r="BG55" i="1"/>
  <c r="BH55" i="1" s="1"/>
  <c r="BE31" i="1"/>
  <c r="BF31" i="1" s="1"/>
  <c r="BE8" i="1"/>
  <c r="BF8" i="1" s="1"/>
  <c r="BE12" i="1"/>
  <c r="BF12" i="1" s="1"/>
  <c r="AU54" i="1"/>
  <c r="AU42" i="1"/>
  <c r="BF7" i="1" l="1"/>
  <c r="BV42" i="1"/>
  <c r="BF11" i="1"/>
  <c r="BF28" i="1"/>
  <c r="BV41" i="1"/>
  <c r="AV28" i="1"/>
  <c r="AW28" i="1" s="1"/>
  <c r="AV27" i="1"/>
  <c r="AW27" i="1" s="1"/>
  <c r="AV18" i="1"/>
  <c r="AW18" i="1" s="1"/>
  <c r="AV19" i="1"/>
  <c r="AW19" i="1" s="1"/>
  <c r="AV21" i="1"/>
  <c r="AW21" i="1" s="1"/>
  <c r="AV7" i="1"/>
  <c r="AW7" i="1" s="1"/>
  <c r="AV4" i="1"/>
  <c r="AW4" i="1" s="1"/>
  <c r="AV31" i="1"/>
  <c r="AW31" i="1" s="1"/>
  <c r="AV10" i="1"/>
  <c r="AW10" i="1" s="1"/>
  <c r="AV26" i="1"/>
  <c r="AW26" i="1" s="1"/>
  <c r="P25" i="1"/>
  <c r="AV17" i="1"/>
  <c r="AW17" i="1" s="1"/>
  <c r="AV13" i="1"/>
  <c r="AW13" i="1" s="1"/>
  <c r="AV15" i="1"/>
  <c r="AW15" i="1" s="1"/>
  <c r="AV5" i="1"/>
  <c r="AW5" i="1" s="1"/>
  <c r="AV11" i="1"/>
  <c r="AW11" i="1" s="1"/>
  <c r="AV25" i="1"/>
  <c r="AW25" i="1" s="1"/>
  <c r="AV16" i="1"/>
  <c r="AW16" i="1" s="1"/>
  <c r="AV14" i="1"/>
  <c r="AW14" i="1" s="1"/>
  <c r="AV9" i="1"/>
  <c r="AW9" i="1" s="1"/>
  <c r="AV30" i="1"/>
  <c r="AW30" i="1" s="1"/>
  <c r="AV29" i="1"/>
  <c r="AW29" i="1" s="1"/>
  <c r="AV20" i="1"/>
  <c r="AW20" i="1" s="1"/>
  <c r="AV23" i="1"/>
  <c r="AW23" i="1" s="1"/>
  <c r="AV22" i="1"/>
  <c r="AW22" i="1" s="1"/>
  <c r="AV12" i="1"/>
  <c r="AW12" i="1" s="1"/>
  <c r="AV6" i="1"/>
  <c r="AW6" i="1" s="1"/>
  <c r="AV8" i="1"/>
  <c r="AW8" i="1" s="1"/>
  <c r="AV24" i="1"/>
  <c r="AW24" i="1" s="1"/>
  <c r="BF16" i="1"/>
  <c r="BF26" i="1"/>
  <c r="AV52" i="1"/>
  <c r="AW52" i="1" s="1"/>
  <c r="AV59" i="1"/>
  <c r="AW59" i="1" s="1"/>
  <c r="BV59" i="1" s="1"/>
  <c r="AV58" i="1"/>
  <c r="AW58" i="1" s="1"/>
  <c r="BV58" i="1" s="1"/>
  <c r="AV57" i="1"/>
  <c r="AW57" i="1" s="1"/>
  <c r="BV57" i="1" s="1"/>
  <c r="AV56" i="1"/>
  <c r="AW56" i="1" s="1"/>
  <c r="BV56" i="1" s="1"/>
  <c r="AV55" i="1"/>
  <c r="AW55" i="1" s="1"/>
  <c r="BV55" i="1" s="1"/>
  <c r="AV54" i="1"/>
  <c r="AW54" i="1" s="1"/>
  <c r="BV54" i="1" s="1"/>
  <c r="AV53" i="1"/>
  <c r="AW53" i="1" s="1"/>
  <c r="AV50" i="1"/>
  <c r="AW50" i="1" s="1"/>
  <c r="BV50" i="1" s="1"/>
  <c r="AV51" i="1"/>
  <c r="AW51" i="1" s="1"/>
  <c r="BV51" i="1" s="1"/>
  <c r="AV49" i="1"/>
  <c r="AW49" i="1" s="1"/>
  <c r="BV49" i="1" s="1"/>
  <c r="AV48" i="1"/>
  <c r="AW48" i="1" s="1"/>
  <c r="AV47" i="1"/>
  <c r="AW47" i="1" s="1"/>
  <c r="BV47" i="1" s="1"/>
  <c r="AV43" i="1"/>
  <c r="AW43" i="1" s="1"/>
  <c r="BV43" i="1" s="1"/>
  <c r="AV39" i="1"/>
  <c r="AW39" i="1" s="1"/>
  <c r="AV46" i="1"/>
  <c r="AW46" i="1" s="1"/>
  <c r="AV44" i="1"/>
  <c r="AW44" i="1" s="1"/>
  <c r="AV40" i="1"/>
  <c r="AW40" i="1" s="1"/>
  <c r="BV40" i="1" s="1"/>
  <c r="AV45" i="1"/>
  <c r="AW45" i="1" s="1"/>
  <c r="BV45" i="1" s="1"/>
  <c r="AV41" i="1"/>
  <c r="AW41" i="1" s="1"/>
  <c r="AV37" i="1"/>
  <c r="AW37" i="1" s="1"/>
  <c r="BV37" i="1" s="1"/>
  <c r="AV35" i="1"/>
  <c r="AW35" i="1" s="1"/>
  <c r="BV35" i="1" s="1"/>
  <c r="AV36" i="1"/>
  <c r="AW36" i="1" s="1"/>
  <c r="BV36" i="1" s="1"/>
  <c r="AV42" i="1"/>
  <c r="AW42" i="1" s="1"/>
  <c r="AV38" i="1"/>
  <c r="AW38" i="1" s="1"/>
  <c r="AV32" i="1"/>
  <c r="AW32" i="1" s="1"/>
  <c r="AV33" i="1"/>
  <c r="AW33" i="1" s="1"/>
  <c r="BV33" i="1" s="1"/>
  <c r="AV34" i="1"/>
  <c r="AW34" i="1" s="1"/>
  <c r="P22" i="1"/>
  <c r="BF5" i="1"/>
  <c r="BG31" i="1" s="1"/>
  <c r="BH31" i="1" s="1"/>
  <c r="BV46" i="1"/>
  <c r="BV52" i="1"/>
  <c r="BV39" i="1"/>
  <c r="BV38" i="1"/>
  <c r="BV48" i="1"/>
  <c r="BV32" i="1"/>
  <c r="BV44" i="1"/>
  <c r="BF15" i="1"/>
  <c r="BV53" i="1"/>
  <c r="BV34" i="1"/>
  <c r="BV31" i="1" l="1"/>
  <c r="BX31" i="1" s="1"/>
  <c r="BG7" i="1"/>
  <c r="BH7" i="1" s="1"/>
  <c r="BV7" i="1" s="1"/>
  <c r="BG6" i="1"/>
  <c r="BH6" i="1" s="1"/>
  <c r="BV6" i="1" s="1"/>
  <c r="BG16" i="1"/>
  <c r="BH16" i="1" s="1"/>
  <c r="BV16" i="1" s="1"/>
  <c r="BG17" i="1"/>
  <c r="BH17" i="1" s="1"/>
  <c r="BV17" i="1" s="1"/>
  <c r="BX17" i="1" s="1"/>
  <c r="BG27" i="1"/>
  <c r="BH27" i="1" s="1"/>
  <c r="BV27" i="1" s="1"/>
  <c r="BX27" i="1" s="1"/>
  <c r="Q25" i="1"/>
  <c r="BG28" i="1"/>
  <c r="BH28" i="1" s="1"/>
  <c r="BV28" i="1" s="1"/>
  <c r="BG9" i="1"/>
  <c r="BH9" i="1" s="1"/>
  <c r="BV9" i="1" s="1"/>
  <c r="BX9" i="1" s="1"/>
  <c r="BG8" i="1"/>
  <c r="BH8" i="1" s="1"/>
  <c r="BV8" i="1" s="1"/>
  <c r="BG21" i="1"/>
  <c r="BH21" i="1" s="1"/>
  <c r="BV21" i="1" s="1"/>
  <c r="BG18" i="1"/>
  <c r="BH18" i="1" s="1"/>
  <c r="BV18" i="1" s="1"/>
  <c r="BG15" i="1"/>
  <c r="BH15" i="1" s="1"/>
  <c r="BV15" i="1" s="1"/>
  <c r="BX15" i="1" s="1"/>
  <c r="BG25" i="1"/>
  <c r="BH25" i="1" s="1"/>
  <c r="BV25" i="1" s="1"/>
  <c r="BG30" i="1"/>
  <c r="BH30" i="1" s="1"/>
  <c r="BV30" i="1" s="1"/>
  <c r="BX30" i="1" s="1"/>
  <c r="BG5" i="1"/>
  <c r="BH5" i="1" s="1"/>
  <c r="BV5" i="1" s="1"/>
  <c r="BG12" i="1"/>
  <c r="BH12" i="1" s="1"/>
  <c r="BV12" i="1" s="1"/>
  <c r="BX12" i="1" s="1"/>
  <c r="BG11" i="1"/>
  <c r="BH11" i="1" s="1"/>
  <c r="BV11" i="1" s="1"/>
  <c r="BG19" i="1"/>
  <c r="BH19" i="1" s="1"/>
  <c r="BV19" i="1" s="1"/>
  <c r="BX19" i="1" s="1"/>
  <c r="BG20" i="1"/>
  <c r="BH20" i="1" s="1"/>
  <c r="BV20" i="1" s="1"/>
  <c r="BG22" i="1"/>
  <c r="BH22" i="1" s="1"/>
  <c r="BV22" i="1" s="1"/>
  <c r="BX22" i="1" s="1"/>
  <c r="BG29" i="1"/>
  <c r="BH29" i="1" s="1"/>
  <c r="BV29" i="1" s="1"/>
  <c r="BX29" i="1" s="1"/>
  <c r="R19" i="1"/>
  <c r="BG10" i="1"/>
  <c r="BH10" i="1" s="1"/>
  <c r="BV10" i="1" s="1"/>
  <c r="BX10" i="1" s="1"/>
  <c r="BG4" i="1"/>
  <c r="BH4" i="1" s="1"/>
  <c r="BV4" i="1" s="1"/>
  <c r="BX4" i="1" s="1"/>
  <c r="BG13" i="1"/>
  <c r="BH13" i="1" s="1"/>
  <c r="BV13" i="1" s="1"/>
  <c r="BX13" i="1" s="1"/>
  <c r="BG14" i="1"/>
  <c r="BH14" i="1" s="1"/>
  <c r="BV14" i="1" s="1"/>
  <c r="BG23" i="1"/>
  <c r="BH23" i="1" s="1"/>
  <c r="BV23" i="1" s="1"/>
  <c r="BG24" i="1"/>
  <c r="BH24" i="1" s="1"/>
  <c r="BV24" i="1" s="1"/>
  <c r="BX24" i="1" s="1"/>
  <c r="BG26" i="1"/>
  <c r="BH26" i="1" s="1"/>
  <c r="BV26" i="1" s="1"/>
  <c r="BX26" i="1" s="1"/>
  <c r="BX16" i="1" l="1"/>
  <c r="BX14" i="1"/>
  <c r="BX21" i="1"/>
  <c r="BX6" i="1"/>
  <c r="BX25" i="1"/>
  <c r="BX8" i="1"/>
  <c r="BX7" i="1"/>
  <c r="BX23" i="1"/>
  <c r="BX20" i="1"/>
  <c r="BX5" i="1"/>
  <c r="BX18" i="1"/>
  <c r="BX28" i="1"/>
  <c r="BX11" i="1"/>
</calcChain>
</file>

<file path=xl/comments1.xml><?xml version="1.0" encoding="utf-8"?>
<comments xmlns="http://schemas.openxmlformats.org/spreadsheetml/2006/main">
  <authors>
    <author>Rakesh Hiremath</author>
  </authors>
  <commentList>
    <comment ref="AF3" authorId="0">
      <text>
        <r>
          <rPr>
            <b/>
            <sz val="9"/>
            <color indexed="81"/>
            <rFont val="Tahoma"/>
            <charset val="1"/>
          </rPr>
          <t>Rakesh Hiremath:</t>
        </r>
        <r>
          <rPr>
            <sz val="9"/>
            <color indexed="81"/>
            <rFont val="Tahoma"/>
            <charset val="1"/>
          </rPr>
          <t xml:space="preserve">
if +ve then take bottom effec d else top</t>
        </r>
      </text>
    </comment>
  </commentList>
</comments>
</file>

<file path=xl/sharedStrings.xml><?xml version="1.0" encoding="utf-8"?>
<sst xmlns="http://schemas.openxmlformats.org/spreadsheetml/2006/main" count="124" uniqueCount="48">
  <si>
    <t>Steel Table</t>
  </si>
  <si>
    <t>A</t>
  </si>
  <si>
    <t>B</t>
  </si>
  <si>
    <t>C</t>
  </si>
  <si>
    <t>total ast</t>
  </si>
  <si>
    <t>graph</t>
  </si>
  <si>
    <t>Beam</t>
  </si>
  <si>
    <t>2Leg SF</t>
  </si>
  <si>
    <t>Loc</t>
  </si>
  <si>
    <t>New Loc</t>
  </si>
  <si>
    <t>Ve</t>
  </si>
  <si>
    <t>Plot SF</t>
  </si>
  <si>
    <t>2 Leg Asv/Sv</t>
  </si>
  <si>
    <t>2 Leg Tu</t>
  </si>
  <si>
    <t>Me</t>
  </si>
  <si>
    <t>Plot BM</t>
  </si>
  <si>
    <t>Mu/bd2</t>
  </si>
  <si>
    <t>Ast1</t>
  </si>
  <si>
    <t>Ast2</t>
  </si>
  <si>
    <t>Asc</t>
  </si>
  <si>
    <t>Asc Plot</t>
  </si>
  <si>
    <t>Ast Req</t>
  </si>
  <si>
    <t>1st Bar curtailment</t>
  </si>
  <si>
    <t>Ast Pro (1st Layer)</t>
  </si>
  <si>
    <t>2nd bar curtailment</t>
  </si>
  <si>
    <t>Ast Pro (2nd Layer)</t>
  </si>
  <si>
    <t>Plot Graph</t>
  </si>
  <si>
    <t>3rd Curt</t>
  </si>
  <si>
    <t>Ast Pro (3rd Layer)</t>
  </si>
  <si>
    <t>Plot graph</t>
  </si>
  <si>
    <t>3rd bar curtailment</t>
  </si>
  <si>
    <t>Plot</t>
  </si>
  <si>
    <t>B218</t>
  </si>
  <si>
    <t>Ast Provided</t>
  </si>
  <si>
    <t xml:space="preserve">       </t>
  </si>
  <si>
    <t>Width</t>
  </si>
  <si>
    <t>mm</t>
  </si>
  <si>
    <t>Depth</t>
  </si>
  <si>
    <t>Ku</t>
  </si>
  <si>
    <t>Effective depth table</t>
  </si>
  <si>
    <t>d'/d table</t>
  </si>
  <si>
    <t>fsc table</t>
  </si>
  <si>
    <t>Ru</t>
  </si>
  <si>
    <t>3rd layer</t>
  </si>
  <si>
    <t>ptmax</t>
  </si>
  <si>
    <t>Quantity of Steel</t>
  </si>
  <si>
    <t>kg/m3</t>
  </si>
  <si>
    <t>Coffer Beam "trial2"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</si>
</sst>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" fillId="0" borderId="0"/>
    <xf numFmtId="0" fontId="1" fillId="0" borderId="0"/>
  </cellStyleXfs>
  <cellXfs count="93">
    <xf numFmtId="0" fontId="0" fillId="0" borderId="0" xfId="0"/>
    <xf numFmtId="0" fontId="0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0" borderId="0" xfId="2" applyFont="1" applyAlignment="1">
      <alignment horizontal="center"/>
    </xf>
    <xf numFmtId="0" fontId="4" fillId="0" borderId="0" xfId="0" applyFont="1" applyAlignment="1">
      <alignment horizontal="center"/>
    </xf>
    <xf numFmtId="0" fontId="4" fillId="4" borderId="0" xfId="0" applyFont="1" applyFill="1" applyAlignment="1">
      <alignment vertical="center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Protection="1"/>
    <xf numFmtId="0" fontId="5" fillId="2" borderId="0" xfId="1" applyFont="1"/>
    <xf numFmtId="0" fontId="4" fillId="0" borderId="0" xfId="0" applyFont="1"/>
    <xf numFmtId="0" fontId="5" fillId="0" borderId="1" xfId="2" applyFont="1" applyBorder="1"/>
    <xf numFmtId="0" fontId="5" fillId="0" borderId="2" xfId="2" applyFont="1" applyBorder="1"/>
    <xf numFmtId="0" fontId="5" fillId="0" borderId="3" xfId="2" applyFont="1" applyBorder="1"/>
    <xf numFmtId="0" fontId="6" fillId="0" borderId="0" xfId="2" applyFont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5" fillId="0" borderId="0" xfId="3" applyFont="1"/>
    <xf numFmtId="0" fontId="5" fillId="4" borderId="4" xfId="4" applyFont="1" applyFill="1" applyBorder="1"/>
    <xf numFmtId="0" fontId="5" fillId="4" borderId="5" xfId="4" applyFont="1" applyFill="1" applyBorder="1"/>
    <xf numFmtId="0" fontId="5" fillId="4" borderId="6" xfId="4" applyFont="1" applyFill="1" applyBorder="1"/>
    <xf numFmtId="0" fontId="1" fillId="0" borderId="0" xfId="4"/>
    <xf numFmtId="0" fontId="7" fillId="5" borderId="0" xfId="0" applyFont="1" applyFill="1" applyAlignment="1">
      <alignment horizontal="center"/>
    </xf>
    <xf numFmtId="164" fontId="5" fillId="5" borderId="0" xfId="2" applyNumberFormat="1" applyFont="1" applyFill="1" applyAlignment="1">
      <alignment horizontal="center"/>
    </xf>
    <xf numFmtId="164" fontId="7" fillId="5" borderId="0" xfId="0" applyNumberFormat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164" fontId="0" fillId="4" borderId="0" xfId="0" applyNumberFormat="1" applyFont="1" applyFill="1" applyAlignment="1">
      <alignment horizontal="center"/>
    </xf>
    <xf numFmtId="0" fontId="5" fillId="4" borderId="7" xfId="4" applyFont="1" applyFill="1" applyBorder="1"/>
    <xf numFmtId="0" fontId="5" fillId="4" borderId="0" xfId="4" applyFont="1" applyFill="1" applyBorder="1"/>
    <xf numFmtId="0" fontId="5" fillId="4" borderId="8" xfId="4" applyFont="1" applyFill="1" applyBorder="1"/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7" xfId="4" applyFont="1" applyBorder="1"/>
    <xf numFmtId="0" fontId="5" fillId="0" borderId="0" xfId="4" applyFont="1" applyBorder="1"/>
    <xf numFmtId="0" fontId="5" fillId="0" borderId="8" xfId="4" applyFont="1" applyBorder="1"/>
    <xf numFmtId="0" fontId="0" fillId="0" borderId="4" xfId="0" applyFont="1" applyBorder="1"/>
    <xf numFmtId="0" fontId="0" fillId="0" borderId="9" xfId="0" applyFont="1" applyBorder="1"/>
    <xf numFmtId="0" fontId="0" fillId="0" borderId="6" xfId="0" applyFont="1" applyBorder="1"/>
    <xf numFmtId="0" fontId="0" fillId="0" borderId="0" xfId="0" applyFont="1" applyBorder="1"/>
    <xf numFmtId="0" fontId="5" fillId="0" borderId="10" xfId="4" applyFont="1" applyBorder="1"/>
    <xf numFmtId="0" fontId="5" fillId="0" borderId="11" xfId="4" applyFont="1" applyBorder="1"/>
    <xf numFmtId="0" fontId="5" fillId="0" borderId="12" xfId="4" applyFont="1" applyBorder="1"/>
    <xf numFmtId="0" fontId="5" fillId="4" borderId="10" xfId="4" applyFont="1" applyFill="1" applyBorder="1"/>
    <xf numFmtId="0" fontId="5" fillId="4" borderId="11" xfId="4" applyFont="1" applyFill="1" applyBorder="1"/>
    <xf numFmtId="0" fontId="5" fillId="4" borderId="12" xfId="4" applyFont="1" applyFill="1" applyBorder="1"/>
    <xf numFmtId="0" fontId="0" fillId="0" borderId="1" xfId="0" applyFont="1" applyBorder="1"/>
    <xf numFmtId="0" fontId="0" fillId="0" borderId="13" xfId="0" applyFont="1" applyBorder="1"/>
    <xf numFmtId="0" fontId="0" fillId="0" borderId="3" xfId="0" applyFont="1" applyBorder="1"/>
    <xf numFmtId="0" fontId="0" fillId="0" borderId="5" xfId="0" applyFont="1" applyBorder="1"/>
    <xf numFmtId="0" fontId="4" fillId="0" borderId="14" xfId="0" applyFont="1" applyBorder="1"/>
    <xf numFmtId="0" fontId="7" fillId="0" borderId="8" xfId="0" applyFont="1" applyBorder="1"/>
    <xf numFmtId="0" fontId="4" fillId="0" borderId="15" xfId="0" applyFont="1" applyBorder="1"/>
    <xf numFmtId="0" fontId="7" fillId="0" borderId="12" xfId="0" applyFont="1" applyBorder="1"/>
    <xf numFmtId="0" fontId="7" fillId="0" borderId="0" xfId="0" applyFont="1"/>
    <xf numFmtId="0" fontId="5" fillId="0" borderId="0" xfId="2" applyFont="1"/>
    <xf numFmtId="0" fontId="4" fillId="0" borderId="1" xfId="0" applyFont="1" applyBorder="1" applyAlignment="1"/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7" fillId="0" borderId="13" xfId="0" applyFont="1" applyBorder="1"/>
    <xf numFmtId="0" fontId="0" fillId="0" borderId="10" xfId="0" applyFont="1" applyBorder="1"/>
    <xf numFmtId="0" fontId="0" fillId="0" borderId="15" xfId="0" applyFont="1" applyBorder="1"/>
    <xf numFmtId="0" fontId="0" fillId="0" borderId="12" xfId="0" applyFont="1" applyBorder="1"/>
    <xf numFmtId="0" fontId="7" fillId="0" borderId="15" xfId="0" applyFont="1" applyBorder="1"/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3" borderId="18" xfId="0" applyFont="1" applyFill="1" applyBorder="1"/>
    <xf numFmtId="0" fontId="0" fillId="0" borderId="19" xfId="0" applyFont="1" applyBorder="1"/>
    <xf numFmtId="0" fontId="0" fillId="0" borderId="20" xfId="0" applyFont="1" applyBorder="1"/>
    <xf numFmtId="0" fontId="0" fillId="0" borderId="21" xfId="0" applyFont="1" applyBorder="1"/>
    <xf numFmtId="0" fontId="0" fillId="0" borderId="22" xfId="0" applyFont="1" applyBorder="1"/>
    <xf numFmtId="0" fontId="0" fillId="0" borderId="23" xfId="0" applyFont="1" applyBorder="1"/>
    <xf numFmtId="0" fontId="0" fillId="0" borderId="24" xfId="0" applyFont="1" applyBorder="1"/>
    <xf numFmtId="0" fontId="0" fillId="0" borderId="25" xfId="0" applyFont="1" applyBorder="1"/>
    <xf numFmtId="0" fontId="0" fillId="0" borderId="26" xfId="0" applyFont="1" applyBorder="1"/>
    <xf numFmtId="0" fontId="5" fillId="4" borderId="0" xfId="3" applyFont="1" applyFill="1"/>
    <xf numFmtId="0" fontId="0" fillId="4" borderId="0" xfId="0" applyFont="1" applyFill="1"/>
    <xf numFmtId="0" fontId="7" fillId="4" borderId="0" xfId="0" applyFont="1" applyFill="1" applyAlignment="1">
      <alignment horizontal="center"/>
    </xf>
    <xf numFmtId="164" fontId="8" fillId="4" borderId="0" xfId="0" applyNumberFormat="1" applyFont="1" applyFill="1" applyAlignment="1">
      <alignment horizontal="center"/>
    </xf>
    <xf numFmtId="0" fontId="3" fillId="0" borderId="0" xfId="0" applyFont="1"/>
  </cellXfs>
  <cellStyles count="5">
    <cellStyle name="Bad" xfId="1" builtinId="27"/>
    <cellStyle name="Normal" xfId="0" builtinId="0"/>
    <cellStyle name="Normal 2" xfId="4"/>
    <cellStyle name="Normal 6 2 6" xfId="2"/>
    <cellStyle name="Normal 7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BM Diagram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8.0682852143482059E-2"/>
          <c:y val="2.8252405949256341E-2"/>
          <c:w val="0.86486611544174674"/>
          <c:h val="0.89719889180519097"/>
        </c:manualLayout>
      </c:layout>
      <c:areaChart>
        <c:grouping val="standard"/>
        <c:varyColors val="0"/>
        <c:ser>
          <c:idx val="2"/>
          <c:order val="2"/>
          <c:tx>
            <c:v>se1</c:v>
          </c:tx>
          <c:cat>
            <c:numRef>
              <c:f>'[1]trial (2)'!$E$4:$E$31</c:f>
              <c:numCache>
                <c:formatCode>General</c:formatCode>
                <c:ptCount val="28"/>
                <c:pt idx="0">
                  <c:v>0.3</c:v>
                </c:pt>
                <c:pt idx="1">
                  <c:v>1.175</c:v>
                </c:pt>
                <c:pt idx="2">
                  <c:v>1.5980000000000001</c:v>
                </c:pt>
                <c:pt idx="3">
                  <c:v>1.599</c:v>
                </c:pt>
                <c:pt idx="4">
                  <c:v>2.0489999999999999</c:v>
                </c:pt>
                <c:pt idx="5">
                  <c:v>2.746</c:v>
                </c:pt>
                <c:pt idx="6">
                  <c:v>2.7469999999999999</c:v>
                </c:pt>
                <c:pt idx="7">
                  <c:v>2.9239999999999999</c:v>
                </c:pt>
                <c:pt idx="8">
                  <c:v>3.798</c:v>
                </c:pt>
                <c:pt idx="9">
                  <c:v>3.8839999999999999</c:v>
                </c:pt>
                <c:pt idx="10">
                  <c:v>3.8849999999999998</c:v>
                </c:pt>
                <c:pt idx="11">
                  <c:v>4.673</c:v>
                </c:pt>
                <c:pt idx="12">
                  <c:v>5.0419999999999998</c:v>
                </c:pt>
                <c:pt idx="13">
                  <c:v>5.0430000000000001</c:v>
                </c:pt>
                <c:pt idx="14">
                  <c:v>5.5469999999999997</c:v>
                </c:pt>
                <c:pt idx="15">
                  <c:v>6.19</c:v>
                </c:pt>
                <c:pt idx="16">
                  <c:v>6.1909999999999998</c:v>
                </c:pt>
                <c:pt idx="17">
                  <c:v>6.4219999999999997</c:v>
                </c:pt>
                <c:pt idx="18">
                  <c:v>7.2960000000000003</c:v>
                </c:pt>
                <c:pt idx="19">
                  <c:v>7.3380000000000001</c:v>
                </c:pt>
                <c:pt idx="20">
                  <c:v>7.3390000000000004</c:v>
                </c:pt>
                <c:pt idx="21">
                  <c:v>8.1709999999999994</c:v>
                </c:pt>
                <c:pt idx="22">
                  <c:v>8.4860000000000007</c:v>
                </c:pt>
                <c:pt idx="23">
                  <c:v>8.4870000000000001</c:v>
                </c:pt>
                <c:pt idx="24">
                  <c:v>9.0459999999999994</c:v>
                </c:pt>
                <c:pt idx="25">
                  <c:v>9.7100000000000009</c:v>
                </c:pt>
                <c:pt idx="26">
                  <c:v>9.7110000000000003</c:v>
                </c:pt>
                <c:pt idx="27">
                  <c:v>9.92</c:v>
                </c:pt>
              </c:numCache>
            </c:numRef>
          </c:cat>
          <c:val>
            <c:numRef>
              <c:f>'[1]trial (2)'!$J$4:$J$31</c:f>
              <c:numCache>
                <c:formatCode>General</c:formatCode>
                <c:ptCount val="28"/>
                <c:pt idx="0">
                  <c:v>-126.27800000000001</c:v>
                </c:pt>
                <c:pt idx="1">
                  <c:v>103.215</c:v>
                </c:pt>
                <c:pt idx="2">
                  <c:v>159.364</c:v>
                </c:pt>
                <c:pt idx="3">
                  <c:v>126.21299999999999</c:v>
                </c:pt>
                <c:pt idx="4">
                  <c:v>187.34200000000001</c:v>
                </c:pt>
                <c:pt idx="5">
                  <c:v>269.97699999999998</c:v>
                </c:pt>
                <c:pt idx="6">
                  <c:v>244.35900000000001</c:v>
                </c:pt>
                <c:pt idx="7">
                  <c:v>259.15800000000002</c:v>
                </c:pt>
                <c:pt idx="8">
                  <c:v>360.44400000000002</c:v>
                </c:pt>
                <c:pt idx="9">
                  <c:v>370.78399999999999</c:v>
                </c:pt>
                <c:pt idx="10">
                  <c:v>334.06</c:v>
                </c:pt>
                <c:pt idx="11">
                  <c:v>380.84800000000001</c:v>
                </c:pt>
                <c:pt idx="12">
                  <c:v>394.75700000000001</c:v>
                </c:pt>
                <c:pt idx="13">
                  <c:v>389.21</c:v>
                </c:pt>
                <c:pt idx="14">
                  <c:v>373.197</c:v>
                </c:pt>
                <c:pt idx="15">
                  <c:v>338.97899999999998</c:v>
                </c:pt>
                <c:pt idx="16">
                  <c:v>376.78699999999998</c:v>
                </c:pt>
                <c:pt idx="17">
                  <c:v>350.24799999999999</c:v>
                </c:pt>
                <c:pt idx="18">
                  <c:v>240.56899999999999</c:v>
                </c:pt>
                <c:pt idx="19">
                  <c:v>236.72</c:v>
                </c:pt>
                <c:pt idx="20">
                  <c:v>279.75099999999998</c:v>
                </c:pt>
                <c:pt idx="21">
                  <c:v>150.48699999999999</c:v>
                </c:pt>
                <c:pt idx="22">
                  <c:v>107.29</c:v>
                </c:pt>
                <c:pt idx="23">
                  <c:v>134.41399999999999</c:v>
                </c:pt>
                <c:pt idx="24">
                  <c:v>70.691999999999993</c:v>
                </c:pt>
                <c:pt idx="25">
                  <c:v>-100.983</c:v>
                </c:pt>
                <c:pt idx="26">
                  <c:v>-105.732</c:v>
                </c:pt>
                <c:pt idx="27">
                  <c:v>-134.27000000000001</c:v>
                </c:pt>
              </c:numCache>
            </c:numRef>
          </c:val>
        </c:ser>
        <c:ser>
          <c:idx val="3"/>
          <c:order val="3"/>
          <c:tx>
            <c:v>s2</c:v>
          </c:tx>
          <c:spPr>
            <a:ln w="25400">
              <a:noFill/>
            </a:ln>
          </c:spPr>
          <c:cat>
            <c:numRef>
              <c:f>'[1]trial (2)'!$E$4:$E$31</c:f>
              <c:numCache>
                <c:formatCode>General</c:formatCode>
                <c:ptCount val="28"/>
                <c:pt idx="0">
                  <c:v>0.3</c:v>
                </c:pt>
                <c:pt idx="1">
                  <c:v>1.175</c:v>
                </c:pt>
                <c:pt idx="2">
                  <c:v>1.5980000000000001</c:v>
                </c:pt>
                <c:pt idx="3">
                  <c:v>1.599</c:v>
                </c:pt>
                <c:pt idx="4">
                  <c:v>2.0489999999999999</c:v>
                </c:pt>
                <c:pt idx="5">
                  <c:v>2.746</c:v>
                </c:pt>
                <c:pt idx="6">
                  <c:v>2.7469999999999999</c:v>
                </c:pt>
                <c:pt idx="7">
                  <c:v>2.9239999999999999</c:v>
                </c:pt>
                <c:pt idx="8">
                  <c:v>3.798</c:v>
                </c:pt>
                <c:pt idx="9">
                  <c:v>3.8839999999999999</c:v>
                </c:pt>
                <c:pt idx="10">
                  <c:v>3.8849999999999998</c:v>
                </c:pt>
                <c:pt idx="11">
                  <c:v>4.673</c:v>
                </c:pt>
                <c:pt idx="12">
                  <c:v>5.0419999999999998</c:v>
                </c:pt>
                <c:pt idx="13">
                  <c:v>5.0430000000000001</c:v>
                </c:pt>
                <c:pt idx="14">
                  <c:v>5.5469999999999997</c:v>
                </c:pt>
                <c:pt idx="15">
                  <c:v>6.19</c:v>
                </c:pt>
                <c:pt idx="16">
                  <c:v>6.1909999999999998</c:v>
                </c:pt>
                <c:pt idx="17">
                  <c:v>6.4219999999999997</c:v>
                </c:pt>
                <c:pt idx="18">
                  <c:v>7.2960000000000003</c:v>
                </c:pt>
                <c:pt idx="19">
                  <c:v>7.3380000000000001</c:v>
                </c:pt>
                <c:pt idx="20">
                  <c:v>7.3390000000000004</c:v>
                </c:pt>
                <c:pt idx="21">
                  <c:v>8.1709999999999994</c:v>
                </c:pt>
                <c:pt idx="22">
                  <c:v>8.4860000000000007</c:v>
                </c:pt>
                <c:pt idx="23">
                  <c:v>8.4870000000000001</c:v>
                </c:pt>
                <c:pt idx="24">
                  <c:v>9.0459999999999994</c:v>
                </c:pt>
                <c:pt idx="25">
                  <c:v>9.7100000000000009</c:v>
                </c:pt>
                <c:pt idx="26">
                  <c:v>9.7110000000000003</c:v>
                </c:pt>
                <c:pt idx="27">
                  <c:v>9.92</c:v>
                </c:pt>
              </c:numCache>
            </c:numRef>
          </c:cat>
          <c:val>
            <c:numRef>
              <c:f>'[1]trial (2)'!$J$32:$J$59</c:f>
              <c:numCache>
                <c:formatCode>General</c:formatCode>
                <c:ptCount val="28"/>
                <c:pt idx="0">
                  <c:v>-632.30600000000004</c:v>
                </c:pt>
                <c:pt idx="1">
                  <c:v>-360.07</c:v>
                </c:pt>
                <c:pt idx="2">
                  <c:v>-247.642</c:v>
                </c:pt>
                <c:pt idx="3">
                  <c:v>-219.33799999999999</c:v>
                </c:pt>
                <c:pt idx="4">
                  <c:v>-128.03200000000001</c:v>
                </c:pt>
                <c:pt idx="5">
                  <c:v>-27.382999999999999</c:v>
                </c:pt>
                <c:pt idx="6">
                  <c:v>-15.061999999999999</c:v>
                </c:pt>
                <c:pt idx="7">
                  <c:v>23.423999999999999</c:v>
                </c:pt>
                <c:pt idx="8">
                  <c:v>101.62</c:v>
                </c:pt>
                <c:pt idx="9">
                  <c:v>108.393</c:v>
                </c:pt>
                <c:pt idx="10">
                  <c:v>97.695999999999998</c:v>
                </c:pt>
                <c:pt idx="11">
                  <c:v>139.672</c:v>
                </c:pt>
                <c:pt idx="12">
                  <c:v>153.029</c:v>
                </c:pt>
                <c:pt idx="13">
                  <c:v>162.14099999999999</c:v>
                </c:pt>
                <c:pt idx="14">
                  <c:v>151.054</c:v>
                </c:pt>
                <c:pt idx="15">
                  <c:v>117.77</c:v>
                </c:pt>
                <c:pt idx="16">
                  <c:v>130.91800000000001</c:v>
                </c:pt>
                <c:pt idx="17">
                  <c:v>111.94</c:v>
                </c:pt>
                <c:pt idx="18">
                  <c:v>31.831</c:v>
                </c:pt>
                <c:pt idx="19">
                  <c:v>27.684999999999999</c:v>
                </c:pt>
                <c:pt idx="20">
                  <c:v>41.511000000000003</c:v>
                </c:pt>
                <c:pt idx="21">
                  <c:v>-172.86099999999999</c:v>
                </c:pt>
                <c:pt idx="22">
                  <c:v>-237.18700000000001</c:v>
                </c:pt>
                <c:pt idx="23">
                  <c:v>-263.25</c:v>
                </c:pt>
                <c:pt idx="24">
                  <c:v>-401.541</c:v>
                </c:pt>
                <c:pt idx="25">
                  <c:v>-604.15499999999997</c:v>
                </c:pt>
                <c:pt idx="26">
                  <c:v>-611.03300000000002</c:v>
                </c:pt>
                <c:pt idx="27">
                  <c:v>-686.726</c:v>
                </c:pt>
              </c:numCache>
            </c:numRef>
          </c:val>
        </c:ser>
        <c:ser>
          <c:idx val="0"/>
          <c:order val="0"/>
          <c:tx>
            <c:v>s</c:v>
          </c:tx>
          <c:cat>
            <c:numRef>
              <c:f>'[1]trial (2)'!$E$4:$E$31</c:f>
              <c:numCache>
                <c:formatCode>General</c:formatCode>
                <c:ptCount val="28"/>
                <c:pt idx="0">
                  <c:v>0.3</c:v>
                </c:pt>
                <c:pt idx="1">
                  <c:v>1.175</c:v>
                </c:pt>
                <c:pt idx="2">
                  <c:v>1.5980000000000001</c:v>
                </c:pt>
                <c:pt idx="3">
                  <c:v>1.599</c:v>
                </c:pt>
                <c:pt idx="4">
                  <c:v>2.0489999999999999</c:v>
                </c:pt>
                <c:pt idx="5">
                  <c:v>2.746</c:v>
                </c:pt>
                <c:pt idx="6">
                  <c:v>2.7469999999999999</c:v>
                </c:pt>
                <c:pt idx="7">
                  <c:v>2.9239999999999999</c:v>
                </c:pt>
                <c:pt idx="8">
                  <c:v>3.798</c:v>
                </c:pt>
                <c:pt idx="9">
                  <c:v>3.8839999999999999</c:v>
                </c:pt>
                <c:pt idx="10">
                  <c:v>3.8849999999999998</c:v>
                </c:pt>
                <c:pt idx="11">
                  <c:v>4.673</c:v>
                </c:pt>
                <c:pt idx="12">
                  <c:v>5.0419999999999998</c:v>
                </c:pt>
                <c:pt idx="13">
                  <c:v>5.0430000000000001</c:v>
                </c:pt>
                <c:pt idx="14">
                  <c:v>5.5469999999999997</c:v>
                </c:pt>
                <c:pt idx="15">
                  <c:v>6.19</c:v>
                </c:pt>
                <c:pt idx="16">
                  <c:v>6.1909999999999998</c:v>
                </c:pt>
                <c:pt idx="17">
                  <c:v>6.4219999999999997</c:v>
                </c:pt>
                <c:pt idx="18">
                  <c:v>7.2960000000000003</c:v>
                </c:pt>
                <c:pt idx="19">
                  <c:v>7.3380000000000001</c:v>
                </c:pt>
                <c:pt idx="20">
                  <c:v>7.3390000000000004</c:v>
                </c:pt>
                <c:pt idx="21">
                  <c:v>8.1709999999999994</c:v>
                </c:pt>
                <c:pt idx="22">
                  <c:v>8.4860000000000007</c:v>
                </c:pt>
                <c:pt idx="23">
                  <c:v>8.4870000000000001</c:v>
                </c:pt>
                <c:pt idx="24">
                  <c:v>9.0459999999999994</c:v>
                </c:pt>
                <c:pt idx="25">
                  <c:v>9.7100000000000009</c:v>
                </c:pt>
                <c:pt idx="26">
                  <c:v>9.7110000000000003</c:v>
                </c:pt>
                <c:pt idx="27">
                  <c:v>9.92</c:v>
                </c:pt>
              </c:numCache>
            </c:numRef>
          </c:cat>
          <c:val>
            <c:numRef>
              <c:f>'[1]trial (2)'!$J$4:$J$31</c:f>
              <c:numCache>
                <c:formatCode>General</c:formatCode>
                <c:ptCount val="28"/>
                <c:pt idx="0">
                  <c:v>-126.27800000000001</c:v>
                </c:pt>
                <c:pt idx="1">
                  <c:v>103.215</c:v>
                </c:pt>
                <c:pt idx="2">
                  <c:v>159.364</c:v>
                </c:pt>
                <c:pt idx="3">
                  <c:v>126.21299999999999</c:v>
                </c:pt>
                <c:pt idx="4">
                  <c:v>187.34200000000001</c:v>
                </c:pt>
                <c:pt idx="5">
                  <c:v>269.97699999999998</c:v>
                </c:pt>
                <c:pt idx="6">
                  <c:v>244.35900000000001</c:v>
                </c:pt>
                <c:pt idx="7">
                  <c:v>259.15800000000002</c:v>
                </c:pt>
                <c:pt idx="8">
                  <c:v>360.44400000000002</c:v>
                </c:pt>
                <c:pt idx="9">
                  <c:v>370.78399999999999</c:v>
                </c:pt>
                <c:pt idx="10">
                  <c:v>334.06</c:v>
                </c:pt>
                <c:pt idx="11">
                  <c:v>380.84800000000001</c:v>
                </c:pt>
                <c:pt idx="12">
                  <c:v>394.75700000000001</c:v>
                </c:pt>
                <c:pt idx="13">
                  <c:v>389.21</c:v>
                </c:pt>
                <c:pt idx="14">
                  <c:v>373.197</c:v>
                </c:pt>
                <c:pt idx="15">
                  <c:v>338.97899999999998</c:v>
                </c:pt>
                <c:pt idx="16">
                  <c:v>376.78699999999998</c:v>
                </c:pt>
                <c:pt idx="17">
                  <c:v>350.24799999999999</c:v>
                </c:pt>
                <c:pt idx="18">
                  <c:v>240.56899999999999</c:v>
                </c:pt>
                <c:pt idx="19">
                  <c:v>236.72</c:v>
                </c:pt>
                <c:pt idx="20">
                  <c:v>279.75099999999998</c:v>
                </c:pt>
                <c:pt idx="21">
                  <c:v>150.48699999999999</c:v>
                </c:pt>
                <c:pt idx="22">
                  <c:v>107.29</c:v>
                </c:pt>
                <c:pt idx="23">
                  <c:v>134.41399999999999</c:v>
                </c:pt>
                <c:pt idx="24">
                  <c:v>70.691999999999993</c:v>
                </c:pt>
                <c:pt idx="25">
                  <c:v>-100.983</c:v>
                </c:pt>
                <c:pt idx="26">
                  <c:v>-105.732</c:v>
                </c:pt>
                <c:pt idx="27">
                  <c:v>-134.27000000000001</c:v>
                </c:pt>
              </c:numCache>
            </c:numRef>
          </c:val>
        </c:ser>
        <c:ser>
          <c:idx val="1"/>
          <c:order val="1"/>
          <c:tx>
            <c:v>gy</c:v>
          </c:tx>
          <c:cat>
            <c:numRef>
              <c:f>'[1]trial (2)'!$E$4:$E$31</c:f>
              <c:numCache>
                <c:formatCode>General</c:formatCode>
                <c:ptCount val="28"/>
                <c:pt idx="0">
                  <c:v>0.3</c:v>
                </c:pt>
                <c:pt idx="1">
                  <c:v>1.175</c:v>
                </c:pt>
                <c:pt idx="2">
                  <c:v>1.5980000000000001</c:v>
                </c:pt>
                <c:pt idx="3">
                  <c:v>1.599</c:v>
                </c:pt>
                <c:pt idx="4">
                  <c:v>2.0489999999999999</c:v>
                </c:pt>
                <c:pt idx="5">
                  <c:v>2.746</c:v>
                </c:pt>
                <c:pt idx="6">
                  <c:v>2.7469999999999999</c:v>
                </c:pt>
                <c:pt idx="7">
                  <c:v>2.9239999999999999</c:v>
                </c:pt>
                <c:pt idx="8">
                  <c:v>3.798</c:v>
                </c:pt>
                <c:pt idx="9">
                  <c:v>3.8839999999999999</c:v>
                </c:pt>
                <c:pt idx="10">
                  <c:v>3.8849999999999998</c:v>
                </c:pt>
                <c:pt idx="11">
                  <c:v>4.673</c:v>
                </c:pt>
                <c:pt idx="12">
                  <c:v>5.0419999999999998</c:v>
                </c:pt>
                <c:pt idx="13">
                  <c:v>5.0430000000000001</c:v>
                </c:pt>
                <c:pt idx="14">
                  <c:v>5.5469999999999997</c:v>
                </c:pt>
                <c:pt idx="15">
                  <c:v>6.19</c:v>
                </c:pt>
                <c:pt idx="16">
                  <c:v>6.1909999999999998</c:v>
                </c:pt>
                <c:pt idx="17">
                  <c:v>6.4219999999999997</c:v>
                </c:pt>
                <c:pt idx="18">
                  <c:v>7.2960000000000003</c:v>
                </c:pt>
                <c:pt idx="19">
                  <c:v>7.3380000000000001</c:v>
                </c:pt>
                <c:pt idx="20">
                  <c:v>7.3390000000000004</c:v>
                </c:pt>
                <c:pt idx="21">
                  <c:v>8.1709999999999994</c:v>
                </c:pt>
                <c:pt idx="22">
                  <c:v>8.4860000000000007</c:v>
                </c:pt>
                <c:pt idx="23">
                  <c:v>8.4870000000000001</c:v>
                </c:pt>
                <c:pt idx="24">
                  <c:v>9.0459999999999994</c:v>
                </c:pt>
                <c:pt idx="25">
                  <c:v>9.7100000000000009</c:v>
                </c:pt>
                <c:pt idx="26">
                  <c:v>9.7110000000000003</c:v>
                </c:pt>
                <c:pt idx="27">
                  <c:v>9.92</c:v>
                </c:pt>
              </c:numCache>
            </c:numRef>
          </c:cat>
          <c:val>
            <c:numRef>
              <c:f>'[1]trial (2)'!$J$32:$J$59</c:f>
              <c:numCache>
                <c:formatCode>General</c:formatCode>
                <c:ptCount val="28"/>
                <c:pt idx="0">
                  <c:v>-632.30600000000004</c:v>
                </c:pt>
                <c:pt idx="1">
                  <c:v>-360.07</c:v>
                </c:pt>
                <c:pt idx="2">
                  <c:v>-247.642</c:v>
                </c:pt>
                <c:pt idx="3">
                  <c:v>-219.33799999999999</c:v>
                </c:pt>
                <c:pt idx="4">
                  <c:v>-128.03200000000001</c:v>
                </c:pt>
                <c:pt idx="5">
                  <c:v>-27.382999999999999</c:v>
                </c:pt>
                <c:pt idx="6">
                  <c:v>-15.061999999999999</c:v>
                </c:pt>
                <c:pt idx="7">
                  <c:v>23.423999999999999</c:v>
                </c:pt>
                <c:pt idx="8">
                  <c:v>101.62</c:v>
                </c:pt>
                <c:pt idx="9">
                  <c:v>108.393</c:v>
                </c:pt>
                <c:pt idx="10">
                  <c:v>97.695999999999998</c:v>
                </c:pt>
                <c:pt idx="11">
                  <c:v>139.672</c:v>
                </c:pt>
                <c:pt idx="12">
                  <c:v>153.029</c:v>
                </c:pt>
                <c:pt idx="13">
                  <c:v>162.14099999999999</c:v>
                </c:pt>
                <c:pt idx="14">
                  <c:v>151.054</c:v>
                </c:pt>
                <c:pt idx="15">
                  <c:v>117.77</c:v>
                </c:pt>
                <c:pt idx="16">
                  <c:v>130.91800000000001</c:v>
                </c:pt>
                <c:pt idx="17">
                  <c:v>111.94</c:v>
                </c:pt>
                <c:pt idx="18">
                  <c:v>31.831</c:v>
                </c:pt>
                <c:pt idx="19">
                  <c:v>27.684999999999999</c:v>
                </c:pt>
                <c:pt idx="20">
                  <c:v>41.511000000000003</c:v>
                </c:pt>
                <c:pt idx="21">
                  <c:v>-172.86099999999999</c:v>
                </c:pt>
                <c:pt idx="22">
                  <c:v>-237.18700000000001</c:v>
                </c:pt>
                <c:pt idx="23">
                  <c:v>-263.25</c:v>
                </c:pt>
                <c:pt idx="24">
                  <c:v>-401.541</c:v>
                </c:pt>
                <c:pt idx="25">
                  <c:v>-604.15499999999997</c:v>
                </c:pt>
                <c:pt idx="26">
                  <c:v>-611.03300000000002</c:v>
                </c:pt>
                <c:pt idx="27">
                  <c:v>-686.726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5216"/>
        <c:axId val="203066752"/>
      </c:areaChart>
      <c:catAx>
        <c:axId val="20306521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03066752"/>
        <c:crosses val="autoZero"/>
        <c:auto val="1"/>
        <c:lblAlgn val="ctr"/>
        <c:lblOffset val="100"/>
        <c:noMultiLvlLbl val="0"/>
      </c:catAx>
      <c:valAx>
        <c:axId val="203066752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065216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Ast Diagram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3"/>
          <c:order val="0"/>
          <c:tx>
            <c:v>T Bottom Ast Provided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cat>
            <c:numRef>
              <c:f>'[1]trial (2)'!$D$32:$D$59</c:f>
              <c:numCache>
                <c:formatCode>General</c:formatCode>
                <c:ptCount val="28"/>
                <c:pt idx="0">
                  <c:v>0.3</c:v>
                </c:pt>
                <c:pt idx="1">
                  <c:v>1.175</c:v>
                </c:pt>
                <c:pt idx="2">
                  <c:v>1.5980000000000001</c:v>
                </c:pt>
                <c:pt idx="3">
                  <c:v>1.599</c:v>
                </c:pt>
                <c:pt idx="4">
                  <c:v>2.0489999999999999</c:v>
                </c:pt>
                <c:pt idx="5">
                  <c:v>2.746</c:v>
                </c:pt>
                <c:pt idx="6">
                  <c:v>2.7469999999999999</c:v>
                </c:pt>
                <c:pt idx="7">
                  <c:v>2.9239999999999999</c:v>
                </c:pt>
                <c:pt idx="8">
                  <c:v>3.798</c:v>
                </c:pt>
                <c:pt idx="9">
                  <c:v>3.8839999999999999</c:v>
                </c:pt>
                <c:pt idx="10">
                  <c:v>3.8849999999999998</c:v>
                </c:pt>
                <c:pt idx="11">
                  <c:v>4.673</c:v>
                </c:pt>
                <c:pt idx="12">
                  <c:v>5.0419999999999998</c:v>
                </c:pt>
                <c:pt idx="13">
                  <c:v>5.0430000000000001</c:v>
                </c:pt>
                <c:pt idx="14">
                  <c:v>5.5469999999999997</c:v>
                </c:pt>
                <c:pt idx="15">
                  <c:v>6.19</c:v>
                </c:pt>
                <c:pt idx="16">
                  <c:v>6.1909999999999998</c:v>
                </c:pt>
                <c:pt idx="17">
                  <c:v>6.4219999999999997</c:v>
                </c:pt>
                <c:pt idx="18">
                  <c:v>7.2960000000000003</c:v>
                </c:pt>
                <c:pt idx="19">
                  <c:v>7.3380000000000001</c:v>
                </c:pt>
                <c:pt idx="20">
                  <c:v>7.3390000000000004</c:v>
                </c:pt>
                <c:pt idx="21">
                  <c:v>8.1709999999999994</c:v>
                </c:pt>
                <c:pt idx="22">
                  <c:v>8.4860000000000007</c:v>
                </c:pt>
                <c:pt idx="23">
                  <c:v>8.4870000000000001</c:v>
                </c:pt>
                <c:pt idx="24">
                  <c:v>9.0459999999999994</c:v>
                </c:pt>
                <c:pt idx="25">
                  <c:v>9.7100000000000009</c:v>
                </c:pt>
                <c:pt idx="26">
                  <c:v>9.7110000000000003</c:v>
                </c:pt>
                <c:pt idx="27">
                  <c:v>9.92</c:v>
                </c:pt>
              </c:numCache>
            </c:numRef>
          </c:cat>
          <c:val>
            <c:numRef>
              <c:f>'[1]trial (2)'!$BV$4:$BV$31</c:f>
              <c:numCache>
                <c:formatCode>0.000</c:formatCode>
                <c:ptCount val="28"/>
                <c:pt idx="0">
                  <c:v>339.29200658769764</c:v>
                </c:pt>
                <c:pt idx="1">
                  <c:v>603.18578948924028</c:v>
                </c:pt>
                <c:pt idx="2">
                  <c:v>603.18578948924028</c:v>
                </c:pt>
                <c:pt idx="3">
                  <c:v>603.18578948924028</c:v>
                </c:pt>
                <c:pt idx="4">
                  <c:v>603.18578948924028</c:v>
                </c:pt>
                <c:pt idx="5">
                  <c:v>1231.5043202071988</c:v>
                </c:pt>
                <c:pt idx="6">
                  <c:v>1231.5043202071988</c:v>
                </c:pt>
                <c:pt idx="7">
                  <c:v>1231.5043202071988</c:v>
                </c:pt>
                <c:pt idx="8">
                  <c:v>1457.6989912656638</c:v>
                </c:pt>
                <c:pt idx="9">
                  <c:v>1457.6989912656638</c:v>
                </c:pt>
                <c:pt idx="10">
                  <c:v>1457.6989912656638</c:v>
                </c:pt>
                <c:pt idx="11">
                  <c:v>1457.6989912656638</c:v>
                </c:pt>
                <c:pt idx="12">
                  <c:v>1457.6989912656638</c:v>
                </c:pt>
                <c:pt idx="13">
                  <c:v>1457.6989912656638</c:v>
                </c:pt>
                <c:pt idx="14">
                  <c:v>1457.6989912656638</c:v>
                </c:pt>
                <c:pt idx="15">
                  <c:v>1457.6989912656638</c:v>
                </c:pt>
                <c:pt idx="16">
                  <c:v>1457.6989912656638</c:v>
                </c:pt>
                <c:pt idx="17">
                  <c:v>1231.5043202071988</c:v>
                </c:pt>
                <c:pt idx="18">
                  <c:v>1231.5043202071988</c:v>
                </c:pt>
                <c:pt idx="19">
                  <c:v>1231.5043202071988</c:v>
                </c:pt>
                <c:pt idx="20">
                  <c:v>1231.5043202071988</c:v>
                </c:pt>
                <c:pt idx="21">
                  <c:v>603.18578948924028</c:v>
                </c:pt>
                <c:pt idx="22">
                  <c:v>603.18578948924028</c:v>
                </c:pt>
                <c:pt idx="23">
                  <c:v>603.18578948924028</c:v>
                </c:pt>
                <c:pt idx="24">
                  <c:v>603.18578948924028</c:v>
                </c:pt>
                <c:pt idx="25">
                  <c:v>339.29200658769764</c:v>
                </c:pt>
                <c:pt idx="26">
                  <c:v>339.29200658769764</c:v>
                </c:pt>
                <c:pt idx="27">
                  <c:v>339.29200658769764</c:v>
                </c:pt>
              </c:numCache>
            </c:numRef>
          </c:val>
        </c:ser>
        <c:ser>
          <c:idx val="2"/>
          <c:order val="1"/>
          <c:tx>
            <c:v>T Top Ast Provided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cat>
            <c:numRef>
              <c:f>'[1]trial (2)'!$D$32:$D$59</c:f>
              <c:numCache>
                <c:formatCode>General</c:formatCode>
                <c:ptCount val="28"/>
                <c:pt idx="0">
                  <c:v>0.3</c:v>
                </c:pt>
                <c:pt idx="1">
                  <c:v>1.175</c:v>
                </c:pt>
                <c:pt idx="2">
                  <c:v>1.5980000000000001</c:v>
                </c:pt>
                <c:pt idx="3">
                  <c:v>1.599</c:v>
                </c:pt>
                <c:pt idx="4">
                  <c:v>2.0489999999999999</c:v>
                </c:pt>
                <c:pt idx="5">
                  <c:v>2.746</c:v>
                </c:pt>
                <c:pt idx="6">
                  <c:v>2.7469999999999999</c:v>
                </c:pt>
                <c:pt idx="7">
                  <c:v>2.9239999999999999</c:v>
                </c:pt>
                <c:pt idx="8">
                  <c:v>3.798</c:v>
                </c:pt>
                <c:pt idx="9">
                  <c:v>3.8839999999999999</c:v>
                </c:pt>
                <c:pt idx="10">
                  <c:v>3.8849999999999998</c:v>
                </c:pt>
                <c:pt idx="11">
                  <c:v>4.673</c:v>
                </c:pt>
                <c:pt idx="12">
                  <c:v>5.0419999999999998</c:v>
                </c:pt>
                <c:pt idx="13">
                  <c:v>5.0430000000000001</c:v>
                </c:pt>
                <c:pt idx="14">
                  <c:v>5.5469999999999997</c:v>
                </c:pt>
                <c:pt idx="15">
                  <c:v>6.19</c:v>
                </c:pt>
                <c:pt idx="16">
                  <c:v>6.1909999999999998</c:v>
                </c:pt>
                <c:pt idx="17">
                  <c:v>6.4219999999999997</c:v>
                </c:pt>
                <c:pt idx="18">
                  <c:v>7.2960000000000003</c:v>
                </c:pt>
                <c:pt idx="19">
                  <c:v>7.3380000000000001</c:v>
                </c:pt>
                <c:pt idx="20">
                  <c:v>7.3390000000000004</c:v>
                </c:pt>
                <c:pt idx="21">
                  <c:v>8.1709999999999994</c:v>
                </c:pt>
                <c:pt idx="22">
                  <c:v>8.4860000000000007</c:v>
                </c:pt>
                <c:pt idx="23">
                  <c:v>8.4870000000000001</c:v>
                </c:pt>
                <c:pt idx="24">
                  <c:v>9.0459999999999994</c:v>
                </c:pt>
                <c:pt idx="25">
                  <c:v>9.7100000000000009</c:v>
                </c:pt>
                <c:pt idx="26">
                  <c:v>9.7110000000000003</c:v>
                </c:pt>
                <c:pt idx="27">
                  <c:v>9.92</c:v>
                </c:pt>
              </c:numCache>
            </c:numRef>
          </c:cat>
          <c:val>
            <c:numRef>
              <c:f>'[1]trial (2)'!$BV$32:$BV$59</c:f>
              <c:numCache>
                <c:formatCode>General</c:formatCode>
                <c:ptCount val="28"/>
                <c:pt idx="0">
                  <c:v>-1809.5573684677208</c:v>
                </c:pt>
                <c:pt idx="1">
                  <c:v>-1206.3715789784806</c:v>
                </c:pt>
                <c:pt idx="2">
                  <c:v>-1206.3715789784806</c:v>
                </c:pt>
                <c:pt idx="3">
                  <c:v>-1206.3715789784806</c:v>
                </c:pt>
                <c:pt idx="4">
                  <c:v>-603.18578948924028</c:v>
                </c:pt>
                <c:pt idx="5">
                  <c:v>-603.18578948924028</c:v>
                </c:pt>
                <c:pt idx="6">
                  <c:v>-603.18578948924028</c:v>
                </c:pt>
                <c:pt idx="7">
                  <c:v>-150.79644737231007</c:v>
                </c:pt>
                <c:pt idx="8">
                  <c:v>-150.79644737231007</c:v>
                </c:pt>
                <c:pt idx="9">
                  <c:v>-150.79644737231007</c:v>
                </c:pt>
                <c:pt idx="10">
                  <c:v>-150.79644737231007</c:v>
                </c:pt>
                <c:pt idx="11">
                  <c:v>-150.79644737231007</c:v>
                </c:pt>
                <c:pt idx="12">
                  <c:v>-150.79644737231007</c:v>
                </c:pt>
                <c:pt idx="13">
                  <c:v>-150.79644737231007</c:v>
                </c:pt>
                <c:pt idx="14">
                  <c:v>-150.79644737231007</c:v>
                </c:pt>
                <c:pt idx="15">
                  <c:v>-150.79644737231007</c:v>
                </c:pt>
                <c:pt idx="16">
                  <c:v>-150.79644737231007</c:v>
                </c:pt>
                <c:pt idx="17">
                  <c:v>-150.79644737231007</c:v>
                </c:pt>
                <c:pt idx="18">
                  <c:v>-150.79644737231007</c:v>
                </c:pt>
                <c:pt idx="19">
                  <c:v>-150.79644737231007</c:v>
                </c:pt>
                <c:pt idx="20">
                  <c:v>-150.79644737231007</c:v>
                </c:pt>
                <c:pt idx="21">
                  <c:v>-942.47779607693792</c:v>
                </c:pt>
                <c:pt idx="22">
                  <c:v>-942.47779607693792</c:v>
                </c:pt>
                <c:pt idx="23">
                  <c:v>-942.47779607693792</c:v>
                </c:pt>
                <c:pt idx="24">
                  <c:v>-1884.9555921538758</c:v>
                </c:pt>
                <c:pt idx="25">
                  <c:v>-1884.9555921538758</c:v>
                </c:pt>
                <c:pt idx="26">
                  <c:v>-1884.9555921538758</c:v>
                </c:pt>
                <c:pt idx="27">
                  <c:v>-2287.0794518133694</c:v>
                </c:pt>
              </c:numCache>
            </c:numRef>
          </c:val>
        </c:ser>
        <c:ser>
          <c:idx val="0"/>
          <c:order val="2"/>
          <c:tx>
            <c:v>Ast Req1</c:v>
          </c:tx>
          <c:spPr>
            <a:solidFill>
              <a:schemeClr val="accent2">
                <a:lumMod val="75000"/>
              </a:schemeClr>
            </a:solidFill>
          </c:spPr>
          <c:cat>
            <c:numRef>
              <c:f>'[1]trial (2)'!$D$32:$D$59</c:f>
              <c:numCache>
                <c:formatCode>General</c:formatCode>
                <c:ptCount val="28"/>
                <c:pt idx="0">
                  <c:v>0.3</c:v>
                </c:pt>
                <c:pt idx="1">
                  <c:v>1.175</c:v>
                </c:pt>
                <c:pt idx="2">
                  <c:v>1.5980000000000001</c:v>
                </c:pt>
                <c:pt idx="3">
                  <c:v>1.599</c:v>
                </c:pt>
                <c:pt idx="4">
                  <c:v>2.0489999999999999</c:v>
                </c:pt>
                <c:pt idx="5">
                  <c:v>2.746</c:v>
                </c:pt>
                <c:pt idx="6">
                  <c:v>2.7469999999999999</c:v>
                </c:pt>
                <c:pt idx="7">
                  <c:v>2.9239999999999999</c:v>
                </c:pt>
                <c:pt idx="8">
                  <c:v>3.798</c:v>
                </c:pt>
                <c:pt idx="9">
                  <c:v>3.8839999999999999</c:v>
                </c:pt>
                <c:pt idx="10">
                  <c:v>3.8849999999999998</c:v>
                </c:pt>
                <c:pt idx="11">
                  <c:v>4.673</c:v>
                </c:pt>
                <c:pt idx="12">
                  <c:v>5.0419999999999998</c:v>
                </c:pt>
                <c:pt idx="13">
                  <c:v>5.0430000000000001</c:v>
                </c:pt>
                <c:pt idx="14">
                  <c:v>5.5469999999999997</c:v>
                </c:pt>
                <c:pt idx="15">
                  <c:v>6.19</c:v>
                </c:pt>
                <c:pt idx="16">
                  <c:v>6.1909999999999998</c:v>
                </c:pt>
                <c:pt idx="17">
                  <c:v>6.4219999999999997</c:v>
                </c:pt>
                <c:pt idx="18">
                  <c:v>7.2960000000000003</c:v>
                </c:pt>
                <c:pt idx="19">
                  <c:v>7.3380000000000001</c:v>
                </c:pt>
                <c:pt idx="20">
                  <c:v>7.3390000000000004</c:v>
                </c:pt>
                <c:pt idx="21">
                  <c:v>8.1709999999999994</c:v>
                </c:pt>
                <c:pt idx="22">
                  <c:v>8.4860000000000007</c:v>
                </c:pt>
                <c:pt idx="23">
                  <c:v>8.4870000000000001</c:v>
                </c:pt>
                <c:pt idx="24">
                  <c:v>9.0459999999999994</c:v>
                </c:pt>
                <c:pt idx="25">
                  <c:v>9.7100000000000009</c:v>
                </c:pt>
                <c:pt idx="26">
                  <c:v>9.7110000000000003</c:v>
                </c:pt>
                <c:pt idx="27">
                  <c:v>9.92</c:v>
                </c:pt>
              </c:numCache>
            </c:numRef>
          </c:cat>
          <c:val>
            <c:numRef>
              <c:f>'[1]trial (2)'!$AK$4:$AK$31</c:f>
              <c:numCache>
                <c:formatCode>General</c:formatCode>
                <c:ptCount val="28"/>
                <c:pt idx="0">
                  <c:v>-392.58628948531072</c:v>
                </c:pt>
                <c:pt idx="1">
                  <c:v>305.44918778061646</c:v>
                </c:pt>
                <c:pt idx="2">
                  <c:v>478.1581727787692</c:v>
                </c:pt>
                <c:pt idx="3">
                  <c:v>375.59624727113209</c:v>
                </c:pt>
                <c:pt idx="4">
                  <c:v>566.10404281126614</c:v>
                </c:pt>
                <c:pt idx="5">
                  <c:v>833.87636320387526</c:v>
                </c:pt>
                <c:pt idx="6">
                  <c:v>749.5206092354872</c:v>
                </c:pt>
                <c:pt idx="7">
                  <c:v>870.27028181355422</c:v>
                </c:pt>
                <c:pt idx="8">
                  <c:v>1249.7391994634459</c:v>
                </c:pt>
                <c:pt idx="9">
                  <c:v>1290.0440930302152</c:v>
                </c:pt>
                <c:pt idx="10">
                  <c:v>1148.2805515892878</c:v>
                </c:pt>
                <c:pt idx="11">
                  <c:v>1329.5770950703218</c:v>
                </c:pt>
                <c:pt idx="12">
                  <c:v>1384.7205290539382</c:v>
                </c:pt>
                <c:pt idx="13">
                  <c:v>1362.6574812679696</c:v>
                </c:pt>
                <c:pt idx="14">
                  <c:v>1299.495152245981</c:v>
                </c:pt>
                <c:pt idx="15">
                  <c:v>1167.0489340128154</c:v>
                </c:pt>
                <c:pt idx="16">
                  <c:v>1313.5883050129196</c:v>
                </c:pt>
                <c:pt idx="17">
                  <c:v>1210.2984968487847</c:v>
                </c:pt>
                <c:pt idx="18">
                  <c:v>803.38949802681304</c:v>
                </c:pt>
                <c:pt idx="19">
                  <c:v>789.63984373358505</c:v>
                </c:pt>
                <c:pt idx="20">
                  <c:v>945.30776066621172</c:v>
                </c:pt>
                <c:pt idx="21">
                  <c:v>450.52313467978399</c:v>
                </c:pt>
                <c:pt idx="22">
                  <c:v>317.82011754688745</c:v>
                </c:pt>
                <c:pt idx="23">
                  <c:v>400.80678307688515</c:v>
                </c:pt>
                <c:pt idx="24">
                  <c:v>207.59240854657503</c:v>
                </c:pt>
                <c:pt idx="25">
                  <c:v>-312.52665200328369</c:v>
                </c:pt>
                <c:pt idx="26">
                  <c:v>-326.86986806807113</c:v>
                </c:pt>
                <c:pt idx="27">
                  <c:v>-412.43182424427772</c:v>
                </c:pt>
              </c:numCache>
            </c:numRef>
          </c:val>
        </c:ser>
        <c:ser>
          <c:idx val="1"/>
          <c:order val="3"/>
          <c:tx>
            <c:v>Ast req2</c:v>
          </c:tx>
          <c:spPr>
            <a:solidFill>
              <a:schemeClr val="accent2">
                <a:lumMod val="75000"/>
              </a:schemeClr>
            </a:solidFill>
          </c:spPr>
          <c:cat>
            <c:numRef>
              <c:f>'[1]trial (2)'!$D$32:$D$59</c:f>
              <c:numCache>
                <c:formatCode>General</c:formatCode>
                <c:ptCount val="28"/>
                <c:pt idx="0">
                  <c:v>0.3</c:v>
                </c:pt>
                <c:pt idx="1">
                  <c:v>1.175</c:v>
                </c:pt>
                <c:pt idx="2">
                  <c:v>1.5980000000000001</c:v>
                </c:pt>
                <c:pt idx="3">
                  <c:v>1.599</c:v>
                </c:pt>
                <c:pt idx="4">
                  <c:v>2.0489999999999999</c:v>
                </c:pt>
                <c:pt idx="5">
                  <c:v>2.746</c:v>
                </c:pt>
                <c:pt idx="6">
                  <c:v>2.7469999999999999</c:v>
                </c:pt>
                <c:pt idx="7">
                  <c:v>2.9239999999999999</c:v>
                </c:pt>
                <c:pt idx="8">
                  <c:v>3.798</c:v>
                </c:pt>
                <c:pt idx="9">
                  <c:v>3.8839999999999999</c:v>
                </c:pt>
                <c:pt idx="10">
                  <c:v>3.8849999999999998</c:v>
                </c:pt>
                <c:pt idx="11">
                  <c:v>4.673</c:v>
                </c:pt>
                <c:pt idx="12">
                  <c:v>5.0419999999999998</c:v>
                </c:pt>
                <c:pt idx="13">
                  <c:v>5.0430000000000001</c:v>
                </c:pt>
                <c:pt idx="14">
                  <c:v>5.5469999999999997</c:v>
                </c:pt>
                <c:pt idx="15">
                  <c:v>6.19</c:v>
                </c:pt>
                <c:pt idx="16">
                  <c:v>6.1909999999999998</c:v>
                </c:pt>
                <c:pt idx="17">
                  <c:v>6.4219999999999997</c:v>
                </c:pt>
                <c:pt idx="18">
                  <c:v>7.2960000000000003</c:v>
                </c:pt>
                <c:pt idx="19">
                  <c:v>7.3380000000000001</c:v>
                </c:pt>
                <c:pt idx="20">
                  <c:v>7.3390000000000004</c:v>
                </c:pt>
                <c:pt idx="21">
                  <c:v>8.1709999999999994</c:v>
                </c:pt>
                <c:pt idx="22">
                  <c:v>8.4860000000000007</c:v>
                </c:pt>
                <c:pt idx="23">
                  <c:v>8.4870000000000001</c:v>
                </c:pt>
                <c:pt idx="24">
                  <c:v>9.0459999999999994</c:v>
                </c:pt>
                <c:pt idx="25">
                  <c:v>9.7100000000000009</c:v>
                </c:pt>
                <c:pt idx="26">
                  <c:v>9.7110000000000003</c:v>
                </c:pt>
                <c:pt idx="27">
                  <c:v>9.92</c:v>
                </c:pt>
              </c:numCache>
            </c:numRef>
          </c:cat>
          <c:val>
            <c:numRef>
              <c:f>'[1]trial (2)'!$AK$32:$AK$59</c:f>
              <c:numCache>
                <c:formatCode>General</c:formatCode>
                <c:ptCount val="28"/>
                <c:pt idx="0">
                  <c:v>-1780.2637909739337</c:v>
                </c:pt>
                <c:pt idx="1">
                  <c:v>-1065.5721185519037</c:v>
                </c:pt>
                <c:pt idx="2">
                  <c:v>-749.78360740254038</c:v>
                </c:pt>
                <c:pt idx="3">
                  <c:v>-668.07974709960752</c:v>
                </c:pt>
                <c:pt idx="4">
                  <c:v>-397.88110684142993</c:v>
                </c:pt>
                <c:pt idx="5">
                  <c:v>-87.129728444840211</c:v>
                </c:pt>
                <c:pt idx="6">
                  <c:v>-48.069953541206424</c:v>
                </c:pt>
                <c:pt idx="7">
                  <c:v>68.039666183741346</c:v>
                </c:pt>
                <c:pt idx="8">
                  <c:v>300.61383296176461</c:v>
                </c:pt>
                <c:pt idx="9">
                  <c:v>321.17290284521914</c:v>
                </c:pt>
                <c:pt idx="10">
                  <c:v>288.73407116068745</c:v>
                </c:pt>
                <c:pt idx="11">
                  <c:v>417.0256136923</c:v>
                </c:pt>
                <c:pt idx="12">
                  <c:v>458.42365121219075</c:v>
                </c:pt>
                <c:pt idx="13">
                  <c:v>486.82951258261573</c:v>
                </c:pt>
                <c:pt idx="14">
                  <c:v>452.28446637136454</c:v>
                </c:pt>
                <c:pt idx="15">
                  <c:v>349.75041401402348</c:v>
                </c:pt>
                <c:pt idx="16">
                  <c:v>390.04699714259658</c:v>
                </c:pt>
                <c:pt idx="17">
                  <c:v>331.96713681287861</c:v>
                </c:pt>
                <c:pt idx="18">
                  <c:v>92.636709432921336</c:v>
                </c:pt>
                <c:pt idx="19">
                  <c:v>80.494571501907856</c:v>
                </c:pt>
                <c:pt idx="20">
                  <c:v>121.07645091295917</c:v>
                </c:pt>
                <c:pt idx="21">
                  <c:v>-526.46855532221048</c:v>
                </c:pt>
                <c:pt idx="22">
                  <c:v>-712.52483103989903</c:v>
                </c:pt>
                <c:pt idx="23">
                  <c:v>-786.54999480092692</c:v>
                </c:pt>
                <c:pt idx="24">
                  <c:v>-1167.3227844339776</c:v>
                </c:pt>
                <c:pt idx="25">
                  <c:v>-1693.1607083218089</c:v>
                </c:pt>
                <c:pt idx="26">
                  <c:v>-1710.4172289691051</c:v>
                </c:pt>
                <c:pt idx="27">
                  <c:v>-1897.9740539471734</c:v>
                </c:pt>
              </c:numCache>
            </c:numRef>
          </c:val>
        </c:ser>
        <c:ser>
          <c:idx val="6"/>
          <c:order val="4"/>
          <c:tx>
            <c:v>Asc plot1</c:v>
          </c:tx>
          <c:spPr>
            <a:solidFill>
              <a:schemeClr val="accent2">
                <a:lumMod val="75000"/>
              </a:schemeClr>
            </a:solidFill>
          </c:spPr>
          <c:cat>
            <c:numRef>
              <c:f>'[1]trial (2)'!$D$32:$D$59</c:f>
              <c:numCache>
                <c:formatCode>General</c:formatCode>
                <c:ptCount val="28"/>
                <c:pt idx="0">
                  <c:v>0.3</c:v>
                </c:pt>
                <c:pt idx="1">
                  <c:v>1.175</c:v>
                </c:pt>
                <c:pt idx="2">
                  <c:v>1.5980000000000001</c:v>
                </c:pt>
                <c:pt idx="3">
                  <c:v>1.599</c:v>
                </c:pt>
                <c:pt idx="4">
                  <c:v>2.0489999999999999</c:v>
                </c:pt>
                <c:pt idx="5">
                  <c:v>2.746</c:v>
                </c:pt>
                <c:pt idx="6">
                  <c:v>2.7469999999999999</c:v>
                </c:pt>
                <c:pt idx="7">
                  <c:v>2.9239999999999999</c:v>
                </c:pt>
                <c:pt idx="8">
                  <c:v>3.798</c:v>
                </c:pt>
                <c:pt idx="9">
                  <c:v>3.8839999999999999</c:v>
                </c:pt>
                <c:pt idx="10">
                  <c:v>3.8849999999999998</c:v>
                </c:pt>
                <c:pt idx="11">
                  <c:v>4.673</c:v>
                </c:pt>
                <c:pt idx="12">
                  <c:v>5.0419999999999998</c:v>
                </c:pt>
                <c:pt idx="13">
                  <c:v>5.0430000000000001</c:v>
                </c:pt>
                <c:pt idx="14">
                  <c:v>5.5469999999999997</c:v>
                </c:pt>
                <c:pt idx="15">
                  <c:v>6.19</c:v>
                </c:pt>
                <c:pt idx="16">
                  <c:v>6.1909999999999998</c:v>
                </c:pt>
                <c:pt idx="17">
                  <c:v>6.4219999999999997</c:v>
                </c:pt>
                <c:pt idx="18">
                  <c:v>7.2960000000000003</c:v>
                </c:pt>
                <c:pt idx="19">
                  <c:v>7.3380000000000001</c:v>
                </c:pt>
                <c:pt idx="20">
                  <c:v>7.3390000000000004</c:v>
                </c:pt>
                <c:pt idx="21">
                  <c:v>8.1709999999999994</c:v>
                </c:pt>
                <c:pt idx="22">
                  <c:v>8.4860000000000007</c:v>
                </c:pt>
                <c:pt idx="23">
                  <c:v>8.4870000000000001</c:v>
                </c:pt>
                <c:pt idx="24">
                  <c:v>9.0459999999999994</c:v>
                </c:pt>
                <c:pt idx="25">
                  <c:v>9.7100000000000009</c:v>
                </c:pt>
                <c:pt idx="26">
                  <c:v>9.7110000000000003</c:v>
                </c:pt>
                <c:pt idx="27">
                  <c:v>9.92</c:v>
                </c:pt>
              </c:numCache>
            </c:numRef>
          </c:cat>
          <c:val>
            <c:numRef>
              <c:f>'[1]trial (2)'!$AJ$4:$AJ$31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7"/>
          <c:order val="5"/>
          <c:tx>
            <c:v>Asc plot2</c:v>
          </c:tx>
          <c:spPr>
            <a:solidFill>
              <a:schemeClr val="accent2">
                <a:lumMod val="75000"/>
              </a:schemeClr>
            </a:solidFill>
          </c:spPr>
          <c:cat>
            <c:numRef>
              <c:f>'[1]trial (2)'!$D$32:$D$59</c:f>
              <c:numCache>
                <c:formatCode>General</c:formatCode>
                <c:ptCount val="28"/>
                <c:pt idx="0">
                  <c:v>0.3</c:v>
                </c:pt>
                <c:pt idx="1">
                  <c:v>1.175</c:v>
                </c:pt>
                <c:pt idx="2">
                  <c:v>1.5980000000000001</c:v>
                </c:pt>
                <c:pt idx="3">
                  <c:v>1.599</c:v>
                </c:pt>
                <c:pt idx="4">
                  <c:v>2.0489999999999999</c:v>
                </c:pt>
                <c:pt idx="5">
                  <c:v>2.746</c:v>
                </c:pt>
                <c:pt idx="6">
                  <c:v>2.7469999999999999</c:v>
                </c:pt>
                <c:pt idx="7">
                  <c:v>2.9239999999999999</c:v>
                </c:pt>
                <c:pt idx="8">
                  <c:v>3.798</c:v>
                </c:pt>
                <c:pt idx="9">
                  <c:v>3.8839999999999999</c:v>
                </c:pt>
                <c:pt idx="10">
                  <c:v>3.8849999999999998</c:v>
                </c:pt>
                <c:pt idx="11">
                  <c:v>4.673</c:v>
                </c:pt>
                <c:pt idx="12">
                  <c:v>5.0419999999999998</c:v>
                </c:pt>
                <c:pt idx="13">
                  <c:v>5.0430000000000001</c:v>
                </c:pt>
                <c:pt idx="14">
                  <c:v>5.5469999999999997</c:v>
                </c:pt>
                <c:pt idx="15">
                  <c:v>6.19</c:v>
                </c:pt>
                <c:pt idx="16">
                  <c:v>6.1909999999999998</c:v>
                </c:pt>
                <c:pt idx="17">
                  <c:v>6.4219999999999997</c:v>
                </c:pt>
                <c:pt idx="18">
                  <c:v>7.2960000000000003</c:v>
                </c:pt>
                <c:pt idx="19">
                  <c:v>7.3380000000000001</c:v>
                </c:pt>
                <c:pt idx="20">
                  <c:v>7.3390000000000004</c:v>
                </c:pt>
                <c:pt idx="21">
                  <c:v>8.1709999999999994</c:v>
                </c:pt>
                <c:pt idx="22">
                  <c:v>8.4860000000000007</c:v>
                </c:pt>
                <c:pt idx="23">
                  <c:v>8.4870000000000001</c:v>
                </c:pt>
                <c:pt idx="24">
                  <c:v>9.0459999999999994</c:v>
                </c:pt>
                <c:pt idx="25">
                  <c:v>9.7100000000000009</c:v>
                </c:pt>
                <c:pt idx="26">
                  <c:v>9.7110000000000003</c:v>
                </c:pt>
                <c:pt idx="27">
                  <c:v>9.92</c:v>
                </c:pt>
              </c:numCache>
            </c:numRef>
          </c:cat>
          <c:val>
            <c:numRef>
              <c:f>'[1]trial (2)'!$AJ$32:$AJ$59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30144"/>
        <c:axId val="205456512"/>
      </c:areaChart>
      <c:catAx>
        <c:axId val="20543014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crossAx val="205456512"/>
        <c:crosses val="autoZero"/>
        <c:auto val="1"/>
        <c:lblAlgn val="ctr"/>
        <c:lblOffset val="100"/>
        <c:noMultiLvlLbl val="0"/>
      </c:catAx>
      <c:valAx>
        <c:axId val="205456512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Moment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205430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 on a main beam supporting the coffer beams</a:t>
            </a:r>
          </a:p>
          <a:p>
            <a:pPr>
              <a:defRPr/>
            </a:pP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8.0682852143482059E-2"/>
          <c:y val="2.8252405949256341E-2"/>
          <c:w val="0.86486611544174674"/>
          <c:h val="0.89719889180519097"/>
        </c:manualLayout>
      </c:layout>
      <c:areaChart>
        <c:grouping val="standard"/>
        <c:varyColors val="0"/>
        <c:ser>
          <c:idx val="2"/>
          <c:order val="2"/>
          <c:cat>
            <c:numRef>
              <c:f>'[1]trial (2)'!$E$4:$E$31</c:f>
              <c:numCache>
                <c:formatCode>General</c:formatCode>
                <c:ptCount val="28"/>
                <c:pt idx="0">
                  <c:v>0.3</c:v>
                </c:pt>
                <c:pt idx="1">
                  <c:v>1.175</c:v>
                </c:pt>
                <c:pt idx="2">
                  <c:v>1.5980000000000001</c:v>
                </c:pt>
                <c:pt idx="3">
                  <c:v>1.599</c:v>
                </c:pt>
                <c:pt idx="4">
                  <c:v>2.0489999999999999</c:v>
                </c:pt>
                <c:pt idx="5">
                  <c:v>2.746</c:v>
                </c:pt>
                <c:pt idx="6">
                  <c:v>2.7469999999999999</c:v>
                </c:pt>
                <c:pt idx="7">
                  <c:v>2.9239999999999999</c:v>
                </c:pt>
                <c:pt idx="8">
                  <c:v>3.798</c:v>
                </c:pt>
                <c:pt idx="9">
                  <c:v>3.8839999999999999</c:v>
                </c:pt>
                <c:pt idx="10">
                  <c:v>3.8849999999999998</c:v>
                </c:pt>
                <c:pt idx="11">
                  <c:v>4.673</c:v>
                </c:pt>
                <c:pt idx="12">
                  <c:v>5.0419999999999998</c:v>
                </c:pt>
                <c:pt idx="13">
                  <c:v>5.0430000000000001</c:v>
                </c:pt>
                <c:pt idx="14">
                  <c:v>5.5469999999999997</c:v>
                </c:pt>
                <c:pt idx="15">
                  <c:v>6.19</c:v>
                </c:pt>
                <c:pt idx="16">
                  <c:v>6.1909999999999998</c:v>
                </c:pt>
                <c:pt idx="17">
                  <c:v>6.4219999999999997</c:v>
                </c:pt>
                <c:pt idx="18">
                  <c:v>7.2960000000000003</c:v>
                </c:pt>
                <c:pt idx="19">
                  <c:v>7.3380000000000001</c:v>
                </c:pt>
                <c:pt idx="20">
                  <c:v>7.3390000000000004</c:v>
                </c:pt>
                <c:pt idx="21">
                  <c:v>8.1709999999999994</c:v>
                </c:pt>
                <c:pt idx="22">
                  <c:v>8.4860000000000007</c:v>
                </c:pt>
                <c:pt idx="23">
                  <c:v>8.4870000000000001</c:v>
                </c:pt>
                <c:pt idx="24">
                  <c:v>9.0459999999999994</c:v>
                </c:pt>
                <c:pt idx="25">
                  <c:v>9.7100000000000009</c:v>
                </c:pt>
                <c:pt idx="26">
                  <c:v>9.7110000000000003</c:v>
                </c:pt>
                <c:pt idx="27">
                  <c:v>9.92</c:v>
                </c:pt>
              </c:numCache>
            </c:numRef>
          </c:cat>
          <c:val>
            <c:numRef>
              <c:f>'[1]trial (2)'!$I$4:$I$31</c:f>
              <c:numCache>
                <c:formatCode>General</c:formatCode>
                <c:ptCount val="28"/>
                <c:pt idx="0">
                  <c:v>107.902</c:v>
                </c:pt>
                <c:pt idx="1">
                  <c:v>107.902</c:v>
                </c:pt>
                <c:pt idx="2">
                  <c:v>107.902</c:v>
                </c:pt>
                <c:pt idx="3">
                  <c:v>72.382000000000005</c:v>
                </c:pt>
                <c:pt idx="4">
                  <c:v>72.382000000000005</c:v>
                </c:pt>
                <c:pt idx="5">
                  <c:v>72.382000000000005</c:v>
                </c:pt>
                <c:pt idx="6">
                  <c:v>44.893000000000001</c:v>
                </c:pt>
                <c:pt idx="7">
                  <c:v>44.893000000000001</c:v>
                </c:pt>
                <c:pt idx="8">
                  <c:v>44.893000000000001</c:v>
                </c:pt>
                <c:pt idx="9">
                  <c:v>44.893000000000001</c:v>
                </c:pt>
                <c:pt idx="10">
                  <c:v>17.635999999999999</c:v>
                </c:pt>
                <c:pt idx="11">
                  <c:v>17.635999999999999</c:v>
                </c:pt>
                <c:pt idx="12">
                  <c:v>17.635999999999999</c:v>
                </c:pt>
                <c:pt idx="13">
                  <c:v>-14.798999999999999</c:v>
                </c:pt>
                <c:pt idx="14">
                  <c:v>-13.815</c:v>
                </c:pt>
                <c:pt idx="15">
                  <c:v>-10.82</c:v>
                </c:pt>
                <c:pt idx="16">
                  <c:v>-38.433</c:v>
                </c:pt>
                <c:pt idx="17">
                  <c:v>-38.433</c:v>
                </c:pt>
                <c:pt idx="18">
                  <c:v>-38.433</c:v>
                </c:pt>
                <c:pt idx="19">
                  <c:v>-38.433</c:v>
                </c:pt>
                <c:pt idx="20">
                  <c:v>-77.671999999999997</c:v>
                </c:pt>
                <c:pt idx="21">
                  <c:v>-77.671999999999997</c:v>
                </c:pt>
                <c:pt idx="22">
                  <c:v>-77.671999999999997</c:v>
                </c:pt>
                <c:pt idx="23">
                  <c:v>-107.919</c:v>
                </c:pt>
                <c:pt idx="24">
                  <c:v>-107.919</c:v>
                </c:pt>
                <c:pt idx="25">
                  <c:v>-107.919</c:v>
                </c:pt>
                <c:pt idx="26">
                  <c:v>-112.59099999999999</c:v>
                </c:pt>
                <c:pt idx="27">
                  <c:v>-112.59099999999999</c:v>
                </c:pt>
              </c:numCache>
            </c:numRef>
          </c:val>
        </c:ser>
        <c:ser>
          <c:idx val="3"/>
          <c:order val="3"/>
          <c:spPr>
            <a:ln w="25400">
              <a:noFill/>
            </a:ln>
          </c:spPr>
          <c:cat>
            <c:numRef>
              <c:f>'[1]trial (2)'!$E$4:$E$31</c:f>
              <c:numCache>
                <c:formatCode>General</c:formatCode>
                <c:ptCount val="28"/>
                <c:pt idx="0">
                  <c:v>0.3</c:v>
                </c:pt>
                <c:pt idx="1">
                  <c:v>1.175</c:v>
                </c:pt>
                <c:pt idx="2">
                  <c:v>1.5980000000000001</c:v>
                </c:pt>
                <c:pt idx="3">
                  <c:v>1.599</c:v>
                </c:pt>
                <c:pt idx="4">
                  <c:v>2.0489999999999999</c:v>
                </c:pt>
                <c:pt idx="5">
                  <c:v>2.746</c:v>
                </c:pt>
                <c:pt idx="6">
                  <c:v>2.7469999999999999</c:v>
                </c:pt>
                <c:pt idx="7">
                  <c:v>2.9239999999999999</c:v>
                </c:pt>
                <c:pt idx="8">
                  <c:v>3.798</c:v>
                </c:pt>
                <c:pt idx="9">
                  <c:v>3.8839999999999999</c:v>
                </c:pt>
                <c:pt idx="10">
                  <c:v>3.8849999999999998</c:v>
                </c:pt>
                <c:pt idx="11">
                  <c:v>4.673</c:v>
                </c:pt>
                <c:pt idx="12">
                  <c:v>5.0419999999999998</c:v>
                </c:pt>
                <c:pt idx="13">
                  <c:v>5.0430000000000001</c:v>
                </c:pt>
                <c:pt idx="14">
                  <c:v>5.5469999999999997</c:v>
                </c:pt>
                <c:pt idx="15">
                  <c:v>6.19</c:v>
                </c:pt>
                <c:pt idx="16">
                  <c:v>6.1909999999999998</c:v>
                </c:pt>
                <c:pt idx="17">
                  <c:v>6.4219999999999997</c:v>
                </c:pt>
                <c:pt idx="18">
                  <c:v>7.2960000000000003</c:v>
                </c:pt>
                <c:pt idx="19">
                  <c:v>7.3380000000000001</c:v>
                </c:pt>
                <c:pt idx="20">
                  <c:v>7.3390000000000004</c:v>
                </c:pt>
                <c:pt idx="21">
                  <c:v>8.1709999999999994</c:v>
                </c:pt>
                <c:pt idx="22">
                  <c:v>8.4860000000000007</c:v>
                </c:pt>
                <c:pt idx="23">
                  <c:v>8.4870000000000001</c:v>
                </c:pt>
                <c:pt idx="24">
                  <c:v>9.0459999999999994</c:v>
                </c:pt>
                <c:pt idx="25">
                  <c:v>9.7100000000000009</c:v>
                </c:pt>
                <c:pt idx="26">
                  <c:v>9.7110000000000003</c:v>
                </c:pt>
                <c:pt idx="27">
                  <c:v>9.92</c:v>
                </c:pt>
              </c:numCache>
            </c:numRef>
          </c:cat>
          <c:val>
            <c:numRef>
              <c:f>'[1]trial (2)'!$I$32:$I$59</c:f>
              <c:numCache>
                <c:formatCode>General</c:formatCode>
                <c:ptCount val="28"/>
                <c:pt idx="0">
                  <c:v>107.902</c:v>
                </c:pt>
                <c:pt idx="1">
                  <c:v>107.902</c:v>
                </c:pt>
                <c:pt idx="2">
                  <c:v>107.902</c:v>
                </c:pt>
                <c:pt idx="3">
                  <c:v>72.382000000000005</c:v>
                </c:pt>
                <c:pt idx="4">
                  <c:v>72.382000000000005</c:v>
                </c:pt>
                <c:pt idx="5">
                  <c:v>72.382000000000005</c:v>
                </c:pt>
                <c:pt idx="6">
                  <c:v>44.893000000000001</c:v>
                </c:pt>
                <c:pt idx="7">
                  <c:v>44.893000000000001</c:v>
                </c:pt>
                <c:pt idx="8">
                  <c:v>44.893000000000001</c:v>
                </c:pt>
                <c:pt idx="9">
                  <c:v>44.893000000000001</c:v>
                </c:pt>
                <c:pt idx="10">
                  <c:v>17.635999999999999</c:v>
                </c:pt>
                <c:pt idx="11">
                  <c:v>17.635999999999999</c:v>
                </c:pt>
                <c:pt idx="12">
                  <c:v>17.635999999999999</c:v>
                </c:pt>
                <c:pt idx="13">
                  <c:v>-14.798999999999999</c:v>
                </c:pt>
                <c:pt idx="14">
                  <c:v>-13.815</c:v>
                </c:pt>
                <c:pt idx="15">
                  <c:v>-10.82</c:v>
                </c:pt>
                <c:pt idx="16">
                  <c:v>-38.433</c:v>
                </c:pt>
                <c:pt idx="17">
                  <c:v>-38.433</c:v>
                </c:pt>
                <c:pt idx="18">
                  <c:v>-38.433</c:v>
                </c:pt>
                <c:pt idx="19">
                  <c:v>-38.433</c:v>
                </c:pt>
                <c:pt idx="20">
                  <c:v>-77.671999999999997</c:v>
                </c:pt>
                <c:pt idx="21">
                  <c:v>-77.671999999999997</c:v>
                </c:pt>
                <c:pt idx="22">
                  <c:v>-77.671999999999997</c:v>
                </c:pt>
                <c:pt idx="23">
                  <c:v>-107.919</c:v>
                </c:pt>
                <c:pt idx="24">
                  <c:v>-107.919</c:v>
                </c:pt>
                <c:pt idx="25">
                  <c:v>-107.919</c:v>
                </c:pt>
                <c:pt idx="26">
                  <c:v>-112.59099999999999</c:v>
                </c:pt>
                <c:pt idx="27">
                  <c:v>-112.59099999999999</c:v>
                </c:pt>
              </c:numCache>
            </c:numRef>
          </c:val>
        </c:ser>
        <c:ser>
          <c:idx val="0"/>
          <c:order val="0"/>
          <c:cat>
            <c:numRef>
              <c:f>'[1]trial (2)'!$E$4:$E$31</c:f>
              <c:numCache>
                <c:formatCode>General</c:formatCode>
                <c:ptCount val="28"/>
                <c:pt idx="0">
                  <c:v>0.3</c:v>
                </c:pt>
                <c:pt idx="1">
                  <c:v>1.175</c:v>
                </c:pt>
                <c:pt idx="2">
                  <c:v>1.5980000000000001</c:v>
                </c:pt>
                <c:pt idx="3">
                  <c:v>1.599</c:v>
                </c:pt>
                <c:pt idx="4">
                  <c:v>2.0489999999999999</c:v>
                </c:pt>
                <c:pt idx="5">
                  <c:v>2.746</c:v>
                </c:pt>
                <c:pt idx="6">
                  <c:v>2.7469999999999999</c:v>
                </c:pt>
                <c:pt idx="7">
                  <c:v>2.9239999999999999</c:v>
                </c:pt>
                <c:pt idx="8">
                  <c:v>3.798</c:v>
                </c:pt>
                <c:pt idx="9">
                  <c:v>3.8839999999999999</c:v>
                </c:pt>
                <c:pt idx="10">
                  <c:v>3.8849999999999998</c:v>
                </c:pt>
                <c:pt idx="11">
                  <c:v>4.673</c:v>
                </c:pt>
                <c:pt idx="12">
                  <c:v>5.0419999999999998</c:v>
                </c:pt>
                <c:pt idx="13">
                  <c:v>5.0430000000000001</c:v>
                </c:pt>
                <c:pt idx="14">
                  <c:v>5.5469999999999997</c:v>
                </c:pt>
                <c:pt idx="15">
                  <c:v>6.19</c:v>
                </c:pt>
                <c:pt idx="16">
                  <c:v>6.1909999999999998</c:v>
                </c:pt>
                <c:pt idx="17">
                  <c:v>6.4219999999999997</c:v>
                </c:pt>
                <c:pt idx="18">
                  <c:v>7.2960000000000003</c:v>
                </c:pt>
                <c:pt idx="19">
                  <c:v>7.3380000000000001</c:v>
                </c:pt>
                <c:pt idx="20">
                  <c:v>7.3390000000000004</c:v>
                </c:pt>
                <c:pt idx="21">
                  <c:v>8.1709999999999994</c:v>
                </c:pt>
                <c:pt idx="22">
                  <c:v>8.4860000000000007</c:v>
                </c:pt>
                <c:pt idx="23">
                  <c:v>8.4870000000000001</c:v>
                </c:pt>
                <c:pt idx="24">
                  <c:v>9.0459999999999994</c:v>
                </c:pt>
                <c:pt idx="25">
                  <c:v>9.7100000000000009</c:v>
                </c:pt>
                <c:pt idx="26">
                  <c:v>9.7110000000000003</c:v>
                </c:pt>
                <c:pt idx="27">
                  <c:v>9.92</c:v>
                </c:pt>
              </c:numCache>
            </c:numRef>
          </c:cat>
          <c:val>
            <c:numRef>
              <c:f>'[1]trial (2)'!$I$4:$I$31</c:f>
              <c:numCache>
                <c:formatCode>General</c:formatCode>
                <c:ptCount val="28"/>
                <c:pt idx="0">
                  <c:v>107.902</c:v>
                </c:pt>
                <c:pt idx="1">
                  <c:v>107.902</c:v>
                </c:pt>
                <c:pt idx="2">
                  <c:v>107.902</c:v>
                </c:pt>
                <c:pt idx="3">
                  <c:v>72.382000000000005</c:v>
                </c:pt>
                <c:pt idx="4">
                  <c:v>72.382000000000005</c:v>
                </c:pt>
                <c:pt idx="5">
                  <c:v>72.382000000000005</c:v>
                </c:pt>
                <c:pt idx="6">
                  <c:v>44.893000000000001</c:v>
                </c:pt>
                <c:pt idx="7">
                  <c:v>44.893000000000001</c:v>
                </c:pt>
                <c:pt idx="8">
                  <c:v>44.893000000000001</c:v>
                </c:pt>
                <c:pt idx="9">
                  <c:v>44.893000000000001</c:v>
                </c:pt>
                <c:pt idx="10">
                  <c:v>17.635999999999999</c:v>
                </c:pt>
                <c:pt idx="11">
                  <c:v>17.635999999999999</c:v>
                </c:pt>
                <c:pt idx="12">
                  <c:v>17.635999999999999</c:v>
                </c:pt>
                <c:pt idx="13">
                  <c:v>-14.798999999999999</c:v>
                </c:pt>
                <c:pt idx="14">
                  <c:v>-13.815</c:v>
                </c:pt>
                <c:pt idx="15">
                  <c:v>-10.82</c:v>
                </c:pt>
                <c:pt idx="16">
                  <c:v>-38.433</c:v>
                </c:pt>
                <c:pt idx="17">
                  <c:v>-38.433</c:v>
                </c:pt>
                <c:pt idx="18">
                  <c:v>-38.433</c:v>
                </c:pt>
                <c:pt idx="19">
                  <c:v>-38.433</c:v>
                </c:pt>
                <c:pt idx="20">
                  <c:v>-77.671999999999997</c:v>
                </c:pt>
                <c:pt idx="21">
                  <c:v>-77.671999999999997</c:v>
                </c:pt>
                <c:pt idx="22">
                  <c:v>-77.671999999999997</c:v>
                </c:pt>
                <c:pt idx="23">
                  <c:v>-107.919</c:v>
                </c:pt>
                <c:pt idx="24">
                  <c:v>-107.919</c:v>
                </c:pt>
                <c:pt idx="25">
                  <c:v>-107.919</c:v>
                </c:pt>
                <c:pt idx="26">
                  <c:v>-112.59099999999999</c:v>
                </c:pt>
                <c:pt idx="27">
                  <c:v>-112.59099999999999</c:v>
                </c:pt>
              </c:numCache>
            </c:numRef>
          </c:val>
        </c:ser>
        <c:ser>
          <c:idx val="1"/>
          <c:order val="1"/>
          <c:cat>
            <c:numRef>
              <c:f>'[1]trial (2)'!$E$4:$E$31</c:f>
              <c:numCache>
                <c:formatCode>General</c:formatCode>
                <c:ptCount val="28"/>
                <c:pt idx="0">
                  <c:v>0.3</c:v>
                </c:pt>
                <c:pt idx="1">
                  <c:v>1.175</c:v>
                </c:pt>
                <c:pt idx="2">
                  <c:v>1.5980000000000001</c:v>
                </c:pt>
                <c:pt idx="3">
                  <c:v>1.599</c:v>
                </c:pt>
                <c:pt idx="4">
                  <c:v>2.0489999999999999</c:v>
                </c:pt>
                <c:pt idx="5">
                  <c:v>2.746</c:v>
                </c:pt>
                <c:pt idx="6">
                  <c:v>2.7469999999999999</c:v>
                </c:pt>
                <c:pt idx="7">
                  <c:v>2.9239999999999999</c:v>
                </c:pt>
                <c:pt idx="8">
                  <c:v>3.798</c:v>
                </c:pt>
                <c:pt idx="9">
                  <c:v>3.8839999999999999</c:v>
                </c:pt>
                <c:pt idx="10">
                  <c:v>3.8849999999999998</c:v>
                </c:pt>
                <c:pt idx="11">
                  <c:v>4.673</c:v>
                </c:pt>
                <c:pt idx="12">
                  <c:v>5.0419999999999998</c:v>
                </c:pt>
                <c:pt idx="13">
                  <c:v>5.0430000000000001</c:v>
                </c:pt>
                <c:pt idx="14">
                  <c:v>5.5469999999999997</c:v>
                </c:pt>
                <c:pt idx="15">
                  <c:v>6.19</c:v>
                </c:pt>
                <c:pt idx="16">
                  <c:v>6.1909999999999998</c:v>
                </c:pt>
                <c:pt idx="17">
                  <c:v>6.4219999999999997</c:v>
                </c:pt>
                <c:pt idx="18">
                  <c:v>7.2960000000000003</c:v>
                </c:pt>
                <c:pt idx="19">
                  <c:v>7.3380000000000001</c:v>
                </c:pt>
                <c:pt idx="20">
                  <c:v>7.3390000000000004</c:v>
                </c:pt>
                <c:pt idx="21">
                  <c:v>8.1709999999999994</c:v>
                </c:pt>
                <c:pt idx="22">
                  <c:v>8.4860000000000007</c:v>
                </c:pt>
                <c:pt idx="23">
                  <c:v>8.4870000000000001</c:v>
                </c:pt>
                <c:pt idx="24">
                  <c:v>9.0459999999999994</c:v>
                </c:pt>
                <c:pt idx="25">
                  <c:v>9.7100000000000009</c:v>
                </c:pt>
                <c:pt idx="26">
                  <c:v>9.7110000000000003</c:v>
                </c:pt>
                <c:pt idx="27">
                  <c:v>9.92</c:v>
                </c:pt>
              </c:numCache>
            </c:numRef>
          </c:cat>
          <c:val>
            <c:numRef>
              <c:f>'[1]trial (2)'!$I$32:$I$59</c:f>
              <c:numCache>
                <c:formatCode>General</c:formatCode>
                <c:ptCount val="28"/>
                <c:pt idx="0">
                  <c:v>107.902</c:v>
                </c:pt>
                <c:pt idx="1">
                  <c:v>107.902</c:v>
                </c:pt>
                <c:pt idx="2">
                  <c:v>107.902</c:v>
                </c:pt>
                <c:pt idx="3">
                  <c:v>72.382000000000005</c:v>
                </c:pt>
                <c:pt idx="4">
                  <c:v>72.382000000000005</c:v>
                </c:pt>
                <c:pt idx="5">
                  <c:v>72.382000000000005</c:v>
                </c:pt>
                <c:pt idx="6">
                  <c:v>44.893000000000001</c:v>
                </c:pt>
                <c:pt idx="7">
                  <c:v>44.893000000000001</c:v>
                </c:pt>
                <c:pt idx="8">
                  <c:v>44.893000000000001</c:v>
                </c:pt>
                <c:pt idx="9">
                  <c:v>44.893000000000001</c:v>
                </c:pt>
                <c:pt idx="10">
                  <c:v>17.635999999999999</c:v>
                </c:pt>
                <c:pt idx="11">
                  <c:v>17.635999999999999</c:v>
                </c:pt>
                <c:pt idx="12">
                  <c:v>17.635999999999999</c:v>
                </c:pt>
                <c:pt idx="13">
                  <c:v>-14.798999999999999</c:v>
                </c:pt>
                <c:pt idx="14">
                  <c:v>-13.815</c:v>
                </c:pt>
                <c:pt idx="15">
                  <c:v>-10.82</c:v>
                </c:pt>
                <c:pt idx="16">
                  <c:v>-38.433</c:v>
                </c:pt>
                <c:pt idx="17">
                  <c:v>-38.433</c:v>
                </c:pt>
                <c:pt idx="18">
                  <c:v>-38.433</c:v>
                </c:pt>
                <c:pt idx="19">
                  <c:v>-38.433</c:v>
                </c:pt>
                <c:pt idx="20">
                  <c:v>-77.671999999999997</c:v>
                </c:pt>
                <c:pt idx="21">
                  <c:v>-77.671999999999997</c:v>
                </c:pt>
                <c:pt idx="22">
                  <c:v>-77.671999999999997</c:v>
                </c:pt>
                <c:pt idx="23">
                  <c:v>-107.919</c:v>
                </c:pt>
                <c:pt idx="24">
                  <c:v>-107.919</c:v>
                </c:pt>
                <c:pt idx="25">
                  <c:v>-107.919</c:v>
                </c:pt>
                <c:pt idx="26">
                  <c:v>-112.59099999999999</c:v>
                </c:pt>
                <c:pt idx="27">
                  <c:v>-112.59099999999999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04288"/>
        <c:axId val="205805824"/>
      </c:areaChart>
      <c:catAx>
        <c:axId val="20580428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05805824"/>
        <c:crosses val="autoZero"/>
        <c:auto val="1"/>
        <c:lblAlgn val="ctr"/>
        <c:lblOffset val="100"/>
        <c:noMultiLvlLbl val="0"/>
      </c:catAx>
      <c:valAx>
        <c:axId val="205805824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804288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294788</xdr:colOff>
      <xdr:row>16</xdr:row>
      <xdr:rowOff>91101</xdr:rowOff>
    </xdr:from>
    <xdr:to>
      <xdr:col>29</xdr:col>
      <xdr:colOff>256932</xdr:colOff>
      <xdr:row>25</xdr:row>
      <xdr:rowOff>176826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378558</xdr:colOff>
      <xdr:row>25</xdr:row>
      <xdr:rowOff>158749</xdr:rowOff>
    </xdr:from>
    <xdr:to>
      <xdr:col>29</xdr:col>
      <xdr:colOff>256441</xdr:colOff>
      <xdr:row>38</xdr:row>
      <xdr:rowOff>109904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280865</xdr:colOff>
      <xdr:row>38</xdr:row>
      <xdr:rowOff>109904</xdr:rowOff>
    </xdr:from>
    <xdr:to>
      <xdr:col>29</xdr:col>
      <xdr:colOff>243010</xdr:colOff>
      <xdr:row>48</xdr:row>
      <xdr:rowOff>245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kesh.hiremath/Desktop/3.15%20Beam%20(unified)%20-%20Cop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s"/>
      <sheetName val="expt projection"/>
      <sheetName val="ETABS FORCES"/>
      <sheetName val="STAAD FORCES"/>
      <sheetName val="Input"/>
      <sheetName val="Sheet2"/>
      <sheetName val="Sheet4"/>
      <sheetName val="trial"/>
      <sheetName val="trial (2)"/>
      <sheetName val="Left Cant"/>
      <sheetName val="Butterfly"/>
      <sheetName val="SS"/>
      <sheetName val="prop cant"/>
      <sheetName val="LC trial"/>
      <sheetName val="B1743"/>
      <sheetName val="Linked"/>
      <sheetName val="Sheet1"/>
    </sheetNames>
    <sheetDataSet>
      <sheetData sheetId="0">
        <row r="18">
          <cell r="B18">
            <v>3</v>
          </cell>
          <cell r="C18">
            <v>0</v>
          </cell>
          <cell r="D18">
            <v>358.27499999999998</v>
          </cell>
          <cell r="E18">
            <v>427.8</v>
          </cell>
        </row>
        <row r="19">
          <cell r="C19">
            <v>0.05</v>
          </cell>
          <cell r="D19">
            <v>355</v>
          </cell>
          <cell r="E19">
            <v>424</v>
          </cell>
        </row>
        <row r="20">
          <cell r="C20">
            <v>0.1</v>
          </cell>
          <cell r="D20">
            <v>353</v>
          </cell>
          <cell r="E20">
            <v>412</v>
          </cell>
        </row>
        <row r="21">
          <cell r="C21">
            <v>0.15</v>
          </cell>
          <cell r="D21">
            <v>342</v>
          </cell>
          <cell r="E21">
            <v>395</v>
          </cell>
        </row>
        <row r="22">
          <cell r="C22">
            <v>0.2</v>
          </cell>
          <cell r="D22">
            <v>329</v>
          </cell>
          <cell r="E22">
            <v>370</v>
          </cell>
        </row>
        <row r="23">
          <cell r="C23">
            <v>0.25</v>
          </cell>
          <cell r="D23">
            <v>309.39999999999998</v>
          </cell>
          <cell r="E23">
            <v>300</v>
          </cell>
        </row>
        <row r="24">
          <cell r="C24">
            <v>0.3</v>
          </cell>
          <cell r="D24">
            <v>309.39999999999998</v>
          </cell>
          <cell r="E24">
            <v>300</v>
          </cell>
        </row>
        <row r="25">
          <cell r="C25">
            <v>0.35</v>
          </cell>
          <cell r="D25">
            <v>309.39999999999998</v>
          </cell>
          <cell r="E25">
            <v>300</v>
          </cell>
        </row>
        <row r="26">
          <cell r="C26">
            <v>0.4</v>
          </cell>
          <cell r="D26">
            <v>309.39999999999998</v>
          </cell>
          <cell r="E26">
            <v>300</v>
          </cell>
        </row>
        <row r="27">
          <cell r="C27">
            <v>0.45</v>
          </cell>
          <cell r="D27">
            <v>309.39999999999998</v>
          </cell>
          <cell r="E27">
            <v>300</v>
          </cell>
        </row>
        <row r="28">
          <cell r="C28">
            <v>0.5</v>
          </cell>
          <cell r="D28">
            <v>309.39999999999998</v>
          </cell>
          <cell r="E28">
            <v>300</v>
          </cell>
        </row>
      </sheetData>
      <sheetData sheetId="1"/>
      <sheetData sheetId="2"/>
      <sheetData sheetId="3"/>
      <sheetData sheetId="4">
        <row r="2">
          <cell r="D2">
            <v>30</v>
          </cell>
        </row>
        <row r="3">
          <cell r="D3">
            <v>500</v>
          </cell>
        </row>
        <row r="5">
          <cell r="D5">
            <v>30</v>
          </cell>
        </row>
        <row r="14">
          <cell r="G14">
            <v>20</v>
          </cell>
        </row>
      </sheetData>
      <sheetData sheetId="5"/>
      <sheetData sheetId="6"/>
      <sheetData sheetId="7"/>
      <sheetData sheetId="8">
        <row r="4">
          <cell r="E4">
            <v>0.3</v>
          </cell>
          <cell r="I4">
            <v>107.902</v>
          </cell>
          <cell r="J4">
            <v>-126.27800000000001</v>
          </cell>
          <cell r="AJ4">
            <v>0</v>
          </cell>
          <cell r="AK4">
            <v>-392.58628948531072</v>
          </cell>
          <cell r="BV4">
            <v>339.29200658769764</v>
          </cell>
        </row>
        <row r="5">
          <cell r="E5">
            <v>1.175</v>
          </cell>
          <cell r="I5">
            <v>107.902</v>
          </cell>
          <cell r="J5">
            <v>103.215</v>
          </cell>
          <cell r="AJ5">
            <v>0</v>
          </cell>
          <cell r="AK5">
            <v>305.44918778061646</v>
          </cell>
          <cell r="BV5">
            <v>603.18578948924028</v>
          </cell>
        </row>
        <row r="6">
          <cell r="E6">
            <v>1.5980000000000001</v>
          </cell>
          <cell r="I6">
            <v>107.902</v>
          </cell>
          <cell r="J6">
            <v>159.364</v>
          </cell>
          <cell r="AJ6">
            <v>0</v>
          </cell>
          <cell r="AK6">
            <v>478.1581727787692</v>
          </cell>
          <cell r="BV6">
            <v>603.18578948924028</v>
          </cell>
        </row>
        <row r="7">
          <cell r="E7">
            <v>1.599</v>
          </cell>
          <cell r="I7">
            <v>72.382000000000005</v>
          </cell>
          <cell r="J7">
            <v>126.21299999999999</v>
          </cell>
          <cell r="AJ7">
            <v>0</v>
          </cell>
          <cell r="AK7">
            <v>375.59624727113209</v>
          </cell>
          <cell r="BV7">
            <v>603.18578948924028</v>
          </cell>
        </row>
        <row r="8">
          <cell r="E8">
            <v>2.0489999999999999</v>
          </cell>
          <cell r="I8">
            <v>72.382000000000005</v>
          </cell>
          <cell r="J8">
            <v>187.34200000000001</v>
          </cell>
          <cell r="AJ8">
            <v>0</v>
          </cell>
          <cell r="AK8">
            <v>566.10404281126614</v>
          </cell>
          <cell r="BV8">
            <v>603.18578948924028</v>
          </cell>
        </row>
        <row r="9">
          <cell r="E9">
            <v>2.746</v>
          </cell>
          <cell r="I9">
            <v>72.382000000000005</v>
          </cell>
          <cell r="J9">
            <v>269.97699999999998</v>
          </cell>
          <cell r="AJ9">
            <v>0</v>
          </cell>
          <cell r="AK9">
            <v>833.87636320387526</v>
          </cell>
          <cell r="BV9">
            <v>1231.5043202071988</v>
          </cell>
        </row>
        <row r="10">
          <cell r="E10">
            <v>2.7469999999999999</v>
          </cell>
          <cell r="I10">
            <v>44.893000000000001</v>
          </cell>
          <cell r="J10">
            <v>244.35900000000001</v>
          </cell>
          <cell r="AJ10">
            <v>0</v>
          </cell>
          <cell r="AK10">
            <v>749.5206092354872</v>
          </cell>
          <cell r="BV10">
            <v>1231.5043202071988</v>
          </cell>
        </row>
        <row r="11">
          <cell r="E11">
            <v>2.9239999999999999</v>
          </cell>
          <cell r="I11">
            <v>44.893000000000001</v>
          </cell>
          <cell r="J11">
            <v>259.15800000000002</v>
          </cell>
          <cell r="AJ11">
            <v>0</v>
          </cell>
          <cell r="AK11">
            <v>870.27028181355422</v>
          </cell>
          <cell r="BV11">
            <v>1231.5043202071988</v>
          </cell>
        </row>
        <row r="12">
          <cell r="E12">
            <v>3.798</v>
          </cell>
          <cell r="I12">
            <v>44.893000000000001</v>
          </cell>
          <cell r="J12">
            <v>360.44400000000002</v>
          </cell>
          <cell r="AJ12">
            <v>0</v>
          </cell>
          <cell r="AK12">
            <v>1249.7391994634459</v>
          </cell>
          <cell r="BV12">
            <v>1457.6989912656638</v>
          </cell>
        </row>
        <row r="13">
          <cell r="E13">
            <v>3.8839999999999999</v>
          </cell>
          <cell r="I13">
            <v>44.893000000000001</v>
          </cell>
          <cell r="J13">
            <v>370.78399999999999</v>
          </cell>
          <cell r="AJ13">
            <v>0</v>
          </cell>
          <cell r="AK13">
            <v>1290.0440930302152</v>
          </cell>
          <cell r="BV13">
            <v>1457.6989912656638</v>
          </cell>
        </row>
        <row r="14">
          <cell r="E14">
            <v>3.8849999999999998</v>
          </cell>
          <cell r="I14">
            <v>17.635999999999999</v>
          </cell>
          <cell r="J14">
            <v>334.06</v>
          </cell>
          <cell r="AJ14">
            <v>0</v>
          </cell>
          <cell r="AK14">
            <v>1148.2805515892878</v>
          </cell>
          <cell r="BV14">
            <v>1457.6989912656638</v>
          </cell>
        </row>
        <row r="15">
          <cell r="E15">
            <v>4.673</v>
          </cell>
          <cell r="I15">
            <v>17.635999999999999</v>
          </cell>
          <cell r="J15">
            <v>380.84800000000001</v>
          </cell>
          <cell r="AJ15">
            <v>0</v>
          </cell>
          <cell r="AK15">
            <v>1329.5770950703218</v>
          </cell>
          <cell r="BV15">
            <v>1457.6989912656638</v>
          </cell>
        </row>
        <row r="16">
          <cell r="E16">
            <v>5.0419999999999998</v>
          </cell>
          <cell r="I16">
            <v>17.635999999999999</v>
          </cell>
          <cell r="J16">
            <v>394.75700000000001</v>
          </cell>
          <cell r="AJ16">
            <v>0</v>
          </cell>
          <cell r="AK16">
            <v>1384.7205290539382</v>
          </cell>
          <cell r="BV16">
            <v>1457.6989912656638</v>
          </cell>
        </row>
        <row r="17">
          <cell r="E17">
            <v>5.0430000000000001</v>
          </cell>
          <cell r="I17">
            <v>-14.798999999999999</v>
          </cell>
          <cell r="J17">
            <v>389.21</v>
          </cell>
          <cell r="AJ17">
            <v>0</v>
          </cell>
          <cell r="AK17">
            <v>1362.6574812679696</v>
          </cell>
          <cell r="BV17">
            <v>1457.6989912656638</v>
          </cell>
        </row>
        <row r="18">
          <cell r="E18">
            <v>5.5469999999999997</v>
          </cell>
          <cell r="I18">
            <v>-13.815</v>
          </cell>
          <cell r="J18">
            <v>373.197</v>
          </cell>
          <cell r="AJ18">
            <v>0</v>
          </cell>
          <cell r="AK18">
            <v>1299.495152245981</v>
          </cell>
          <cell r="BV18">
            <v>1457.6989912656638</v>
          </cell>
        </row>
        <row r="19">
          <cell r="E19">
            <v>6.19</v>
          </cell>
          <cell r="I19">
            <v>-10.82</v>
          </cell>
          <cell r="J19">
            <v>338.97899999999998</v>
          </cell>
          <cell r="AJ19">
            <v>0</v>
          </cell>
          <cell r="AK19">
            <v>1167.0489340128154</v>
          </cell>
          <cell r="BV19">
            <v>1457.6989912656638</v>
          </cell>
        </row>
        <row r="20">
          <cell r="E20">
            <v>6.1909999999999998</v>
          </cell>
          <cell r="I20">
            <v>-38.433</v>
          </cell>
          <cell r="J20">
            <v>376.78699999999998</v>
          </cell>
          <cell r="AJ20">
            <v>0</v>
          </cell>
          <cell r="AK20">
            <v>1313.5883050129196</v>
          </cell>
          <cell r="BV20">
            <v>1457.6989912656638</v>
          </cell>
        </row>
        <row r="21">
          <cell r="E21">
            <v>6.4219999999999997</v>
          </cell>
          <cell r="I21">
            <v>-38.433</v>
          </cell>
          <cell r="J21">
            <v>350.24799999999999</v>
          </cell>
          <cell r="AJ21">
            <v>0</v>
          </cell>
          <cell r="AK21">
            <v>1210.2984968487847</v>
          </cell>
          <cell r="BV21">
            <v>1231.5043202071988</v>
          </cell>
        </row>
        <row r="22">
          <cell r="E22">
            <v>7.2960000000000003</v>
          </cell>
          <cell r="I22">
            <v>-38.433</v>
          </cell>
          <cell r="J22">
            <v>240.56899999999999</v>
          </cell>
          <cell r="AJ22">
            <v>0</v>
          </cell>
          <cell r="AK22">
            <v>803.38949802681304</v>
          </cell>
          <cell r="BV22">
            <v>1231.5043202071988</v>
          </cell>
        </row>
        <row r="23">
          <cell r="E23">
            <v>7.3380000000000001</v>
          </cell>
          <cell r="I23">
            <v>-38.433</v>
          </cell>
          <cell r="J23">
            <v>236.72</v>
          </cell>
          <cell r="AJ23">
            <v>0</v>
          </cell>
          <cell r="AK23">
            <v>789.63984373358505</v>
          </cell>
          <cell r="BV23">
            <v>1231.5043202071988</v>
          </cell>
        </row>
        <row r="24">
          <cell r="E24">
            <v>7.3390000000000004</v>
          </cell>
          <cell r="I24">
            <v>-77.671999999999997</v>
          </cell>
          <cell r="J24">
            <v>279.75099999999998</v>
          </cell>
          <cell r="AJ24">
            <v>0</v>
          </cell>
          <cell r="AK24">
            <v>945.30776066621172</v>
          </cell>
          <cell r="BV24">
            <v>1231.5043202071988</v>
          </cell>
        </row>
        <row r="25">
          <cell r="E25">
            <v>8.1709999999999994</v>
          </cell>
          <cell r="I25">
            <v>-77.671999999999997</v>
          </cell>
          <cell r="J25">
            <v>150.48699999999999</v>
          </cell>
          <cell r="AJ25">
            <v>0</v>
          </cell>
          <cell r="AK25">
            <v>450.52313467978399</v>
          </cell>
          <cell r="BV25">
            <v>603.18578948924028</v>
          </cell>
        </row>
        <row r="26">
          <cell r="E26">
            <v>8.4860000000000007</v>
          </cell>
          <cell r="I26">
            <v>-77.671999999999997</v>
          </cell>
          <cell r="J26">
            <v>107.29</v>
          </cell>
          <cell r="AJ26">
            <v>0</v>
          </cell>
          <cell r="AK26">
            <v>317.82011754688745</v>
          </cell>
          <cell r="BV26">
            <v>603.18578948924028</v>
          </cell>
        </row>
        <row r="27">
          <cell r="E27">
            <v>8.4870000000000001</v>
          </cell>
          <cell r="I27">
            <v>-107.919</v>
          </cell>
          <cell r="J27">
            <v>134.41399999999999</v>
          </cell>
          <cell r="AJ27">
            <v>0</v>
          </cell>
          <cell r="AK27">
            <v>400.80678307688515</v>
          </cell>
          <cell r="BV27">
            <v>603.18578948924028</v>
          </cell>
        </row>
        <row r="28">
          <cell r="E28">
            <v>9.0459999999999994</v>
          </cell>
          <cell r="I28">
            <v>-107.919</v>
          </cell>
          <cell r="J28">
            <v>70.691999999999993</v>
          </cell>
          <cell r="AJ28">
            <v>0</v>
          </cell>
          <cell r="AK28">
            <v>207.59240854657503</v>
          </cell>
          <cell r="BV28">
            <v>603.18578948924028</v>
          </cell>
        </row>
        <row r="29">
          <cell r="E29">
            <v>9.7100000000000009</v>
          </cell>
          <cell r="I29">
            <v>-107.919</v>
          </cell>
          <cell r="J29">
            <v>-100.983</v>
          </cell>
          <cell r="AJ29">
            <v>0</v>
          </cell>
          <cell r="AK29">
            <v>-312.52665200328369</v>
          </cell>
          <cell r="BV29">
            <v>339.29200658769764</v>
          </cell>
        </row>
        <row r="30">
          <cell r="E30">
            <v>9.7110000000000003</v>
          </cell>
          <cell r="I30">
            <v>-112.59099999999999</v>
          </cell>
          <cell r="J30">
            <v>-105.732</v>
          </cell>
          <cell r="AJ30">
            <v>0</v>
          </cell>
          <cell r="AK30">
            <v>-326.86986806807113</v>
          </cell>
          <cell r="BV30">
            <v>339.29200658769764</v>
          </cell>
        </row>
        <row r="31">
          <cell r="E31">
            <v>9.92</v>
          </cell>
          <cell r="I31">
            <v>-112.59099999999999</v>
          </cell>
          <cell r="J31">
            <v>-134.27000000000001</v>
          </cell>
          <cell r="AJ31">
            <v>0</v>
          </cell>
          <cell r="AK31">
            <v>-412.43182424427772</v>
          </cell>
          <cell r="BV31">
            <v>339.29200658769764</v>
          </cell>
        </row>
        <row r="32">
          <cell r="D32">
            <v>0.3</v>
          </cell>
          <cell r="I32">
            <v>107.902</v>
          </cell>
          <cell r="J32">
            <v>-632.30600000000004</v>
          </cell>
          <cell r="AJ32">
            <v>0</v>
          </cell>
          <cell r="AK32">
            <v>-1780.2637909739337</v>
          </cell>
          <cell r="BV32">
            <v>-1809.5573684677208</v>
          </cell>
        </row>
        <row r="33">
          <cell r="D33">
            <v>1.175</v>
          </cell>
          <cell r="I33">
            <v>107.902</v>
          </cell>
          <cell r="J33">
            <v>-360.07</v>
          </cell>
          <cell r="AJ33">
            <v>0</v>
          </cell>
          <cell r="AK33">
            <v>-1065.5721185519037</v>
          </cell>
          <cell r="BV33">
            <v>-1206.3715789784806</v>
          </cell>
        </row>
        <row r="34">
          <cell r="D34">
            <v>1.5980000000000001</v>
          </cell>
          <cell r="I34">
            <v>107.902</v>
          </cell>
          <cell r="J34">
            <v>-247.642</v>
          </cell>
          <cell r="AJ34">
            <v>0</v>
          </cell>
          <cell r="AK34">
            <v>-749.78360740254038</v>
          </cell>
          <cell r="BV34">
            <v>-1206.3715789784806</v>
          </cell>
        </row>
        <row r="35">
          <cell r="D35">
            <v>1.599</v>
          </cell>
          <cell r="I35">
            <v>72.382000000000005</v>
          </cell>
          <cell r="J35">
            <v>-219.33799999999999</v>
          </cell>
          <cell r="AJ35">
            <v>0</v>
          </cell>
          <cell r="AK35">
            <v>-668.07974709960752</v>
          </cell>
          <cell r="BV35">
            <v>-1206.3715789784806</v>
          </cell>
        </row>
        <row r="36">
          <cell r="D36">
            <v>2.0489999999999999</v>
          </cell>
          <cell r="I36">
            <v>72.382000000000005</v>
          </cell>
          <cell r="J36">
            <v>-128.03200000000001</v>
          </cell>
          <cell r="AJ36">
            <v>0</v>
          </cell>
          <cell r="AK36">
            <v>-397.88110684142993</v>
          </cell>
          <cell r="BV36">
            <v>-603.18578948924028</v>
          </cell>
        </row>
        <row r="37">
          <cell r="D37">
            <v>2.746</v>
          </cell>
          <cell r="I37">
            <v>72.382000000000005</v>
          </cell>
          <cell r="J37">
            <v>-27.382999999999999</v>
          </cell>
          <cell r="AJ37">
            <v>0</v>
          </cell>
          <cell r="AK37">
            <v>-87.129728444840211</v>
          </cell>
          <cell r="BV37">
            <v>-603.18578948924028</v>
          </cell>
        </row>
        <row r="38">
          <cell r="D38">
            <v>2.7469999999999999</v>
          </cell>
          <cell r="I38">
            <v>44.893000000000001</v>
          </cell>
          <cell r="J38">
            <v>-15.061999999999999</v>
          </cell>
          <cell r="AJ38">
            <v>0</v>
          </cell>
          <cell r="AK38">
            <v>-48.069953541206424</v>
          </cell>
          <cell r="BV38">
            <v>-603.18578948924028</v>
          </cell>
        </row>
        <row r="39">
          <cell r="D39">
            <v>2.9239999999999999</v>
          </cell>
          <cell r="I39">
            <v>44.893000000000001</v>
          </cell>
          <cell r="J39">
            <v>23.423999999999999</v>
          </cell>
          <cell r="AJ39">
            <v>0</v>
          </cell>
          <cell r="AK39">
            <v>68.039666183741346</v>
          </cell>
          <cell r="BV39">
            <v>-150.79644737231007</v>
          </cell>
        </row>
        <row r="40">
          <cell r="D40">
            <v>3.798</v>
          </cell>
          <cell r="I40">
            <v>44.893000000000001</v>
          </cell>
          <cell r="J40">
            <v>101.62</v>
          </cell>
          <cell r="AJ40">
            <v>0</v>
          </cell>
          <cell r="AK40">
            <v>300.61383296176461</v>
          </cell>
          <cell r="BV40">
            <v>-150.79644737231007</v>
          </cell>
        </row>
        <row r="41">
          <cell r="D41">
            <v>3.8839999999999999</v>
          </cell>
          <cell r="I41">
            <v>44.893000000000001</v>
          </cell>
          <cell r="J41">
            <v>108.393</v>
          </cell>
          <cell r="AJ41">
            <v>0</v>
          </cell>
          <cell r="AK41">
            <v>321.17290284521914</v>
          </cell>
          <cell r="BV41">
            <v>-150.79644737231007</v>
          </cell>
        </row>
        <row r="42">
          <cell r="D42">
            <v>3.8849999999999998</v>
          </cell>
          <cell r="I42">
            <v>17.635999999999999</v>
          </cell>
          <cell r="J42">
            <v>97.695999999999998</v>
          </cell>
          <cell r="AJ42">
            <v>0</v>
          </cell>
          <cell r="AK42">
            <v>288.73407116068745</v>
          </cell>
          <cell r="BV42">
            <v>-150.79644737231007</v>
          </cell>
        </row>
        <row r="43">
          <cell r="D43">
            <v>4.673</v>
          </cell>
          <cell r="I43">
            <v>17.635999999999999</v>
          </cell>
          <cell r="J43">
            <v>139.672</v>
          </cell>
          <cell r="AJ43">
            <v>0</v>
          </cell>
          <cell r="AK43">
            <v>417.0256136923</v>
          </cell>
          <cell r="BV43">
            <v>-150.79644737231007</v>
          </cell>
        </row>
        <row r="44">
          <cell r="D44">
            <v>5.0419999999999998</v>
          </cell>
          <cell r="I44">
            <v>17.635999999999999</v>
          </cell>
          <cell r="J44">
            <v>153.029</v>
          </cell>
          <cell r="AJ44">
            <v>0</v>
          </cell>
          <cell r="AK44">
            <v>458.42365121219075</v>
          </cell>
          <cell r="BV44">
            <v>-150.79644737231007</v>
          </cell>
        </row>
        <row r="45">
          <cell r="D45">
            <v>5.0430000000000001</v>
          </cell>
          <cell r="I45">
            <v>-14.798999999999999</v>
          </cell>
          <cell r="J45">
            <v>162.14099999999999</v>
          </cell>
          <cell r="AJ45">
            <v>0</v>
          </cell>
          <cell r="AK45">
            <v>486.82951258261573</v>
          </cell>
          <cell r="BV45">
            <v>-150.79644737231007</v>
          </cell>
        </row>
        <row r="46">
          <cell r="D46">
            <v>5.5469999999999997</v>
          </cell>
          <cell r="I46">
            <v>-13.815</v>
          </cell>
          <cell r="J46">
            <v>151.054</v>
          </cell>
          <cell r="AJ46">
            <v>0</v>
          </cell>
          <cell r="AK46">
            <v>452.28446637136454</v>
          </cell>
          <cell r="BV46">
            <v>-150.79644737231007</v>
          </cell>
        </row>
        <row r="47">
          <cell r="D47">
            <v>6.19</v>
          </cell>
          <cell r="I47">
            <v>-10.82</v>
          </cell>
          <cell r="J47">
            <v>117.77</v>
          </cell>
          <cell r="AJ47">
            <v>0</v>
          </cell>
          <cell r="AK47">
            <v>349.75041401402348</v>
          </cell>
          <cell r="BV47">
            <v>-150.79644737231007</v>
          </cell>
        </row>
        <row r="48">
          <cell r="D48">
            <v>6.1909999999999998</v>
          </cell>
          <cell r="I48">
            <v>-38.433</v>
          </cell>
          <cell r="J48">
            <v>130.91800000000001</v>
          </cell>
          <cell r="AJ48">
            <v>0</v>
          </cell>
          <cell r="AK48">
            <v>390.04699714259658</v>
          </cell>
          <cell r="BV48">
            <v>-150.79644737231007</v>
          </cell>
        </row>
        <row r="49">
          <cell r="D49">
            <v>6.4219999999999997</v>
          </cell>
          <cell r="I49">
            <v>-38.433</v>
          </cell>
          <cell r="J49">
            <v>111.94</v>
          </cell>
          <cell r="AJ49">
            <v>0</v>
          </cell>
          <cell r="AK49">
            <v>331.96713681287861</v>
          </cell>
          <cell r="BV49">
            <v>-150.79644737231007</v>
          </cell>
        </row>
        <row r="50">
          <cell r="D50">
            <v>7.2960000000000003</v>
          </cell>
          <cell r="I50">
            <v>-38.433</v>
          </cell>
          <cell r="J50">
            <v>31.831</v>
          </cell>
          <cell r="AJ50">
            <v>0</v>
          </cell>
          <cell r="AK50">
            <v>92.636709432921336</v>
          </cell>
          <cell r="BV50">
            <v>-150.79644737231007</v>
          </cell>
        </row>
        <row r="51">
          <cell r="D51">
            <v>7.3380000000000001</v>
          </cell>
          <cell r="I51">
            <v>-38.433</v>
          </cell>
          <cell r="J51">
            <v>27.684999999999999</v>
          </cell>
          <cell r="AJ51">
            <v>0</v>
          </cell>
          <cell r="AK51">
            <v>80.494571501907856</v>
          </cell>
          <cell r="BV51">
            <v>-150.79644737231007</v>
          </cell>
        </row>
        <row r="52">
          <cell r="D52">
            <v>7.3390000000000004</v>
          </cell>
          <cell r="I52">
            <v>-77.671999999999997</v>
          </cell>
          <cell r="J52">
            <v>41.511000000000003</v>
          </cell>
          <cell r="AJ52">
            <v>0</v>
          </cell>
          <cell r="AK52">
            <v>121.07645091295917</v>
          </cell>
          <cell r="BV52">
            <v>-150.79644737231007</v>
          </cell>
        </row>
        <row r="53">
          <cell r="D53">
            <v>8.1709999999999994</v>
          </cell>
          <cell r="I53">
            <v>-77.671999999999997</v>
          </cell>
          <cell r="J53">
            <v>-172.86099999999999</v>
          </cell>
          <cell r="AJ53">
            <v>0</v>
          </cell>
          <cell r="AK53">
            <v>-526.46855532221048</v>
          </cell>
          <cell r="BV53">
            <v>-942.47779607693792</v>
          </cell>
        </row>
        <row r="54">
          <cell r="D54">
            <v>8.4860000000000007</v>
          </cell>
          <cell r="I54">
            <v>-77.671999999999997</v>
          </cell>
          <cell r="J54">
            <v>-237.18700000000001</v>
          </cell>
          <cell r="AJ54">
            <v>0</v>
          </cell>
          <cell r="AK54">
            <v>-712.52483103989903</v>
          </cell>
          <cell r="BV54">
            <v>-942.47779607693792</v>
          </cell>
        </row>
        <row r="55">
          <cell r="D55">
            <v>8.4870000000000001</v>
          </cell>
          <cell r="I55">
            <v>-107.919</v>
          </cell>
          <cell r="J55">
            <v>-263.25</v>
          </cell>
          <cell r="AJ55">
            <v>0</v>
          </cell>
          <cell r="AK55">
            <v>-786.54999480092692</v>
          </cell>
          <cell r="BV55">
            <v>-942.47779607693792</v>
          </cell>
        </row>
        <row r="56">
          <cell r="D56">
            <v>9.0459999999999994</v>
          </cell>
          <cell r="I56">
            <v>-107.919</v>
          </cell>
          <cell r="J56">
            <v>-401.541</v>
          </cell>
          <cell r="AJ56">
            <v>0</v>
          </cell>
          <cell r="AK56">
            <v>-1167.3227844339776</v>
          </cell>
          <cell r="BV56">
            <v>-1884.9555921538758</v>
          </cell>
        </row>
        <row r="57">
          <cell r="D57">
            <v>9.7100000000000009</v>
          </cell>
          <cell r="I57">
            <v>-107.919</v>
          </cell>
          <cell r="J57">
            <v>-604.15499999999997</v>
          </cell>
          <cell r="AJ57">
            <v>0</v>
          </cell>
          <cell r="AK57">
            <v>-1693.1607083218089</v>
          </cell>
          <cell r="BV57">
            <v>-1884.9555921538758</v>
          </cell>
        </row>
        <row r="58">
          <cell r="D58">
            <v>9.7110000000000003</v>
          </cell>
          <cell r="I58">
            <v>-112.59099999999999</v>
          </cell>
          <cell r="J58">
            <v>-611.03300000000002</v>
          </cell>
          <cell r="AJ58">
            <v>0</v>
          </cell>
          <cell r="AK58">
            <v>-1710.4172289691051</v>
          </cell>
          <cell r="BV58">
            <v>-1884.9555921538758</v>
          </cell>
        </row>
        <row r="59">
          <cell r="D59">
            <v>9.92</v>
          </cell>
          <cell r="I59">
            <v>-112.59099999999999</v>
          </cell>
          <cell r="J59">
            <v>-686.726</v>
          </cell>
          <cell r="AJ59">
            <v>0</v>
          </cell>
          <cell r="AK59">
            <v>-1897.9740539471734</v>
          </cell>
          <cell r="BV59">
            <v>-2287.0794518133694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H61"/>
  <sheetViews>
    <sheetView tabSelected="1" zoomScale="80" zoomScaleNormal="80" workbookViewId="0"/>
  </sheetViews>
  <sheetFormatPr defaultRowHeight="15" x14ac:dyDescent="0.25"/>
  <cols>
    <col min="1" max="2" width="9.140625" style="1"/>
    <col min="3" max="4" width="9.140625" style="1" customWidth="1"/>
    <col min="5" max="5" width="9.140625" style="1"/>
    <col min="6" max="6" width="9.140625" style="1" customWidth="1"/>
    <col min="7" max="7" width="9.140625" style="1"/>
    <col min="8" max="8" width="9.140625" style="1" customWidth="1"/>
    <col min="9" max="9" width="13.28515625" style="1" customWidth="1"/>
    <col min="10" max="10" width="9.140625" style="1" customWidth="1"/>
    <col min="11" max="11" width="9.140625" style="1"/>
    <col min="12" max="14" width="9.140625" style="1" hidden="1" customWidth="1"/>
    <col min="15" max="15" width="9.140625" style="1" customWidth="1"/>
    <col min="16" max="18" width="9.140625" style="1"/>
    <col min="19" max="19" width="13.28515625" style="1" bestFit="1" customWidth="1"/>
    <col min="20" max="25" width="9.140625" style="1"/>
    <col min="26" max="26" width="12.42578125" style="1" bestFit="1" customWidth="1"/>
    <col min="27" max="29" width="9.140625" style="1"/>
    <col min="30" max="31" width="11.140625" style="1" customWidth="1"/>
    <col min="32" max="38" width="9.140625" style="1"/>
    <col min="39" max="39" width="23.140625" style="1" customWidth="1"/>
    <col min="40" max="40" width="19.42578125" style="4" bestFit="1" customWidth="1"/>
    <col min="41" max="41" width="17.5703125" style="4" customWidth="1"/>
    <col min="42" max="42" width="22.7109375" style="4" customWidth="1"/>
    <col min="43" max="43" width="20" style="4" bestFit="1" customWidth="1"/>
    <col min="44" max="44" width="17.5703125" style="4" customWidth="1"/>
    <col min="45" max="45" width="17.5703125" style="4" hidden="1" customWidth="1"/>
    <col min="46" max="47" width="17.5703125" style="4" customWidth="1"/>
    <col min="48" max="48" width="19.7109375" style="4" customWidth="1"/>
    <col min="49" max="53" width="17.5703125" style="4" customWidth="1"/>
    <col min="54" max="54" width="23" style="4" customWidth="1"/>
    <col min="55" max="55" width="22.28515625" style="4" customWidth="1"/>
    <col min="56" max="57" width="17.5703125" style="4" customWidth="1"/>
    <col min="58" max="58" width="21" style="4" bestFit="1" customWidth="1"/>
    <col min="59" max="59" width="20.85546875" style="4" bestFit="1" customWidth="1"/>
    <col min="60" max="63" width="17.5703125" style="4" customWidth="1"/>
    <col min="64" max="64" width="18.42578125" style="4" bestFit="1" customWidth="1"/>
    <col min="65" max="67" width="18" style="4" bestFit="1" customWidth="1"/>
    <col min="68" max="68" width="18" style="4" hidden="1" customWidth="1"/>
    <col min="69" max="69" width="14.28515625" style="1" bestFit="1" customWidth="1"/>
    <col min="70" max="70" width="13.28515625" style="1" bestFit="1" customWidth="1"/>
    <col min="71" max="71" width="20.85546875" style="1" bestFit="1" customWidth="1"/>
    <col min="72" max="72" width="14.28515625" style="1" bestFit="1" customWidth="1"/>
    <col min="73" max="16384" width="9.140625" style="1"/>
  </cols>
  <sheetData>
    <row r="1" spans="1:112" x14ac:dyDescent="0.25">
      <c r="A1" s="92" t="s">
        <v>47</v>
      </c>
      <c r="AF1" s="2"/>
      <c r="AG1" s="2"/>
      <c r="AH1" s="2"/>
      <c r="AI1" s="2"/>
      <c r="AJ1" s="2"/>
      <c r="AK1" s="2"/>
      <c r="AL1" s="3"/>
      <c r="AM1" s="3"/>
      <c r="BL1" s="5"/>
      <c r="BM1" s="5"/>
      <c r="BN1" s="5"/>
      <c r="BO1" s="5"/>
      <c r="BP1" s="5"/>
      <c r="BR1" s="2"/>
      <c r="BS1" s="2"/>
      <c r="BT1" s="2"/>
      <c r="BU1" s="2"/>
      <c r="BV1" s="2"/>
      <c r="BX1" s="2"/>
      <c r="BY1" s="2"/>
      <c r="BZ1" s="2"/>
      <c r="CA1" s="2"/>
      <c r="CB1" s="2"/>
      <c r="CD1" s="2"/>
      <c r="CE1" s="2"/>
      <c r="CF1" s="2"/>
      <c r="CG1" s="2"/>
      <c r="CH1" s="2"/>
    </row>
    <row r="2" spans="1:112" x14ac:dyDescent="0.25">
      <c r="P2" s="6" t="s">
        <v>0</v>
      </c>
      <c r="Q2" s="7"/>
      <c r="R2" s="8"/>
      <c r="AF2" s="5"/>
      <c r="AG2" s="5"/>
      <c r="AH2" s="5"/>
      <c r="AI2" s="5"/>
      <c r="AJ2" s="5"/>
      <c r="AK2" s="5"/>
      <c r="AL2" s="5"/>
      <c r="AM2" s="9" t="s">
        <v>1</v>
      </c>
      <c r="AN2" s="9"/>
      <c r="AO2" s="9"/>
      <c r="AP2" s="9"/>
      <c r="AQ2" s="9"/>
      <c r="AR2" s="9"/>
      <c r="AS2" s="9"/>
      <c r="AT2" s="9"/>
      <c r="AU2" s="9"/>
      <c r="AV2" s="9"/>
      <c r="AW2" s="9"/>
      <c r="AX2" s="10"/>
      <c r="AY2" s="9" t="s">
        <v>2</v>
      </c>
      <c r="AZ2" s="9"/>
      <c r="BA2" s="9"/>
      <c r="BB2" s="9"/>
      <c r="BC2" s="9"/>
      <c r="BD2" s="9"/>
      <c r="BE2" s="9"/>
      <c r="BF2" s="9"/>
      <c r="BG2" s="9"/>
      <c r="BH2" s="9"/>
      <c r="BI2" s="11"/>
      <c r="BJ2" s="9" t="s">
        <v>3</v>
      </c>
      <c r="BK2" s="9"/>
      <c r="BL2" s="9"/>
      <c r="BM2" s="9"/>
      <c r="BN2" s="9"/>
      <c r="BO2" s="9"/>
      <c r="BP2" s="9"/>
      <c r="BQ2" s="9"/>
      <c r="BR2" s="9"/>
      <c r="BS2" s="9"/>
      <c r="BT2" s="9"/>
      <c r="BU2" s="5"/>
      <c r="BV2" s="12" t="s">
        <v>4</v>
      </c>
      <c r="BX2" s="5" t="s">
        <v>5</v>
      </c>
      <c r="BY2" s="5"/>
      <c r="BZ2" s="5"/>
      <c r="CA2" s="5"/>
      <c r="CB2" s="5"/>
      <c r="CC2" s="13"/>
      <c r="CD2" s="2"/>
      <c r="CE2" s="2"/>
      <c r="CF2" s="2"/>
      <c r="CG2" s="2"/>
      <c r="CH2" s="2"/>
      <c r="CI2" s="13"/>
      <c r="CJ2" s="13"/>
      <c r="CK2" s="13"/>
      <c r="CL2" s="13"/>
      <c r="CM2" s="13"/>
      <c r="CN2" s="13"/>
      <c r="CO2" s="13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</row>
    <row r="3" spans="1:112" x14ac:dyDescent="0.25">
      <c r="B3" s="15" t="s">
        <v>6</v>
      </c>
      <c r="C3" s="15" t="s">
        <v>7</v>
      </c>
      <c r="D3" s="15" t="s">
        <v>8</v>
      </c>
      <c r="E3" s="16" t="s">
        <v>9</v>
      </c>
      <c r="F3" s="15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7" t="s">
        <v>15</v>
      </c>
      <c r="P3" s="18">
        <v>4</v>
      </c>
      <c r="Q3" s="19">
        <v>8</v>
      </c>
      <c r="R3" s="20">
        <v>100</v>
      </c>
      <c r="S3" s="19">
        <v>4</v>
      </c>
      <c r="T3" s="19">
        <v>8</v>
      </c>
      <c r="U3" s="20">
        <v>100</v>
      </c>
      <c r="V3" s="19">
        <v>4</v>
      </c>
      <c r="W3" s="19">
        <v>8</v>
      </c>
      <c r="X3" s="20">
        <v>80</v>
      </c>
      <c r="AD3" s="11"/>
      <c r="AE3" s="11"/>
      <c r="AF3" s="3" t="s">
        <v>16</v>
      </c>
      <c r="AG3" s="3" t="s">
        <v>17</v>
      </c>
      <c r="AH3" s="3" t="s">
        <v>18</v>
      </c>
      <c r="AI3" s="3" t="s">
        <v>19</v>
      </c>
      <c r="AJ3" s="3" t="s">
        <v>20</v>
      </c>
      <c r="AK3" s="3" t="s">
        <v>21</v>
      </c>
      <c r="AL3" s="3"/>
      <c r="AM3" s="3" t="s">
        <v>22</v>
      </c>
      <c r="AN3" s="11" t="s">
        <v>23</v>
      </c>
      <c r="AO3" s="11"/>
      <c r="AP3" s="11" t="s">
        <v>24</v>
      </c>
      <c r="AQ3" s="11" t="s">
        <v>25</v>
      </c>
      <c r="AR3" s="11" t="s">
        <v>26</v>
      </c>
      <c r="AS3" s="11"/>
      <c r="AT3" s="11"/>
      <c r="AU3" s="11" t="s">
        <v>27</v>
      </c>
      <c r="AV3" s="11" t="s">
        <v>28</v>
      </c>
      <c r="AW3" s="11" t="s">
        <v>29</v>
      </c>
      <c r="AX3" s="11"/>
      <c r="AY3" s="3" t="s">
        <v>22</v>
      </c>
      <c r="AZ3" s="11" t="s">
        <v>23</v>
      </c>
      <c r="BA3" s="11"/>
      <c r="BB3" s="11" t="s">
        <v>24</v>
      </c>
      <c r="BC3" s="11" t="s">
        <v>25</v>
      </c>
      <c r="BD3" s="11" t="s">
        <v>26</v>
      </c>
      <c r="BE3" s="10"/>
      <c r="BF3" s="11" t="s">
        <v>30</v>
      </c>
      <c r="BG3" s="11" t="s">
        <v>28</v>
      </c>
      <c r="BH3" s="21" t="s">
        <v>31</v>
      </c>
      <c r="BI3" s="11"/>
      <c r="BJ3" s="3" t="s">
        <v>22</v>
      </c>
      <c r="BK3" s="11" t="s">
        <v>23</v>
      </c>
      <c r="BL3" s="11"/>
      <c r="BM3" s="11" t="s">
        <v>24</v>
      </c>
      <c r="BN3" s="11" t="s">
        <v>25</v>
      </c>
      <c r="BO3" s="11" t="s">
        <v>26</v>
      </c>
      <c r="BP3" s="11"/>
      <c r="BQ3" s="11"/>
      <c r="BR3" s="11" t="s">
        <v>27</v>
      </c>
      <c r="BS3" s="11" t="s">
        <v>28</v>
      </c>
      <c r="BT3" s="11" t="s">
        <v>29</v>
      </c>
      <c r="BU3" s="3"/>
      <c r="BV3" s="22"/>
      <c r="BX3" s="3"/>
      <c r="BY3" s="3"/>
      <c r="BZ3" s="3"/>
      <c r="CA3" s="3"/>
      <c r="CB3" s="3"/>
      <c r="CC3" s="13"/>
      <c r="CD3" s="3"/>
      <c r="CE3" s="3"/>
      <c r="CF3" s="3"/>
      <c r="CG3" s="3"/>
      <c r="CH3" s="3"/>
      <c r="CI3" s="13"/>
      <c r="CJ3" s="13"/>
      <c r="CK3" s="13"/>
      <c r="CL3" s="13"/>
      <c r="CM3" s="13"/>
      <c r="CN3" s="13"/>
      <c r="CO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</row>
    <row r="4" spans="1:112" x14ac:dyDescent="0.25">
      <c r="B4" s="23" t="s">
        <v>32</v>
      </c>
      <c r="C4" s="23">
        <v>-313.74700000000001</v>
      </c>
      <c r="D4" s="23">
        <v>0.3</v>
      </c>
      <c r="E4" s="23">
        <v>0.3</v>
      </c>
      <c r="F4" s="23">
        <v>-252.833</v>
      </c>
      <c r="G4" s="23">
        <v>-117.696</v>
      </c>
      <c r="H4" s="23">
        <v>1.9850000000000001</v>
      </c>
      <c r="I4" s="23">
        <v>107.902</v>
      </c>
      <c r="J4" s="23">
        <v>-126.27800000000001</v>
      </c>
      <c r="K4" s="23">
        <v>-59.52</v>
      </c>
      <c r="M4" s="1">
        <v>0</v>
      </c>
      <c r="N4" s="1">
        <v>0</v>
      </c>
      <c r="P4" s="24">
        <v>3</v>
      </c>
      <c r="Q4" s="25">
        <v>16</v>
      </c>
      <c r="R4" s="26"/>
      <c r="S4" s="27">
        <v>3</v>
      </c>
      <c r="T4" s="27">
        <v>8</v>
      </c>
      <c r="U4" s="27"/>
      <c r="V4" s="24">
        <v>3</v>
      </c>
      <c r="W4" s="25">
        <v>20</v>
      </c>
      <c r="X4" s="26"/>
      <c r="AD4" s="1">
        <f>IF(E4&lt;MIN($AM$32:$AM$59),IF(J4&gt;0,2,1),IF(E4&lt;MAX($AM$32:$AM$59),IF(J4&gt;0,4,3),IF(J4&gt;0,6,5)))</f>
        <v>1</v>
      </c>
      <c r="AE4" s="1">
        <f t="shared" ref="AE4:AE59" si="0">IF(AD4=1,$T$15,IF(AD4=2,$T$16,IF(AD4=3,$U$15,IF(AD4=4,$U$16,IF(AD4=5,$V$15,IF(AD4=6,$V$16,""))))))</f>
        <v>718</v>
      </c>
      <c r="AF4" s="1">
        <f t="shared" ref="AF4:AF59" si="1">IF(E4&lt;MIN($AM$32:$AM$59),IF(J4&gt;0,J4*1000000/($Q$11*$T$16*$T$16),J4*1000000/($Q$11*$T$15*$T$15)),IF(E4&lt;MAX(AM32:AM59),IF(J4&gt;0,J4*1000000/($Q$11*$U$16*$U$16),J4*1000000/($Q$11*$U$15*$U$15)),IF(J4&gt;0,J4*1000000/($Q$11*$V$16*$V$16),J4*1000000/($Q$11*$V$15*$V$15))))</f>
        <v>-0.81650256179473057</v>
      </c>
      <c r="AG4" s="1">
        <f t="shared" ref="AG4:AG35" si="2">IF($J4*1000000&gt;$Q$15*$Q$11*$AE$4^2,$Q$16*$Q$11*$AE$4,0.5*fck/fy*(1-SQRT(1-4.6*AF4/fck))*$Q$11*$AE$4)</f>
        <v>-392.58628948531072</v>
      </c>
      <c r="AH4" s="1">
        <f t="shared" ref="AH4:AH35" si="3">IF(J4*1000000&gt;$Q$15*$Q$11*AE4^2,(J4*1000000-$Q$15*$Q$11*AE4^2)/(0.87*fy*(AE4-40)),0)</f>
        <v>0</v>
      </c>
      <c r="AI4" s="1">
        <f t="shared" ref="AI4:AI35" si="4">IF(E4&lt;MIN($AM$32:$AM$59),0.87*fy*AH4/($Z$15-(0.45*fck)),IF(E4&lt;MAX($AM$32:$AM$59),0.87*fy*AH4/($AA$15-(0.45*fck)),0.87*fy*AH4/($AB$15-(0.45*fck))))</f>
        <v>0</v>
      </c>
      <c r="AJ4" s="1">
        <f t="shared" ref="AJ4:AJ35" si="5">IF(E4&lt;MIN($AM$32:$AM$59),-0.87*fy*AH4/($Z$15-(0.45*fck)),IF(E4&lt;MAX($AM$32:$AM$59),0.87*fy*AH4/($AA$15-(0.45*fck)),-0.87*fy*AH4/($AB$15-(0.45*fck))))</f>
        <v>0</v>
      </c>
      <c r="AK4" s="1">
        <f t="shared" ref="AK4:AK59" si="6">AG4+AH4</f>
        <v>-392.58628948531072</v>
      </c>
      <c r="AM4" s="28">
        <f>IF(OR((AND(K4&lt;0,K5&gt;0)),(AND(K5&lt;0,K4&gt;0))),$E4+(($E5-$E4)*(0-K4)/(K5-K4)),"")</f>
        <v>0.84263000510538988</v>
      </c>
      <c r="AN4" s="29">
        <f>IF($E4&lt;MIN($AM$4:$AM$31),IF($AK4&lt;0,-1*(IF($Q$11=0,"",$P$7*PI()*$Q$7^2/4)),IF($Q$11=0,"",$P$7*PI()*$Q$7^2/4)),0)</f>
        <v>-339.29200658769764</v>
      </c>
      <c r="AO4" s="29">
        <f>IF(AN4=0,0,$AK4-AN4)</f>
        <v>-53.294282897613073</v>
      </c>
      <c r="AP4" s="29" t="str">
        <f>IF(OR((AND(AO4&lt;0,AO5&gt;0)),(AND(AO5&lt;0,AO4&gt;0))),$E4+(($E5-$E4)*(0-AO4)/(AO5-AO4)),"")</f>
        <v/>
      </c>
      <c r="AQ4" s="29">
        <f>IF(AND($E4&gt;MIN($AP$4:$AP$31),$E4&lt;MAX($AP$5:$AP$31)),IF(AO4&lt;0,-1*(IF($Q$11=0,"",$P$5*PI()*$Q$5^2/4)),IF($Q$11=0,"",$P$5*PI()*$Q$5^2/4)),0)</f>
        <v>0</v>
      </c>
      <c r="AR4" s="29">
        <f>AQ4+AN4</f>
        <v>-339.29200658769764</v>
      </c>
      <c r="AS4" s="28"/>
      <c r="AT4" s="28">
        <f>IF(AR4=0,0,$AK4-AR4)</f>
        <v>-53.294282897613073</v>
      </c>
      <c r="AU4" s="28" t="str">
        <f>IF(OR((AND(AT4&lt;0,AT5&gt;0)),(AND(AT5&lt;0,AT4&gt;0))),$E4+(($E5-$E4)*(0-AT4)/(AT5-AT4)),"")</f>
        <v/>
      </c>
      <c r="AV4" s="28">
        <f>IF($E4&lt;MIN($AU$4:$AU$31),IF(AT4&lt;0,-1*(IF($Q$11=0,"",$P$6*PI()*$Q$6^2/4)),IF($Q$11=0,"",$P$6*PI()*$Q$6^2/4)),0)</f>
        <v>0</v>
      </c>
      <c r="AW4" s="30">
        <f>ABS(AV4 +AR4)</f>
        <v>339.29200658769764</v>
      </c>
      <c r="AY4" s="31">
        <f>IF(OR((AND(K4&lt;0,K5&gt;0)),(AND(K5&lt;0,K4&gt;0))),$E4+(($E5-$E4)*(0-K4)/(K5-K4)),"")</f>
        <v>0.84263000510538988</v>
      </c>
      <c r="AZ4" s="31">
        <f>IF(AND($E4&gt;MIN($AY$4:$AY$31),$E4&lt;MAX($AY$4:$AY$31)),IF($AK4&lt;0,-1*(IF($T$11=0,"",$S$7*PI()*$T$7^2/4)),IF($T$11=0,"",$S$7*PI()*$T$7^2/4)),0)</f>
        <v>0</v>
      </c>
      <c r="BA4" s="31">
        <f>IF(AZ4=0,0,$AK4-AZ4)</f>
        <v>0</v>
      </c>
      <c r="BB4" s="31" t="str">
        <f>IF(OR((AND(BA4&lt;0,BA5&gt;0)),(AND(BA5&lt;0,BA4&gt;0))),$E4+(($E5-$E4)*(0-BA4)/(BA5-BA4)),"")</f>
        <v/>
      </c>
      <c r="BC4" s="31">
        <f>IF(AND($E4&gt;MIN($BB$4:$BB$31),$E4&lt;MAX($BB$4:$BB$31)),IF(BA4&lt;0,-1*(IF($T$11=0,"",$S$8*PI()*$T$8^2/4)),IF($T$11=0,"",$S$8*PI()*$T$8^2/4)),0)</f>
        <v>0</v>
      </c>
      <c r="BD4" s="31">
        <f>BC4+AZ4</f>
        <v>0</v>
      </c>
      <c r="BE4" s="31">
        <f>IF(BD4=0,0,$AK4-BD4)</f>
        <v>0</v>
      </c>
      <c r="BF4" s="31" t="str">
        <f>IF(OR((AND(BE4&lt;0,BE5&gt;0)),(AND(BE5&lt;0,BE4&gt;0))),$E4+(($E5-$E4)*(0-BE4)/(BE5-BE4)),"")</f>
        <v/>
      </c>
      <c r="BG4" s="31">
        <f>IF(AND($E4&gt;MIN($BF$4:$BF$31),$E4&lt;MAX($BF$4:$BF$31)),IF(BE4&lt;0,-1*(IF($T$11=0,"",$S$9*PI()*$T$9^2/4)),IF($T$11=0,"",$S$9*PI()*$T$9^2/4)),0)</f>
        <v>0</v>
      </c>
      <c r="BH4" s="31">
        <f>BD4+ABS(BG4)</f>
        <v>0</v>
      </c>
      <c r="BJ4" s="28">
        <f>IF(OR((AND(K4&lt;0,K5&gt;0)),(AND(K5&lt;0,K4&gt;0))),$E4+(($E5-$E4)*(0-K4)/(K5-K4)),"")</f>
        <v>0.84263000510538988</v>
      </c>
      <c r="BK4" s="28">
        <f>IF($E4&gt;MAX($BJ$4:$BJ$31),IF($AK4&lt;0,-1*(IF($W$11=0,"",$V$7*PI()*$W$7^2/4)),IF($W$11=0,"",$V$7*PI()*$W$7^2/4)),0)</f>
        <v>0</v>
      </c>
      <c r="BL4" s="28">
        <f>IF(BK4=0,0,$AK4-BK4)</f>
        <v>0</v>
      </c>
      <c r="BM4" s="28" t="str">
        <f>IF(OR((AND(BL4&lt;0,BL5&gt;0)),(AND(BL5&lt;0,BL4&gt;0))),$E4+(($E5-$E4)*(0-BL4)/(BL5-BL4)),"")</f>
        <v/>
      </c>
      <c r="BN4" s="28">
        <f>IF($E4&gt;MAX($BM$4:$BM$31),IF(BL4&lt;0,-1*(IF($W$11=0,"",$V$8*PI()*$W$8^2/4)),IF($W$11=0,"",$V$8*PI()*$W$8^2/4)),0)</f>
        <v>0</v>
      </c>
      <c r="BO4" s="28">
        <f>BN4+BK4</f>
        <v>0</v>
      </c>
      <c r="BP4" s="28"/>
      <c r="BQ4" s="28">
        <f>IF(BO4=0,0,$AK4-BO4)</f>
        <v>0</v>
      </c>
      <c r="BR4" s="28" t="str">
        <f>IF(OR((AND(BQ4&lt;0,BQ5&gt;0)),(AND(BQ5&lt;0,BQ4&gt;0))),$E4+(($E5-$E4)*(0-BQ4)/(BQ5-BQ4)),"")</f>
        <v/>
      </c>
      <c r="BS4" s="28">
        <f>IF($E4&gt;MAX($BR$4:$BR$31),IF(BQ4&lt;0,-1*(IF($W$11=0,"",$V$9*PI()*$W$9^2/4)),IF($W$11=0,"",$V$9*PI()*$W$9^2/4)),0)</f>
        <v>0</v>
      </c>
      <c r="BT4" s="28">
        <f>ABS(BS4+BO4)</f>
        <v>0</v>
      </c>
      <c r="BU4" s="4"/>
      <c r="BV4" s="32">
        <f>BT4+AW4+BH4</f>
        <v>339.29200658769764</v>
      </c>
      <c r="BX4" s="1">
        <f>IF(BV4=BV5,BV4*(D5-D4),((BV4+BV5)/2)*(D5-D4))</f>
        <v>412.33403578366034</v>
      </c>
    </row>
    <row r="5" spans="1:112" x14ac:dyDescent="0.25">
      <c r="B5" s="23" t="s">
        <v>32</v>
      </c>
      <c r="C5" s="23">
        <v>-284.64100000000002</v>
      </c>
      <c r="D5" s="23">
        <v>1.175</v>
      </c>
      <c r="E5" s="23">
        <v>1.175</v>
      </c>
      <c r="F5" s="23">
        <v>-239.29599999999999</v>
      </c>
      <c r="G5" s="23">
        <v>-101.71</v>
      </c>
      <c r="H5" s="23">
        <v>1.954</v>
      </c>
      <c r="I5" s="23">
        <v>107.902</v>
      </c>
      <c r="J5" s="23">
        <v>103.215</v>
      </c>
      <c r="K5" s="23">
        <v>36.457000000000001</v>
      </c>
      <c r="M5" s="1">
        <v>0</v>
      </c>
      <c r="N5" s="1">
        <v>736</v>
      </c>
      <c r="P5" s="33">
        <v>3</v>
      </c>
      <c r="Q5" s="34">
        <v>16</v>
      </c>
      <c r="R5" s="35"/>
      <c r="S5" s="27"/>
      <c r="T5" s="27"/>
      <c r="U5" s="27"/>
      <c r="V5" s="33">
        <v>3</v>
      </c>
      <c r="W5" s="34">
        <v>20</v>
      </c>
      <c r="X5" s="35"/>
      <c r="AD5" s="1">
        <f t="shared" ref="AD5:AD31" si="7">IF(E5&lt;MIN($AM$32:$AM$59),IF(J5&gt;0,2,1),IF(E5&lt;MAX($AM$32:$AM$59),IF(J5&gt;0,4,3),IF(J5&gt;0,6,5)))</f>
        <v>2</v>
      </c>
      <c r="AE5" s="1">
        <f t="shared" si="0"/>
        <v>756</v>
      </c>
      <c r="AF5" s="1">
        <f t="shared" si="1"/>
        <v>0.60197432882618063</v>
      </c>
      <c r="AG5" s="1">
        <f t="shared" si="2"/>
        <v>305.44918778061646</v>
      </c>
      <c r="AH5" s="1">
        <f t="shared" si="3"/>
        <v>0</v>
      </c>
      <c r="AI5" s="1">
        <f t="shared" si="4"/>
        <v>0</v>
      </c>
      <c r="AJ5" s="1">
        <f t="shared" si="5"/>
        <v>0</v>
      </c>
      <c r="AK5" s="1">
        <f t="shared" si="6"/>
        <v>305.44918778061646</v>
      </c>
      <c r="AM5" s="28" t="str">
        <f t="shared" ref="AM5:AM59" si="8">IF(OR((AND(K5&lt;0,K6&gt;0)),(AND(K6&lt;0,K5&gt;0))),$E5+(($E6-$E5)*(0-K5)/(K6-K5)),"")</f>
        <v/>
      </c>
      <c r="AN5" s="29">
        <f t="shared" ref="AN5:AN31" si="9">IF($E5&lt;MIN($AM$4:$AM$31),IF($AK5&lt;0,-1*(IF($Q$11=0,"",$P$7*PI()*$Q$7^2/4)),IF($Q$11=0,"",$P$7*PI()*$Q$7^2/4)),0)</f>
        <v>0</v>
      </c>
      <c r="AO5" s="29">
        <f t="shared" ref="AO5:AO31" si="10">IF(AN5=0,0,$AK5-AN5)</f>
        <v>0</v>
      </c>
      <c r="AP5" s="29" t="str">
        <f t="shared" ref="AP5:AP59" si="11">IF(OR((AND(AO5&lt;0,AO6&gt;0)),(AND(AO6&lt;0,AO5&gt;0))),$E5+(($E6-$E5)*(0-AO5)/(AO6-AO5)),"")</f>
        <v/>
      </c>
      <c r="AQ5" s="29">
        <f t="shared" ref="AQ5:AQ31" si="12">IF(AND($E5&gt;MIN($AP$4:$AP$31),$E5&lt;MAX($AP$5:$AP$31)),IF(AO5&lt;0,-1*(IF($Q$11=0,"",$P$5*PI()*$Q$5^2/4)),IF($Q$11=0,"",$P$5*PI()*$Q$5^2/4)),0)</f>
        <v>0</v>
      </c>
      <c r="AR5" s="29">
        <f t="shared" ref="AR5:AR31" si="13">AQ5+AN5</f>
        <v>0</v>
      </c>
      <c r="AS5" s="28"/>
      <c r="AT5" s="28">
        <f t="shared" ref="AT5:AT31" si="14">IF(AR5=0,0,$AK5-AR5)</f>
        <v>0</v>
      </c>
      <c r="AU5" s="28" t="str">
        <f t="shared" ref="AU5:AU59" si="15">IF(OR((AND(AT5&lt;0,AT6&gt;0)),(AND(AT6&lt;0,AT5&gt;0))),$E5+(($E6-$E5)*(0-AT5)/(AT6-AT5)),"")</f>
        <v/>
      </c>
      <c r="AV5" s="28">
        <f t="shared" ref="AV5:AV31" si="16">IF($E5&lt;MIN($AU$4:$AU$31),IF(AT5&lt;0,-1*(IF($Q$11=0,"",$P$6*PI()*$Q$6^2/4)),IF($Q$11=0,"",$P$6*PI()*$Q$6^2/4)),0)</f>
        <v>0</v>
      </c>
      <c r="AW5" s="30">
        <f t="shared" ref="AW5:AW31" si="17">AV5 +AR5</f>
        <v>0</v>
      </c>
      <c r="AY5" s="31" t="str">
        <f t="shared" ref="AY5:AY59" si="18">IF(OR((AND(K5&lt;0,K6&gt;0)),(AND(K6&lt;0,K5&gt;0))),$E5+(($E6-$E5)*(0-K5)/(K6-K5)),"")</f>
        <v/>
      </c>
      <c r="AZ5" s="31">
        <f t="shared" ref="AZ5:AZ31" si="19">IF(AND($E5&gt;MIN($AY$4:$AY$31),$E5&lt;MAX($AY$4:$AY$31)),IF($AK5&lt;0,-1*(IF($T$11=0,"",$S$7*PI()*$T$7^2/4)),IF($T$11=0,"",$S$7*PI()*$T$7^2/4)),0)</f>
        <v>603.18578948924028</v>
      </c>
      <c r="BA5" s="31">
        <f t="shared" ref="BA5:BA21" si="20">IF(AZ5=0,0,$AK5-AZ5)</f>
        <v>-297.73660170862382</v>
      </c>
      <c r="BB5" s="31" t="str">
        <f t="shared" ref="BB5:BB59" si="21">IF(OR((AND(BA5&lt;0,BA6&gt;0)),(AND(BA6&lt;0,BA5&gt;0))),$E5+(($E6-$E5)*(0-BA5)/(BA6-BA5)),"")</f>
        <v/>
      </c>
      <c r="BC5" s="31">
        <f t="shared" ref="BC5:BC31" si="22">IF(AND($E5&gt;MIN($BB$4:$BB$31),$E5&lt;MAX($BB$4:$BB$31)),IF(BA5&lt;0,-1*(IF($T$11=0,"",$S$8*PI()*$T$8^2/4)),IF($T$11=0,"",$S$8*PI()*$T$8^2/4)),0)</f>
        <v>0</v>
      </c>
      <c r="BD5" s="31">
        <f t="shared" ref="BD5:BD21" si="23">BC5+AZ5</f>
        <v>603.18578948924028</v>
      </c>
      <c r="BE5" s="31">
        <f t="shared" ref="BE5:BE31" si="24">IF(BD5=0,0,$AK5-BD5)</f>
        <v>-297.73660170862382</v>
      </c>
      <c r="BF5" s="31" t="str">
        <f t="shared" ref="BF5:BF59" si="25">IF(OR((AND(BE5&lt;0,BE6&gt;0)),(AND(BE6&lt;0,BE5&gt;0))),$E5+(($E6-$E5)*(0-BE5)/(BE6-BE5)),"")</f>
        <v/>
      </c>
      <c r="BG5" s="31">
        <f t="shared" ref="BG5:BG31" si="26">IF(AND($E5&gt;MIN($BF$4:$BF$31),$E5&lt;MAX($BF$4:$BF$31)),IF(BE5&lt;0,-1*(IF($T$11=0,"",$S$9*PI()*$T$9^2/4)),IF($T$11=0,"",$S$9*PI()*$T$9^2/4)),0)</f>
        <v>0</v>
      </c>
      <c r="BH5" s="31">
        <f t="shared" ref="BH5:BH31" si="27">BD5+ABS(BG5)</f>
        <v>603.18578948924028</v>
      </c>
      <c r="BJ5" s="28" t="str">
        <f t="shared" ref="BJ5:BJ59" si="28">IF(OR((AND(K5&lt;0,K6&gt;0)),(AND(K6&lt;0,K5&gt;0))),$E5+(($E6-$E5)*(0-K5)/(K6-K5)),"")</f>
        <v/>
      </c>
      <c r="BK5" s="28">
        <f t="shared" ref="BK5:BK31" si="29">IF($E5&gt;MAX($BJ$4:$BJ$31),IF($AK5&lt;0,-1*(IF($W$11=0,"",$V$7*PI()*$W$7^2/4)),IF($W$11=0,"",$V$7*PI()*$W$7^2/4)),0)</f>
        <v>0</v>
      </c>
      <c r="BL5" s="28">
        <f t="shared" ref="BL5:BL31" si="30">IF(BK5=0,0,$AK5-BK5)</f>
        <v>0</v>
      </c>
      <c r="BM5" s="28" t="str">
        <f t="shared" ref="BM5:BM59" si="31">IF(OR((AND(BL5&lt;0,BL6&gt;0)),(AND(BL6&lt;0,BL5&gt;0))),$E5+(($E6-$E5)*(0-BL5)/(BL6-BL5)),"")</f>
        <v/>
      </c>
      <c r="BN5" s="28">
        <f t="shared" ref="BN5:BN31" si="32">IF($E5&gt;MAX($BM$4:$BM$31),IF(BL5&lt;0,-1*(IF($W$11=0,"",$V$8*PI()*$W$8^2/4)),IF($W$11=0,"",$V$8*PI()*$W$8^2/4)),0)</f>
        <v>0</v>
      </c>
      <c r="BO5" s="28">
        <f t="shared" ref="BO5:BO31" si="33">BN5+BK5</f>
        <v>0</v>
      </c>
      <c r="BP5" s="28"/>
      <c r="BQ5" s="28">
        <f t="shared" ref="BQ5:BQ31" si="34">IF(BO5=0,0,$AK5-BO5)</f>
        <v>0</v>
      </c>
      <c r="BR5" s="28" t="str">
        <f t="shared" ref="BR5:BR59" si="35">IF(OR((AND(BQ5&lt;0,BQ6&gt;0)),(AND(BQ6&lt;0,BQ5&gt;0))),$E5+(($E6-$E5)*(0-BQ5)/(BQ6-BQ5)),"")</f>
        <v/>
      </c>
      <c r="BS5" s="28">
        <f t="shared" ref="BS5:BS31" si="36">IF($E5&gt;MAX($BR$4:$BR$31),IF(BQ5&lt;0,-1*(IF($W$11=0,"",$V$9*PI()*$W$9^2/4)),IF($W$11=0,"",$V$9*PI()*$W$9^2/4)),0)</f>
        <v>0</v>
      </c>
      <c r="BT5" s="28">
        <f t="shared" ref="BT5:BT31" si="37">ABS(BS5+BO5)</f>
        <v>0</v>
      </c>
      <c r="BU5" s="4"/>
      <c r="BV5" s="32">
        <f t="shared" ref="BV5:BV31" si="38">BT5+AW5+BH5</f>
        <v>603.18578948924028</v>
      </c>
      <c r="BX5" s="1">
        <f t="shared" ref="BX5:BX31" si="39">IF(BV5=BV6,BV5*(D6-D5),((BV5+BV6)/2)*(D6-D5))</f>
        <v>255.14758895394866</v>
      </c>
    </row>
    <row r="6" spans="1:112" x14ac:dyDescent="0.25">
      <c r="B6" s="23" t="s">
        <v>32</v>
      </c>
      <c r="C6" s="23">
        <v>-272.08100000000002</v>
      </c>
      <c r="D6" s="23">
        <v>1.5980000000000001</v>
      </c>
      <c r="E6" s="23">
        <v>1.5980000000000001</v>
      </c>
      <c r="F6" s="23">
        <v>-233.22800000000001</v>
      </c>
      <c r="G6" s="23">
        <v>-94.456000000000003</v>
      </c>
      <c r="H6" s="23">
        <v>1.94</v>
      </c>
      <c r="I6" s="23">
        <v>107.902</v>
      </c>
      <c r="J6" s="23">
        <v>159.364</v>
      </c>
      <c r="K6" s="23">
        <v>77.97</v>
      </c>
      <c r="M6" s="1">
        <v>0</v>
      </c>
      <c r="N6" s="1">
        <v>1050</v>
      </c>
      <c r="P6" s="33">
        <v>3</v>
      </c>
      <c r="Q6" s="34">
        <v>16</v>
      </c>
      <c r="R6" s="35"/>
      <c r="S6" s="27"/>
      <c r="T6" s="27"/>
      <c r="U6" s="27"/>
      <c r="V6" s="33">
        <v>2</v>
      </c>
      <c r="W6" s="34">
        <v>16</v>
      </c>
      <c r="X6" s="35"/>
      <c r="AD6" s="1">
        <f t="shared" si="7"/>
        <v>2</v>
      </c>
      <c r="AE6" s="1">
        <f t="shared" si="0"/>
        <v>756</v>
      </c>
      <c r="AF6" s="1">
        <f t="shared" si="1"/>
        <v>0.92944859699709792</v>
      </c>
      <c r="AG6" s="1">
        <f t="shared" si="2"/>
        <v>478.1581727787692</v>
      </c>
      <c r="AH6" s="1">
        <f t="shared" si="3"/>
        <v>0</v>
      </c>
      <c r="AI6" s="1">
        <f t="shared" si="4"/>
        <v>0</v>
      </c>
      <c r="AJ6" s="1">
        <f t="shared" si="5"/>
        <v>0</v>
      </c>
      <c r="AK6" s="1">
        <f t="shared" si="6"/>
        <v>478.1581727787692</v>
      </c>
      <c r="AM6" s="28" t="str">
        <f t="shared" si="8"/>
        <v/>
      </c>
      <c r="AN6" s="29">
        <f t="shared" si="9"/>
        <v>0</v>
      </c>
      <c r="AO6" s="29">
        <f t="shared" si="10"/>
        <v>0</v>
      </c>
      <c r="AP6" s="29" t="str">
        <f t="shared" si="11"/>
        <v/>
      </c>
      <c r="AQ6" s="29">
        <f t="shared" si="12"/>
        <v>0</v>
      </c>
      <c r="AR6" s="29">
        <f t="shared" si="13"/>
        <v>0</v>
      </c>
      <c r="AS6" s="28"/>
      <c r="AT6" s="28">
        <f t="shared" si="14"/>
        <v>0</v>
      </c>
      <c r="AU6" s="28" t="str">
        <f t="shared" si="15"/>
        <v/>
      </c>
      <c r="AV6" s="28">
        <f t="shared" si="16"/>
        <v>0</v>
      </c>
      <c r="AW6" s="30">
        <f t="shared" si="17"/>
        <v>0</v>
      </c>
      <c r="AY6" s="31" t="str">
        <f t="shared" si="18"/>
        <v/>
      </c>
      <c r="AZ6" s="31">
        <f t="shared" si="19"/>
        <v>603.18578948924028</v>
      </c>
      <c r="BA6" s="31">
        <f t="shared" si="20"/>
        <v>-125.02761671047108</v>
      </c>
      <c r="BB6" s="31" t="str">
        <f t="shared" si="21"/>
        <v/>
      </c>
      <c r="BC6" s="31">
        <f t="shared" si="22"/>
        <v>0</v>
      </c>
      <c r="BD6" s="31">
        <f t="shared" si="23"/>
        <v>603.18578948924028</v>
      </c>
      <c r="BE6" s="31">
        <f t="shared" si="24"/>
        <v>-125.02761671047108</v>
      </c>
      <c r="BF6" s="31" t="str">
        <f t="shared" si="25"/>
        <v/>
      </c>
      <c r="BG6" s="31">
        <f t="shared" si="26"/>
        <v>0</v>
      </c>
      <c r="BH6" s="31">
        <f t="shared" si="27"/>
        <v>603.18578948924028</v>
      </c>
      <c r="BJ6" s="28" t="str">
        <f t="shared" si="28"/>
        <v/>
      </c>
      <c r="BK6" s="28">
        <f t="shared" si="29"/>
        <v>0</v>
      </c>
      <c r="BL6" s="28">
        <f t="shared" si="30"/>
        <v>0</v>
      </c>
      <c r="BM6" s="28" t="str">
        <f t="shared" si="31"/>
        <v/>
      </c>
      <c r="BN6" s="28">
        <f t="shared" si="32"/>
        <v>0</v>
      </c>
      <c r="BO6" s="28">
        <f t="shared" si="33"/>
        <v>0</v>
      </c>
      <c r="BP6" s="28"/>
      <c r="BQ6" s="28">
        <f t="shared" si="34"/>
        <v>0</v>
      </c>
      <c r="BR6" s="28" t="str">
        <f t="shared" si="35"/>
        <v/>
      </c>
      <c r="BS6" s="28">
        <f t="shared" si="36"/>
        <v>0</v>
      </c>
      <c r="BT6" s="28">
        <f t="shared" si="37"/>
        <v>0</v>
      </c>
      <c r="BU6" s="4"/>
      <c r="BV6" s="32">
        <f t="shared" si="38"/>
        <v>603.18578948924028</v>
      </c>
      <c r="BX6" s="1">
        <f t="shared" si="39"/>
        <v>0.6031857894891739</v>
      </c>
    </row>
    <row r="7" spans="1:112" x14ac:dyDescent="0.25">
      <c r="B7" s="23" t="s">
        <v>32</v>
      </c>
      <c r="C7" s="23">
        <v>-218.29</v>
      </c>
      <c r="D7" s="23">
        <v>1.599</v>
      </c>
      <c r="E7" s="23">
        <v>1.599</v>
      </c>
      <c r="F7" s="23">
        <v>-170.25200000000001</v>
      </c>
      <c r="G7" s="23">
        <v>-72.926000000000002</v>
      </c>
      <c r="H7" s="23">
        <v>1.34</v>
      </c>
      <c r="I7" s="23">
        <v>72.382000000000005</v>
      </c>
      <c r="J7" s="23">
        <v>126.21299999999999</v>
      </c>
      <c r="K7" s="23">
        <v>77.97</v>
      </c>
      <c r="M7" s="1">
        <v>0</v>
      </c>
      <c r="N7" s="1">
        <v>1051</v>
      </c>
      <c r="P7" s="36">
        <v>3</v>
      </c>
      <c r="Q7" s="37">
        <v>12</v>
      </c>
      <c r="R7" s="38"/>
      <c r="S7" s="24">
        <v>3</v>
      </c>
      <c r="T7" s="25">
        <v>16</v>
      </c>
      <c r="U7" s="26"/>
      <c r="V7" s="36">
        <v>3</v>
      </c>
      <c r="W7" s="37">
        <v>12</v>
      </c>
      <c r="X7" s="38"/>
      <c r="Z7" s="39" t="s">
        <v>33</v>
      </c>
      <c r="AA7" s="40"/>
      <c r="AB7" s="41"/>
      <c r="AC7" s="42"/>
      <c r="AD7" s="1">
        <f t="shared" si="7"/>
        <v>2</v>
      </c>
      <c r="AE7" s="1">
        <f t="shared" si="0"/>
        <v>756</v>
      </c>
      <c r="AF7" s="1">
        <f t="shared" si="1"/>
        <v>0.7361041124268638</v>
      </c>
      <c r="AG7" s="1">
        <f t="shared" si="2"/>
        <v>375.59624727113209</v>
      </c>
      <c r="AH7" s="1">
        <f t="shared" si="3"/>
        <v>0</v>
      </c>
      <c r="AI7" s="1">
        <f t="shared" si="4"/>
        <v>0</v>
      </c>
      <c r="AJ7" s="1">
        <f t="shared" si="5"/>
        <v>0</v>
      </c>
      <c r="AK7" s="1">
        <f t="shared" si="6"/>
        <v>375.59624727113209</v>
      </c>
      <c r="AM7" s="28" t="str">
        <f t="shared" si="8"/>
        <v/>
      </c>
      <c r="AN7" s="29">
        <f t="shared" si="9"/>
        <v>0</v>
      </c>
      <c r="AO7" s="29">
        <f t="shared" si="10"/>
        <v>0</v>
      </c>
      <c r="AP7" s="29" t="str">
        <f t="shared" si="11"/>
        <v/>
      </c>
      <c r="AQ7" s="29">
        <f t="shared" si="12"/>
        <v>0</v>
      </c>
      <c r="AR7" s="29">
        <f t="shared" si="13"/>
        <v>0</v>
      </c>
      <c r="AS7" s="28"/>
      <c r="AT7" s="28">
        <f t="shared" si="14"/>
        <v>0</v>
      </c>
      <c r="AU7" s="28" t="str">
        <f t="shared" si="15"/>
        <v/>
      </c>
      <c r="AV7" s="28">
        <f t="shared" si="16"/>
        <v>0</v>
      </c>
      <c r="AW7" s="30">
        <f t="shared" si="17"/>
        <v>0</v>
      </c>
      <c r="AY7" s="31" t="str">
        <f t="shared" si="18"/>
        <v/>
      </c>
      <c r="AZ7" s="31">
        <f t="shared" si="19"/>
        <v>603.18578948924028</v>
      </c>
      <c r="BA7" s="31">
        <f t="shared" si="20"/>
        <v>-227.58954221810819</v>
      </c>
      <c r="BB7" s="31" t="str">
        <f t="shared" si="21"/>
        <v/>
      </c>
      <c r="BC7" s="31">
        <f t="shared" si="22"/>
        <v>0</v>
      </c>
      <c r="BD7" s="31">
        <f t="shared" si="23"/>
        <v>603.18578948924028</v>
      </c>
      <c r="BE7" s="31">
        <f t="shared" si="24"/>
        <v>-227.58954221810819</v>
      </c>
      <c r="BF7" s="31" t="str">
        <f t="shared" si="25"/>
        <v/>
      </c>
      <c r="BG7" s="31">
        <f t="shared" si="26"/>
        <v>0</v>
      </c>
      <c r="BH7" s="31">
        <f t="shared" si="27"/>
        <v>603.18578948924028</v>
      </c>
      <c r="BJ7" s="28" t="str">
        <f t="shared" si="28"/>
        <v/>
      </c>
      <c r="BK7" s="28">
        <f t="shared" si="29"/>
        <v>0</v>
      </c>
      <c r="BL7" s="28">
        <f t="shared" si="30"/>
        <v>0</v>
      </c>
      <c r="BM7" s="28" t="str">
        <f t="shared" si="31"/>
        <v/>
      </c>
      <c r="BN7" s="28">
        <f t="shared" si="32"/>
        <v>0</v>
      </c>
      <c r="BO7" s="28">
        <f t="shared" si="33"/>
        <v>0</v>
      </c>
      <c r="BP7" s="28"/>
      <c r="BQ7" s="28">
        <f t="shared" si="34"/>
        <v>0</v>
      </c>
      <c r="BR7" s="28" t="str">
        <f t="shared" si="35"/>
        <v/>
      </c>
      <c r="BS7" s="28">
        <f t="shared" si="36"/>
        <v>0</v>
      </c>
      <c r="BT7" s="28">
        <f t="shared" si="37"/>
        <v>0</v>
      </c>
      <c r="BU7" s="4"/>
      <c r="BV7" s="32">
        <f t="shared" si="38"/>
        <v>603.18578948924028</v>
      </c>
      <c r="BX7" s="1">
        <f t="shared" si="39"/>
        <v>271.43360527015813</v>
      </c>
    </row>
    <row r="8" spans="1:112" x14ac:dyDescent="0.25">
      <c r="B8" s="23" t="s">
        <v>32</v>
      </c>
      <c r="C8" s="23">
        <v>-204.84</v>
      </c>
      <c r="D8" s="23">
        <v>2.0489999999999999</v>
      </c>
      <c r="E8" s="23">
        <v>2.0489999999999999</v>
      </c>
      <c r="F8" s="23">
        <v>-163.76599999999999</v>
      </c>
      <c r="G8" s="23">
        <v>-65.177000000000007</v>
      </c>
      <c r="H8" s="23">
        <v>1.3260000000000001</v>
      </c>
      <c r="I8" s="23">
        <v>72.382000000000005</v>
      </c>
      <c r="J8" s="23">
        <v>187.34200000000001</v>
      </c>
      <c r="K8" s="23">
        <v>118.67400000000001</v>
      </c>
      <c r="M8" s="1">
        <v>0</v>
      </c>
      <c r="N8" s="1">
        <v>1472</v>
      </c>
      <c r="P8" s="43"/>
      <c r="Q8" s="44"/>
      <c r="R8" s="45"/>
      <c r="S8" s="33">
        <v>2</v>
      </c>
      <c r="T8" s="34">
        <v>20</v>
      </c>
      <c r="U8" s="35"/>
      <c r="V8" s="43"/>
      <c r="W8" s="44"/>
      <c r="X8" s="45"/>
      <c r="Z8" s="46">
        <f>IF($Q$11=0,"",$P$4*PI()*$Q$4^2/4+$P$5*PI()*$Q$5^2/4+$P$6*PI()*$Q$6^2/4)</f>
        <v>1809.5573684677208</v>
      </c>
      <c r="AA8" s="47">
        <f>IF($Q$11=0,"",$S$4*PI()*$T$4^2/4+$S$5*PI()*$T$5^2/4+$S$6*PI()*$T$6^2/4)</f>
        <v>150.79644737231007</v>
      </c>
      <c r="AB8" s="48">
        <f>IF($Q$11=0,"",$V$4*PI()*$W$4^2/4+$V$5*PI()*$W$5^2/4+$V$6*PI()*$W$6^2/4)</f>
        <v>2287.0794518133694</v>
      </c>
      <c r="AC8" s="49"/>
      <c r="AD8" s="1">
        <f t="shared" si="7"/>
        <v>2</v>
      </c>
      <c r="AE8" s="1">
        <f t="shared" si="0"/>
        <v>756</v>
      </c>
      <c r="AF8" s="1">
        <f t="shared" si="1"/>
        <v>1.0926229202243312</v>
      </c>
      <c r="AG8" s="1">
        <f t="shared" si="2"/>
        <v>566.10404281126614</v>
      </c>
      <c r="AH8" s="1">
        <f t="shared" si="3"/>
        <v>0</v>
      </c>
      <c r="AI8" s="1">
        <f t="shared" si="4"/>
        <v>0</v>
      </c>
      <c r="AJ8" s="1">
        <f t="shared" si="5"/>
        <v>0</v>
      </c>
      <c r="AK8" s="1">
        <f t="shared" si="6"/>
        <v>566.10404281126614</v>
      </c>
      <c r="AM8" s="28" t="str">
        <f t="shared" si="8"/>
        <v/>
      </c>
      <c r="AN8" s="29">
        <f t="shared" si="9"/>
        <v>0</v>
      </c>
      <c r="AO8" s="29">
        <f t="shared" si="10"/>
        <v>0</v>
      </c>
      <c r="AP8" s="29" t="str">
        <f t="shared" si="11"/>
        <v/>
      </c>
      <c r="AQ8" s="29">
        <f t="shared" si="12"/>
        <v>0</v>
      </c>
      <c r="AR8" s="29">
        <f t="shared" si="13"/>
        <v>0</v>
      </c>
      <c r="AS8" s="28"/>
      <c r="AT8" s="28">
        <f t="shared" si="14"/>
        <v>0</v>
      </c>
      <c r="AU8" s="28" t="str">
        <f t="shared" si="15"/>
        <v/>
      </c>
      <c r="AV8" s="28">
        <f t="shared" si="16"/>
        <v>0</v>
      </c>
      <c r="AW8" s="30">
        <f t="shared" si="17"/>
        <v>0</v>
      </c>
      <c r="AY8" s="31" t="str">
        <f t="shared" si="18"/>
        <v/>
      </c>
      <c r="AZ8" s="31">
        <f t="shared" si="19"/>
        <v>603.18578948924028</v>
      </c>
      <c r="BA8" s="31">
        <f t="shared" si="20"/>
        <v>-37.081746677974138</v>
      </c>
      <c r="BB8" s="31">
        <f t="shared" si="21"/>
        <v>2.1455222148303172</v>
      </c>
      <c r="BC8" s="31">
        <f t="shared" si="22"/>
        <v>0</v>
      </c>
      <c r="BD8" s="31">
        <f t="shared" si="23"/>
        <v>603.18578948924028</v>
      </c>
      <c r="BE8" s="31">
        <f t="shared" si="24"/>
        <v>-37.081746677974138</v>
      </c>
      <c r="BF8" s="31" t="str">
        <f t="shared" si="25"/>
        <v/>
      </c>
      <c r="BG8" s="31">
        <f t="shared" si="26"/>
        <v>0</v>
      </c>
      <c r="BH8" s="31">
        <f t="shared" si="27"/>
        <v>603.18578948924028</v>
      </c>
      <c r="BJ8" s="28" t="str">
        <f t="shared" si="28"/>
        <v/>
      </c>
      <c r="BK8" s="28">
        <f t="shared" si="29"/>
        <v>0</v>
      </c>
      <c r="BL8" s="28">
        <f t="shared" si="30"/>
        <v>0</v>
      </c>
      <c r="BM8" s="28" t="str">
        <f t="shared" si="31"/>
        <v/>
      </c>
      <c r="BN8" s="28">
        <f t="shared" si="32"/>
        <v>0</v>
      </c>
      <c r="BO8" s="28">
        <f t="shared" si="33"/>
        <v>0</v>
      </c>
      <c r="BP8" s="28"/>
      <c r="BQ8" s="28">
        <f t="shared" si="34"/>
        <v>0</v>
      </c>
      <c r="BR8" s="28" t="str">
        <f t="shared" si="35"/>
        <v/>
      </c>
      <c r="BS8" s="28">
        <f t="shared" si="36"/>
        <v>0</v>
      </c>
      <c r="BT8" s="28">
        <f t="shared" si="37"/>
        <v>0</v>
      </c>
      <c r="BU8" s="4"/>
      <c r="BV8" s="32">
        <f t="shared" si="38"/>
        <v>603.18578948924028</v>
      </c>
      <c r="BX8" s="1">
        <f t="shared" si="39"/>
        <v>639.38950322920903</v>
      </c>
    </row>
    <row r="9" spans="1:112" x14ac:dyDescent="0.25">
      <c r="B9" s="23" t="s">
        <v>32</v>
      </c>
      <c r="C9" s="23">
        <v>-183.27500000000001</v>
      </c>
      <c r="D9" s="23">
        <v>2.746</v>
      </c>
      <c r="E9" s="23">
        <v>2.746</v>
      </c>
      <c r="F9" s="23">
        <v>-153.495</v>
      </c>
      <c r="G9" s="23">
        <v>-52.954999999999998</v>
      </c>
      <c r="H9" s="23">
        <v>1.302</v>
      </c>
      <c r="I9" s="23">
        <v>72.382000000000005</v>
      </c>
      <c r="J9" s="23">
        <v>269.97699999999998</v>
      </c>
      <c r="K9" s="23">
        <v>207.86500000000001</v>
      </c>
      <c r="M9" s="1">
        <v>0</v>
      </c>
      <c r="N9" s="1">
        <v>2208</v>
      </c>
      <c r="P9" s="50"/>
      <c r="Q9" s="51"/>
      <c r="R9" s="52"/>
      <c r="S9" s="53">
        <v>2</v>
      </c>
      <c r="T9" s="54">
        <v>12</v>
      </c>
      <c r="U9" s="55"/>
      <c r="V9" s="50"/>
      <c r="W9" s="51"/>
      <c r="X9" s="52"/>
      <c r="Z9" s="56">
        <f>IF($Q$11=0,"",$P$7*PI()*$Q$7^2/4+$P$8*PI()*$Q$8^2/4+$P$9*PI()*$Q$9^2/4)</f>
        <v>339.29200658769764</v>
      </c>
      <c r="AA9" s="57">
        <f>IF($Q$11=0,"",$S$7*PI()*$T$7^2/4+$S$8*PI()*$T$8^2/4+$S$9*PI()*$T$9^2/4)</f>
        <v>1457.6989912656638</v>
      </c>
      <c r="AB9" s="58">
        <f>IF($Q$11=0,"",$V$7*PI()*$W$7^2/4+$V$8*PI()*$W$8^2/4+$V$9*PI()*$W$9^2/4)</f>
        <v>339.29200658769764</v>
      </c>
      <c r="AC9" s="49"/>
      <c r="AD9" s="1">
        <f t="shared" si="7"/>
        <v>2</v>
      </c>
      <c r="AE9" s="1">
        <f t="shared" si="0"/>
        <v>756</v>
      </c>
      <c r="AF9" s="1">
        <f t="shared" si="1"/>
        <v>1.5745698142082623</v>
      </c>
      <c r="AG9" s="1">
        <f t="shared" si="2"/>
        <v>833.87636320387526</v>
      </c>
      <c r="AH9" s="1">
        <f t="shared" si="3"/>
        <v>0</v>
      </c>
      <c r="AI9" s="1">
        <f t="shared" si="4"/>
        <v>0</v>
      </c>
      <c r="AJ9" s="1">
        <f t="shared" si="5"/>
        <v>0</v>
      </c>
      <c r="AK9" s="1">
        <f t="shared" si="6"/>
        <v>833.87636320387526</v>
      </c>
      <c r="AM9" s="28" t="str">
        <f t="shared" si="8"/>
        <v/>
      </c>
      <c r="AN9" s="29">
        <f t="shared" si="9"/>
        <v>0</v>
      </c>
      <c r="AO9" s="29">
        <f t="shared" si="10"/>
        <v>0</v>
      </c>
      <c r="AP9" s="29" t="str">
        <f t="shared" si="11"/>
        <v/>
      </c>
      <c r="AQ9" s="29">
        <f t="shared" si="12"/>
        <v>0</v>
      </c>
      <c r="AR9" s="29">
        <f t="shared" si="13"/>
        <v>0</v>
      </c>
      <c r="AS9" s="28"/>
      <c r="AT9" s="28">
        <f t="shared" si="14"/>
        <v>0</v>
      </c>
      <c r="AU9" s="28" t="str">
        <f t="shared" si="15"/>
        <v/>
      </c>
      <c r="AV9" s="28">
        <f t="shared" si="16"/>
        <v>0</v>
      </c>
      <c r="AW9" s="30">
        <f t="shared" si="17"/>
        <v>0</v>
      </c>
      <c r="AY9" s="31" t="str">
        <f t="shared" si="18"/>
        <v/>
      </c>
      <c r="AZ9" s="31">
        <f t="shared" si="19"/>
        <v>603.18578948924028</v>
      </c>
      <c r="BA9" s="31">
        <f t="shared" si="20"/>
        <v>230.69057371463498</v>
      </c>
      <c r="BB9" s="31" t="str">
        <f t="shared" si="21"/>
        <v/>
      </c>
      <c r="BC9" s="31">
        <f t="shared" si="22"/>
        <v>628.31853071795865</v>
      </c>
      <c r="BD9" s="31">
        <f t="shared" si="23"/>
        <v>1231.5043202071988</v>
      </c>
      <c r="BE9" s="31">
        <f t="shared" si="24"/>
        <v>-397.62795700332356</v>
      </c>
      <c r="BF9" s="31" t="str">
        <f t="shared" si="25"/>
        <v/>
      </c>
      <c r="BG9" s="31">
        <f t="shared" si="26"/>
        <v>0</v>
      </c>
      <c r="BH9" s="31">
        <f t="shared" si="27"/>
        <v>1231.5043202071988</v>
      </c>
      <c r="BJ9" s="28" t="str">
        <f t="shared" si="28"/>
        <v/>
      </c>
      <c r="BK9" s="28">
        <f t="shared" si="29"/>
        <v>0</v>
      </c>
      <c r="BL9" s="28">
        <f t="shared" si="30"/>
        <v>0</v>
      </c>
      <c r="BM9" s="28" t="str">
        <f t="shared" si="31"/>
        <v/>
      </c>
      <c r="BN9" s="28">
        <f t="shared" si="32"/>
        <v>0</v>
      </c>
      <c r="BO9" s="28">
        <f t="shared" si="33"/>
        <v>0</v>
      </c>
      <c r="BP9" s="28"/>
      <c r="BQ9" s="28">
        <f t="shared" si="34"/>
        <v>0</v>
      </c>
      <c r="BR9" s="28" t="str">
        <f t="shared" si="35"/>
        <v/>
      </c>
      <c r="BS9" s="28">
        <f t="shared" si="36"/>
        <v>0</v>
      </c>
      <c r="BT9" s="28">
        <f t="shared" si="37"/>
        <v>0</v>
      </c>
      <c r="BU9" s="4"/>
      <c r="BV9" s="32">
        <f t="shared" si="38"/>
        <v>1231.5043202071988</v>
      </c>
      <c r="BX9" s="1">
        <f t="shared" si="39"/>
        <v>1.2315043202070632</v>
      </c>
    </row>
    <row r="10" spans="1:112" x14ac:dyDescent="0.25">
      <c r="B10" s="23" t="s">
        <v>32</v>
      </c>
      <c r="C10" s="23">
        <v>-137.892</v>
      </c>
      <c r="D10" s="23">
        <v>2.7469999999999999</v>
      </c>
      <c r="E10" s="23">
        <v>2.7469999999999999</v>
      </c>
      <c r="F10" s="23">
        <v>-103.98699999999999</v>
      </c>
      <c r="G10" s="23">
        <v>-34.860999999999997</v>
      </c>
      <c r="H10" s="23">
        <v>0.83399999999999996</v>
      </c>
      <c r="I10" s="23">
        <v>44.893000000000001</v>
      </c>
      <c r="J10" s="23">
        <v>244.35900000000001</v>
      </c>
      <c r="K10" s="23">
        <v>207.86600000000001</v>
      </c>
      <c r="M10" s="1">
        <v>0</v>
      </c>
      <c r="N10" s="1">
        <v>2944</v>
      </c>
      <c r="P10" s="47"/>
      <c r="Q10" s="59"/>
      <c r="R10" s="59"/>
      <c r="S10" s="46"/>
      <c r="T10" s="59"/>
      <c r="U10" s="48"/>
      <c r="V10" s="59"/>
      <c r="W10" s="59"/>
      <c r="X10" s="48"/>
      <c r="AD10" s="1">
        <f t="shared" si="7"/>
        <v>2</v>
      </c>
      <c r="AE10" s="1">
        <f t="shared" si="0"/>
        <v>756</v>
      </c>
      <c r="AF10" s="1">
        <f t="shared" si="1"/>
        <v>1.4251595700008399</v>
      </c>
      <c r="AG10" s="1">
        <f t="shared" si="2"/>
        <v>749.5206092354872</v>
      </c>
      <c r="AH10" s="1">
        <f t="shared" si="3"/>
        <v>0</v>
      </c>
      <c r="AI10" s="1">
        <f t="shared" si="4"/>
        <v>0</v>
      </c>
      <c r="AJ10" s="1">
        <f t="shared" si="5"/>
        <v>0</v>
      </c>
      <c r="AK10" s="1">
        <f t="shared" si="6"/>
        <v>749.5206092354872</v>
      </c>
      <c r="AM10" s="28" t="str">
        <f t="shared" si="8"/>
        <v/>
      </c>
      <c r="AN10" s="29">
        <f t="shared" si="9"/>
        <v>0</v>
      </c>
      <c r="AO10" s="29">
        <f t="shared" si="10"/>
        <v>0</v>
      </c>
      <c r="AP10" s="29" t="str">
        <f t="shared" si="11"/>
        <v/>
      </c>
      <c r="AQ10" s="29">
        <f t="shared" si="12"/>
        <v>0</v>
      </c>
      <c r="AR10" s="29">
        <f t="shared" si="13"/>
        <v>0</v>
      </c>
      <c r="AS10" s="28"/>
      <c r="AT10" s="28">
        <f t="shared" si="14"/>
        <v>0</v>
      </c>
      <c r="AU10" s="28" t="str">
        <f t="shared" si="15"/>
        <v/>
      </c>
      <c r="AV10" s="28">
        <f t="shared" si="16"/>
        <v>0</v>
      </c>
      <c r="AW10" s="30">
        <f t="shared" si="17"/>
        <v>0</v>
      </c>
      <c r="AY10" s="31" t="str">
        <f t="shared" si="18"/>
        <v/>
      </c>
      <c r="AZ10" s="31">
        <f t="shared" si="19"/>
        <v>603.18578948924028</v>
      </c>
      <c r="BA10" s="31">
        <f t="shared" si="20"/>
        <v>146.33481974624692</v>
      </c>
      <c r="BB10" s="31" t="str">
        <f t="shared" si="21"/>
        <v/>
      </c>
      <c r="BC10" s="31">
        <f t="shared" si="22"/>
        <v>628.31853071795865</v>
      </c>
      <c r="BD10" s="31">
        <f t="shared" si="23"/>
        <v>1231.5043202071988</v>
      </c>
      <c r="BE10" s="31">
        <f t="shared" si="24"/>
        <v>-481.98371097171162</v>
      </c>
      <c r="BF10" s="31" t="str">
        <f t="shared" si="25"/>
        <v/>
      </c>
      <c r="BG10" s="31">
        <f t="shared" si="26"/>
        <v>0</v>
      </c>
      <c r="BH10" s="31">
        <f t="shared" si="27"/>
        <v>1231.5043202071988</v>
      </c>
      <c r="BJ10" s="28" t="str">
        <f t="shared" si="28"/>
        <v/>
      </c>
      <c r="BK10" s="28">
        <f t="shared" si="29"/>
        <v>0</v>
      </c>
      <c r="BL10" s="28">
        <f t="shared" si="30"/>
        <v>0</v>
      </c>
      <c r="BM10" s="28" t="str">
        <f t="shared" si="31"/>
        <v/>
      </c>
      <c r="BN10" s="28">
        <f t="shared" si="32"/>
        <v>0</v>
      </c>
      <c r="BO10" s="28">
        <f t="shared" si="33"/>
        <v>0</v>
      </c>
      <c r="BP10" s="28" t="s">
        <v>34</v>
      </c>
      <c r="BQ10" s="28">
        <f t="shared" si="34"/>
        <v>0</v>
      </c>
      <c r="BR10" s="28" t="str">
        <f t="shared" si="35"/>
        <v/>
      </c>
      <c r="BS10" s="28">
        <f t="shared" si="36"/>
        <v>0</v>
      </c>
      <c r="BT10" s="28">
        <f t="shared" si="37"/>
        <v>0</v>
      </c>
      <c r="BU10" s="4"/>
      <c r="BV10" s="32">
        <f t="shared" si="38"/>
        <v>1231.5043202071988</v>
      </c>
      <c r="BX10" s="1">
        <f t="shared" si="39"/>
        <v>217.97626467667425</v>
      </c>
    </row>
    <row r="11" spans="1:112" x14ac:dyDescent="0.25">
      <c r="B11" s="23" t="s">
        <v>32</v>
      </c>
      <c r="C11" s="23">
        <v>-132.86600000000001</v>
      </c>
      <c r="D11" s="23">
        <v>2.9239999999999999</v>
      </c>
      <c r="E11" s="23">
        <v>2.9239999999999999</v>
      </c>
      <c r="F11" s="23">
        <v>-101.51900000000001</v>
      </c>
      <c r="G11" s="23">
        <v>-31.896000000000001</v>
      </c>
      <c r="H11" s="23">
        <v>0.82899999999999996</v>
      </c>
      <c r="I11" s="23">
        <v>44.893000000000001</v>
      </c>
      <c r="J11" s="23">
        <v>259.15800000000002</v>
      </c>
      <c r="K11" s="23">
        <v>224.136</v>
      </c>
      <c r="M11" s="1">
        <v>0</v>
      </c>
      <c r="N11" s="1">
        <v>3500</v>
      </c>
      <c r="P11" s="60" t="s">
        <v>35</v>
      </c>
      <c r="Q11" s="44">
        <v>300</v>
      </c>
      <c r="R11" s="44" t="s">
        <v>36</v>
      </c>
      <c r="S11" s="43"/>
      <c r="T11" s="44">
        <f>Q11</f>
        <v>300</v>
      </c>
      <c r="U11" s="45" t="s">
        <v>36</v>
      </c>
      <c r="V11" s="44"/>
      <c r="W11" s="44">
        <f>Q11</f>
        <v>300</v>
      </c>
      <c r="X11" s="61" t="s">
        <v>36</v>
      </c>
      <c r="AC11" s="42"/>
      <c r="AD11" s="1">
        <f t="shared" si="7"/>
        <v>4</v>
      </c>
      <c r="AE11" s="1">
        <f t="shared" si="0"/>
        <v>726.13793103448279</v>
      </c>
      <c r="AF11" s="1">
        <f t="shared" si="1"/>
        <v>1.6383440871072512</v>
      </c>
      <c r="AG11" s="1">
        <f t="shared" si="2"/>
        <v>870.27028181355422</v>
      </c>
      <c r="AH11" s="1">
        <f t="shared" si="3"/>
        <v>0</v>
      </c>
      <c r="AI11" s="1">
        <f t="shared" si="4"/>
        <v>0</v>
      </c>
      <c r="AJ11" s="1">
        <f t="shared" si="5"/>
        <v>0</v>
      </c>
      <c r="AK11" s="1">
        <f t="shared" si="6"/>
        <v>870.27028181355422</v>
      </c>
      <c r="AM11" s="28" t="str">
        <f t="shared" si="8"/>
        <v/>
      </c>
      <c r="AN11" s="29">
        <f t="shared" si="9"/>
        <v>0</v>
      </c>
      <c r="AO11" s="29">
        <f t="shared" si="10"/>
        <v>0</v>
      </c>
      <c r="AP11" s="29" t="str">
        <f t="shared" si="11"/>
        <v/>
      </c>
      <c r="AQ11" s="29">
        <f t="shared" si="12"/>
        <v>0</v>
      </c>
      <c r="AR11" s="29">
        <f t="shared" si="13"/>
        <v>0</v>
      </c>
      <c r="AS11" s="28"/>
      <c r="AT11" s="28">
        <f t="shared" si="14"/>
        <v>0</v>
      </c>
      <c r="AU11" s="28" t="str">
        <f t="shared" si="15"/>
        <v/>
      </c>
      <c r="AV11" s="28">
        <f t="shared" si="16"/>
        <v>0</v>
      </c>
      <c r="AW11" s="30">
        <f t="shared" si="17"/>
        <v>0</v>
      </c>
      <c r="AY11" s="31" t="str">
        <f t="shared" si="18"/>
        <v/>
      </c>
      <c r="AZ11" s="31">
        <f t="shared" si="19"/>
        <v>603.18578948924028</v>
      </c>
      <c r="BA11" s="31">
        <f t="shared" si="20"/>
        <v>267.08449232431394</v>
      </c>
      <c r="BB11" s="31" t="str">
        <f t="shared" si="21"/>
        <v/>
      </c>
      <c r="BC11" s="31">
        <f t="shared" si="22"/>
        <v>628.31853071795865</v>
      </c>
      <c r="BD11" s="31">
        <f t="shared" si="23"/>
        <v>1231.5043202071988</v>
      </c>
      <c r="BE11" s="31">
        <f t="shared" si="24"/>
        <v>-361.2340383936446</v>
      </c>
      <c r="BF11" s="31">
        <f t="shared" si="25"/>
        <v>3.7560010806453876</v>
      </c>
      <c r="BG11" s="31">
        <f t="shared" si="26"/>
        <v>0</v>
      </c>
      <c r="BH11" s="31">
        <f t="shared" si="27"/>
        <v>1231.5043202071988</v>
      </c>
      <c r="BJ11" s="28" t="str">
        <f t="shared" si="28"/>
        <v/>
      </c>
      <c r="BK11" s="28">
        <f t="shared" si="29"/>
        <v>0</v>
      </c>
      <c r="BL11" s="28">
        <f t="shared" si="30"/>
        <v>0</v>
      </c>
      <c r="BM11" s="28" t="str">
        <f t="shared" si="31"/>
        <v/>
      </c>
      <c r="BN11" s="28">
        <f t="shared" si="32"/>
        <v>0</v>
      </c>
      <c r="BO11" s="28">
        <f t="shared" si="33"/>
        <v>0</v>
      </c>
      <c r="BP11" s="28"/>
      <c r="BQ11" s="28">
        <f t="shared" si="34"/>
        <v>0</v>
      </c>
      <c r="BR11" s="28" t="str">
        <f t="shared" si="35"/>
        <v/>
      </c>
      <c r="BS11" s="28">
        <f t="shared" si="36"/>
        <v>0</v>
      </c>
      <c r="BT11" s="28">
        <f t="shared" si="37"/>
        <v>0</v>
      </c>
      <c r="BU11" s="4"/>
      <c r="BV11" s="32">
        <f t="shared" si="38"/>
        <v>1231.5043202071988</v>
      </c>
      <c r="BX11" s="1">
        <f t="shared" si="39"/>
        <v>1175.1818471136412</v>
      </c>
    </row>
    <row r="12" spans="1:112" x14ac:dyDescent="0.25">
      <c r="B12" s="23" t="s">
        <v>32</v>
      </c>
      <c r="C12" s="23">
        <v>-105.598</v>
      </c>
      <c r="D12" s="23">
        <v>3.798</v>
      </c>
      <c r="E12" s="23">
        <v>3.798</v>
      </c>
      <c r="F12" s="23">
        <v>-88.564999999999998</v>
      </c>
      <c r="G12" s="23">
        <v>-16.492999999999999</v>
      </c>
      <c r="H12" s="23">
        <v>0.79900000000000004</v>
      </c>
      <c r="I12" s="23">
        <v>44.893000000000001</v>
      </c>
      <c r="J12" s="23">
        <v>360.44400000000002</v>
      </c>
      <c r="K12" s="23">
        <v>307.452</v>
      </c>
      <c r="M12" s="1">
        <v>0</v>
      </c>
      <c r="N12" s="1">
        <v>3501</v>
      </c>
      <c r="P12" s="62" t="s">
        <v>37</v>
      </c>
      <c r="Q12" s="51">
        <v>800</v>
      </c>
      <c r="R12" s="51" t="s">
        <v>36</v>
      </c>
      <c r="S12" s="50"/>
      <c r="T12" s="51">
        <f>Q12</f>
        <v>800</v>
      </c>
      <c r="U12" s="52" t="s">
        <v>36</v>
      </c>
      <c r="V12" s="51"/>
      <c r="W12" s="51">
        <f>Q12</f>
        <v>800</v>
      </c>
      <c r="X12" s="63" t="s">
        <v>36</v>
      </c>
      <c r="Z12" s="64" t="str">
        <f>IF(AND(AND(Q11=T11,T11=W11),AND(Q12=T12,T12=W12)),"","Varying cross-section")</f>
        <v/>
      </c>
      <c r="AA12" s="64"/>
      <c r="AC12" s="49"/>
      <c r="AD12" s="1">
        <f t="shared" si="7"/>
        <v>4</v>
      </c>
      <c r="AE12" s="1">
        <f t="shared" si="0"/>
        <v>726.13793103448279</v>
      </c>
      <c r="AF12" s="1">
        <f t="shared" si="1"/>
        <v>2.2786535477711896</v>
      </c>
      <c r="AG12" s="1">
        <f t="shared" si="2"/>
        <v>1249.7391994634459</v>
      </c>
      <c r="AH12" s="1">
        <f t="shared" si="3"/>
        <v>0</v>
      </c>
      <c r="AI12" s="1">
        <f t="shared" si="4"/>
        <v>0</v>
      </c>
      <c r="AJ12" s="1">
        <f t="shared" si="5"/>
        <v>0</v>
      </c>
      <c r="AK12" s="1">
        <f t="shared" si="6"/>
        <v>1249.7391994634459</v>
      </c>
      <c r="AM12" s="28" t="str">
        <f t="shared" si="8"/>
        <v/>
      </c>
      <c r="AN12" s="29">
        <f t="shared" si="9"/>
        <v>0</v>
      </c>
      <c r="AO12" s="29">
        <f t="shared" si="10"/>
        <v>0</v>
      </c>
      <c r="AP12" s="29" t="str">
        <f t="shared" si="11"/>
        <v/>
      </c>
      <c r="AQ12" s="29">
        <f t="shared" si="12"/>
        <v>0</v>
      </c>
      <c r="AR12" s="29">
        <f t="shared" si="13"/>
        <v>0</v>
      </c>
      <c r="AS12" s="28"/>
      <c r="AT12" s="28">
        <f t="shared" si="14"/>
        <v>0</v>
      </c>
      <c r="AU12" s="28" t="str">
        <f t="shared" si="15"/>
        <v/>
      </c>
      <c r="AV12" s="28">
        <f t="shared" si="16"/>
        <v>0</v>
      </c>
      <c r="AW12" s="30">
        <f t="shared" si="17"/>
        <v>0</v>
      </c>
      <c r="AY12" s="31" t="str">
        <f t="shared" si="18"/>
        <v/>
      </c>
      <c r="AZ12" s="31">
        <f t="shared" si="19"/>
        <v>603.18578948924028</v>
      </c>
      <c r="BA12" s="31">
        <f t="shared" si="20"/>
        <v>646.55340997420558</v>
      </c>
      <c r="BB12" s="31" t="str">
        <f t="shared" si="21"/>
        <v/>
      </c>
      <c r="BC12" s="31">
        <f t="shared" si="22"/>
        <v>628.31853071795865</v>
      </c>
      <c r="BD12" s="31">
        <f t="shared" si="23"/>
        <v>1231.5043202071988</v>
      </c>
      <c r="BE12" s="31">
        <f t="shared" si="24"/>
        <v>18.234879256247041</v>
      </c>
      <c r="BF12" s="31" t="str">
        <f t="shared" si="25"/>
        <v/>
      </c>
      <c r="BG12" s="31">
        <f t="shared" si="26"/>
        <v>226.1946710584651</v>
      </c>
      <c r="BH12" s="31">
        <f t="shared" si="27"/>
        <v>1457.6989912656638</v>
      </c>
      <c r="BJ12" s="28" t="str">
        <f t="shared" si="28"/>
        <v/>
      </c>
      <c r="BK12" s="28">
        <f t="shared" si="29"/>
        <v>0</v>
      </c>
      <c r="BL12" s="28">
        <f t="shared" si="30"/>
        <v>0</v>
      </c>
      <c r="BM12" s="28" t="str">
        <f t="shared" si="31"/>
        <v/>
      </c>
      <c r="BN12" s="28">
        <f t="shared" si="32"/>
        <v>0</v>
      </c>
      <c r="BO12" s="28">
        <f t="shared" si="33"/>
        <v>0</v>
      </c>
      <c r="BP12" s="28"/>
      <c r="BQ12" s="28">
        <f t="shared" si="34"/>
        <v>0</v>
      </c>
      <c r="BR12" s="28" t="str">
        <f t="shared" si="35"/>
        <v/>
      </c>
      <c r="BS12" s="28">
        <f t="shared" si="36"/>
        <v>0</v>
      </c>
      <c r="BT12" s="28">
        <f t="shared" si="37"/>
        <v>0</v>
      </c>
      <c r="BU12" s="4"/>
      <c r="BV12" s="32">
        <f t="shared" si="38"/>
        <v>1457.6989912656638</v>
      </c>
      <c r="BX12" s="1">
        <f t="shared" si="39"/>
        <v>125.36211324884688</v>
      </c>
    </row>
    <row r="13" spans="1:112" x14ac:dyDescent="0.25">
      <c r="B13" s="23" t="s">
        <v>32</v>
      </c>
      <c r="C13" s="23">
        <v>-103.214</v>
      </c>
      <c r="D13" s="23">
        <v>3.8839999999999999</v>
      </c>
      <c r="E13" s="23">
        <v>3.8839999999999999</v>
      </c>
      <c r="F13" s="23">
        <v>-87.387</v>
      </c>
      <c r="G13" s="23">
        <v>-15.074</v>
      </c>
      <c r="H13" s="23">
        <v>0.79600000000000004</v>
      </c>
      <c r="I13" s="23">
        <v>44.893000000000001</v>
      </c>
      <c r="J13" s="23">
        <v>370.78399999999999</v>
      </c>
      <c r="K13" s="23">
        <v>317.43900000000002</v>
      </c>
      <c r="M13" s="1">
        <v>0</v>
      </c>
      <c r="N13" s="1">
        <v>3680</v>
      </c>
      <c r="AC13" s="65"/>
      <c r="AD13" s="1">
        <f t="shared" si="7"/>
        <v>4</v>
      </c>
      <c r="AE13" s="1">
        <f t="shared" si="0"/>
        <v>726.13793103448279</v>
      </c>
      <c r="AF13" s="1">
        <f t="shared" si="1"/>
        <v>2.3440209215767021</v>
      </c>
      <c r="AG13" s="1">
        <f t="shared" si="2"/>
        <v>1290.0440930302152</v>
      </c>
      <c r="AH13" s="1">
        <f t="shared" si="3"/>
        <v>0</v>
      </c>
      <c r="AI13" s="1">
        <f t="shared" si="4"/>
        <v>0</v>
      </c>
      <c r="AJ13" s="1">
        <f t="shared" si="5"/>
        <v>0</v>
      </c>
      <c r="AK13" s="1">
        <f t="shared" si="6"/>
        <v>1290.0440930302152</v>
      </c>
      <c r="AM13" s="28" t="str">
        <f t="shared" si="8"/>
        <v/>
      </c>
      <c r="AN13" s="29">
        <f t="shared" si="9"/>
        <v>0</v>
      </c>
      <c r="AO13" s="29">
        <f t="shared" si="10"/>
        <v>0</v>
      </c>
      <c r="AP13" s="29" t="str">
        <f t="shared" si="11"/>
        <v/>
      </c>
      <c r="AQ13" s="29">
        <f t="shared" si="12"/>
        <v>0</v>
      </c>
      <c r="AR13" s="29">
        <f t="shared" si="13"/>
        <v>0</v>
      </c>
      <c r="AS13" s="28"/>
      <c r="AT13" s="28">
        <f t="shared" si="14"/>
        <v>0</v>
      </c>
      <c r="AU13" s="28" t="str">
        <f t="shared" si="15"/>
        <v/>
      </c>
      <c r="AV13" s="28">
        <f t="shared" si="16"/>
        <v>0</v>
      </c>
      <c r="AW13" s="30">
        <f t="shared" si="17"/>
        <v>0</v>
      </c>
      <c r="AY13" s="31" t="str">
        <f t="shared" si="18"/>
        <v/>
      </c>
      <c r="AZ13" s="31">
        <f t="shared" si="19"/>
        <v>603.18578948924028</v>
      </c>
      <c r="BA13" s="31">
        <f t="shared" si="20"/>
        <v>686.85830354097493</v>
      </c>
      <c r="BB13" s="31" t="str">
        <f t="shared" si="21"/>
        <v/>
      </c>
      <c r="BC13" s="31">
        <f t="shared" si="22"/>
        <v>628.31853071795865</v>
      </c>
      <c r="BD13" s="31">
        <f t="shared" si="23"/>
        <v>1231.5043202071988</v>
      </c>
      <c r="BE13" s="31">
        <f t="shared" si="24"/>
        <v>58.539772823016392</v>
      </c>
      <c r="BF13" s="31">
        <f t="shared" si="25"/>
        <v>3.8844129395486879</v>
      </c>
      <c r="BG13" s="31">
        <f t="shared" si="26"/>
        <v>226.1946710584651</v>
      </c>
      <c r="BH13" s="31">
        <f t="shared" si="27"/>
        <v>1457.6989912656638</v>
      </c>
      <c r="BJ13" s="28" t="str">
        <f t="shared" si="28"/>
        <v/>
      </c>
      <c r="BK13" s="28">
        <f t="shared" si="29"/>
        <v>0</v>
      </c>
      <c r="BL13" s="28">
        <f t="shared" si="30"/>
        <v>0</v>
      </c>
      <c r="BM13" s="28" t="str">
        <f t="shared" si="31"/>
        <v/>
      </c>
      <c r="BN13" s="28">
        <f t="shared" si="32"/>
        <v>0</v>
      </c>
      <c r="BO13" s="28">
        <f t="shared" si="33"/>
        <v>0</v>
      </c>
      <c r="BP13" s="28"/>
      <c r="BQ13" s="28">
        <f t="shared" si="34"/>
        <v>0</v>
      </c>
      <c r="BR13" s="28" t="str">
        <f t="shared" si="35"/>
        <v/>
      </c>
      <c r="BS13" s="28">
        <f t="shared" si="36"/>
        <v>0</v>
      </c>
      <c r="BT13" s="28">
        <f t="shared" si="37"/>
        <v>0</v>
      </c>
      <c r="BU13" s="4"/>
      <c r="BV13" s="32">
        <f t="shared" si="38"/>
        <v>1457.6989912656638</v>
      </c>
      <c r="BX13" s="1">
        <f t="shared" si="39"/>
        <v>1.4576989912655034</v>
      </c>
    </row>
    <row r="14" spans="1:112" x14ac:dyDescent="0.25">
      <c r="B14" s="23" t="s">
        <v>32</v>
      </c>
      <c r="C14" s="23">
        <v>-57.476999999999997</v>
      </c>
      <c r="D14" s="23">
        <v>3.8849999999999998</v>
      </c>
      <c r="E14" s="23">
        <v>3.8849999999999998</v>
      </c>
      <c r="F14" s="23">
        <v>39.265000000000001</v>
      </c>
      <c r="G14" s="23">
        <v>3.1389999999999998</v>
      </c>
      <c r="H14" s="23">
        <v>0.33100000000000002</v>
      </c>
      <c r="I14" s="23">
        <v>17.635999999999999</v>
      </c>
      <c r="J14" s="23">
        <v>334.06</v>
      </c>
      <c r="K14" s="23">
        <v>317.43900000000002</v>
      </c>
      <c r="M14" s="1">
        <v>0</v>
      </c>
      <c r="N14" s="1">
        <v>4416</v>
      </c>
      <c r="P14" s="13" t="s">
        <v>38</v>
      </c>
      <c r="Q14" s="1">
        <f>700/(1100+(fy*0.87))</f>
        <v>0.4560260586319218</v>
      </c>
      <c r="T14" s="66" t="s">
        <v>39</v>
      </c>
      <c r="U14" s="67"/>
      <c r="V14" s="68"/>
      <c r="W14" s="69" t="s">
        <v>40</v>
      </c>
      <c r="X14" s="70"/>
      <c r="Y14" s="71"/>
      <c r="Z14" s="69" t="s">
        <v>41</v>
      </c>
      <c r="AA14" s="70"/>
      <c r="AB14" s="71"/>
      <c r="AC14" s="65"/>
      <c r="AD14" s="1">
        <f t="shared" si="7"/>
        <v>4</v>
      </c>
      <c r="AE14" s="1">
        <f t="shared" si="0"/>
        <v>726.13793103448279</v>
      </c>
      <c r="AF14" s="1">
        <f t="shared" si="1"/>
        <v>2.1118592740299285</v>
      </c>
      <c r="AG14" s="1">
        <f t="shared" si="2"/>
        <v>1148.2805515892878</v>
      </c>
      <c r="AH14" s="1">
        <f t="shared" si="3"/>
        <v>0</v>
      </c>
      <c r="AI14" s="1">
        <f t="shared" si="4"/>
        <v>0</v>
      </c>
      <c r="AJ14" s="1">
        <f t="shared" si="5"/>
        <v>0</v>
      </c>
      <c r="AK14" s="1">
        <f t="shared" si="6"/>
        <v>1148.2805515892878</v>
      </c>
      <c r="AM14" s="28" t="str">
        <f t="shared" si="8"/>
        <v/>
      </c>
      <c r="AN14" s="29">
        <f t="shared" si="9"/>
        <v>0</v>
      </c>
      <c r="AO14" s="29">
        <f t="shared" si="10"/>
        <v>0</v>
      </c>
      <c r="AP14" s="29" t="str">
        <f t="shared" si="11"/>
        <v/>
      </c>
      <c r="AQ14" s="29">
        <f t="shared" si="12"/>
        <v>0</v>
      </c>
      <c r="AR14" s="29">
        <f t="shared" si="13"/>
        <v>0</v>
      </c>
      <c r="AS14" s="28"/>
      <c r="AT14" s="28">
        <f t="shared" si="14"/>
        <v>0</v>
      </c>
      <c r="AU14" s="28" t="str">
        <f t="shared" si="15"/>
        <v/>
      </c>
      <c r="AV14" s="28">
        <f t="shared" si="16"/>
        <v>0</v>
      </c>
      <c r="AW14" s="30">
        <f t="shared" si="17"/>
        <v>0</v>
      </c>
      <c r="AY14" s="31" t="str">
        <f t="shared" si="18"/>
        <v/>
      </c>
      <c r="AZ14" s="31">
        <f t="shared" si="19"/>
        <v>603.18578948924028</v>
      </c>
      <c r="BA14" s="31">
        <f t="shared" si="20"/>
        <v>545.09476210004755</v>
      </c>
      <c r="BB14" s="31" t="str">
        <f t="shared" si="21"/>
        <v/>
      </c>
      <c r="BC14" s="31">
        <f t="shared" si="22"/>
        <v>628.31853071795865</v>
      </c>
      <c r="BD14" s="31">
        <f t="shared" si="23"/>
        <v>1231.5043202071988</v>
      </c>
      <c r="BE14" s="31">
        <f t="shared" si="24"/>
        <v>-83.223768617910991</v>
      </c>
      <c r="BF14" s="31">
        <f t="shared" si="25"/>
        <v>4.2467296193943955</v>
      </c>
      <c r="BG14" s="31">
        <f t="shared" si="26"/>
        <v>-226.1946710584651</v>
      </c>
      <c r="BH14" s="31">
        <f t="shared" si="27"/>
        <v>1457.6989912656638</v>
      </c>
      <c r="BJ14" s="28" t="str">
        <f t="shared" si="28"/>
        <v/>
      </c>
      <c r="BK14" s="28">
        <f t="shared" si="29"/>
        <v>0</v>
      </c>
      <c r="BL14" s="28">
        <f t="shared" si="30"/>
        <v>0</v>
      </c>
      <c r="BM14" s="28" t="str">
        <f t="shared" si="31"/>
        <v/>
      </c>
      <c r="BN14" s="28">
        <f t="shared" si="32"/>
        <v>0</v>
      </c>
      <c r="BO14" s="28">
        <f t="shared" si="33"/>
        <v>0</v>
      </c>
      <c r="BP14" s="28"/>
      <c r="BQ14" s="28">
        <f t="shared" si="34"/>
        <v>0</v>
      </c>
      <c r="BR14" s="28" t="str">
        <f t="shared" si="35"/>
        <v/>
      </c>
      <c r="BS14" s="28">
        <f t="shared" si="36"/>
        <v>0</v>
      </c>
      <c r="BT14" s="28">
        <f t="shared" si="37"/>
        <v>0</v>
      </c>
      <c r="BU14" s="4"/>
      <c r="BV14" s="32">
        <f t="shared" si="38"/>
        <v>1457.6989912656638</v>
      </c>
      <c r="BX14" s="1">
        <f t="shared" si="39"/>
        <v>1148.6668051173435</v>
      </c>
    </row>
    <row r="15" spans="1:112" x14ac:dyDescent="0.25">
      <c r="B15" s="23" t="s">
        <v>32</v>
      </c>
      <c r="C15" s="23">
        <v>-32.966999999999999</v>
      </c>
      <c r="D15" s="23">
        <v>4.673</v>
      </c>
      <c r="E15" s="23">
        <v>4.673</v>
      </c>
      <c r="F15" s="23">
        <v>54.392000000000003</v>
      </c>
      <c r="G15" s="23">
        <v>17.004000000000001</v>
      </c>
      <c r="H15" s="23">
        <v>0.30499999999999999</v>
      </c>
      <c r="I15" s="23">
        <v>17.635999999999999</v>
      </c>
      <c r="J15" s="23">
        <v>380.84800000000001</v>
      </c>
      <c r="K15" s="23">
        <v>360.97899999999998</v>
      </c>
      <c r="M15" s="1">
        <v>0</v>
      </c>
      <c r="N15" s="1">
        <v>5151</v>
      </c>
      <c r="P15" s="13" t="s">
        <v>42</v>
      </c>
      <c r="Q15" s="1">
        <f>0.36*fck*$Q$14*(1-0.42*$Q$14)</f>
        <v>3.9817759339621634</v>
      </c>
      <c r="S15" s="72" t="s">
        <v>43</v>
      </c>
      <c r="T15" s="73">
        <f>IF($Q$11=0,0,$Q$12-cc-$Q$3-($P$4*PI()*$Q$4^2/4*$Q$4/2+$P$5*PI()*$Q$5^2/4*($Q$4+MAX($Q$4,spacer)+$Q$5/2)+$P$6*PI()*$Q$6^2/4*($Q$4+MAX($Q$4,spacer)+$Q$5+MAX($Q$5,spacer)+$Q$6/2))/($Z$8))</f>
        <v>718</v>
      </c>
      <c r="U15" s="74">
        <f>IF($T$11=0,0,$T$12-cc-$T$3-($S$4*PI()*$T$4^2/4*$T$4/2+$S$5*PI()*$T$5^2/4*($T$4+MAX($T$4,spacer)+$T$5/2)+$S$6*PI()*$T$6^2/4*($T$4+MAX($T$4,spacer)+$T$5+MAX($T$5,spacer)+$T$6/2))/($AA$8))</f>
        <v>758</v>
      </c>
      <c r="V15" s="75">
        <f>IF($W$11=0,0,$W$12-cc-$W$3-($V$4*PI()*$W$4^2/4*$W$4/2+$V$5*PI()*$W$5^2/4*($W$4+MAX($W$4,spacer)+$W$5/2)+$V$6*PI()*$W$6^2/4*($W$4+MAX($W$4,spacer)+$W$5+MAX($W$5,spacer)+$W$6/2))/($AB$8))</f>
        <v>721.80219780219784</v>
      </c>
      <c r="W15" s="56">
        <f>($Q$12-$T$16)/$T$15</f>
        <v>6.1281337047353758E-2</v>
      </c>
      <c r="X15" s="57">
        <f>($Q$12-$U$16)/$U$15</f>
        <v>9.7443362751341966E-2</v>
      </c>
      <c r="Y15" s="58">
        <f>($Q$12-$V$16)/$V$15</f>
        <v>6.0958528713233054E-2</v>
      </c>
      <c r="Z15" s="56">
        <f>IF($Q$11=0,0,VLOOKUP(ROUND(FLOOR($W$15,0.05),2),fsc,[1]tables!$B$18,FALSE)-(VLOOKUP(ROUND(FLOOR($W$15,0.05),2),fsc,[1]tables!$B$18,FALSE)-VLOOKUP(ROUND(CEILING($W$15,0.05),2),fsc,[1]tables!$B$18,FALSE))*($W$15-FLOOR($W$15,0.05))/0.05)</f>
        <v>421.29247910863512</v>
      </c>
      <c r="AA15" s="57">
        <f>IF($Q$11=0,0,VLOOKUP(ROUND(FLOOR($X$15,0.05),2),fsc,[1]tables!$B$18,FALSE)-(VLOOKUP(ROUND(FLOOR($X$15,0.05),2),fsc,[1]tables!$B$18,FALSE)-VLOOKUP(ROUND(CEILING($X$15,0.05),2),fsc,[1]tables!$B$18,FALSE))*($X$15-FLOOR($X$15,0.05))/0.05)</f>
        <v>412.61359293967791</v>
      </c>
      <c r="AB15" s="58">
        <f>IF($Q$11=0,0,VLOOKUP(ROUND(FLOOR($Y$15,0.05),2),fsc,[1]tables!$B$18,FALSE)-(VLOOKUP(ROUND(FLOOR($Y$15,0.05),2),fsc,[1]tables!$B$18,FALSE)-VLOOKUP(ROUND(CEILING($Y$15,0.05),2),fsc,[1]tables!$B$18,FALSE))*($Y$15-FLOOR($Y$15,0.05))/0.05)</f>
        <v>421.36995310882406</v>
      </c>
      <c r="AC15" s="65"/>
      <c r="AD15" s="1">
        <f t="shared" si="7"/>
        <v>4</v>
      </c>
      <c r="AE15" s="1">
        <f t="shared" si="0"/>
        <v>726.13793103448279</v>
      </c>
      <c r="AF15" s="1">
        <f t="shared" si="1"/>
        <v>2.407643479601719</v>
      </c>
      <c r="AG15" s="1">
        <f t="shared" si="2"/>
        <v>1329.5770950703218</v>
      </c>
      <c r="AH15" s="1">
        <f t="shared" si="3"/>
        <v>0</v>
      </c>
      <c r="AI15" s="1">
        <f t="shared" si="4"/>
        <v>0</v>
      </c>
      <c r="AJ15" s="1">
        <f t="shared" si="5"/>
        <v>0</v>
      </c>
      <c r="AK15" s="1">
        <f t="shared" si="6"/>
        <v>1329.5770950703218</v>
      </c>
      <c r="AM15" s="28" t="str">
        <f t="shared" si="8"/>
        <v/>
      </c>
      <c r="AN15" s="29">
        <f t="shared" si="9"/>
        <v>0</v>
      </c>
      <c r="AO15" s="29">
        <f t="shared" si="10"/>
        <v>0</v>
      </c>
      <c r="AP15" s="29" t="str">
        <f t="shared" si="11"/>
        <v/>
      </c>
      <c r="AQ15" s="29">
        <f t="shared" si="12"/>
        <v>0</v>
      </c>
      <c r="AR15" s="29">
        <f t="shared" si="13"/>
        <v>0</v>
      </c>
      <c r="AS15" s="28"/>
      <c r="AT15" s="28">
        <f t="shared" si="14"/>
        <v>0</v>
      </c>
      <c r="AU15" s="28" t="str">
        <f t="shared" si="15"/>
        <v/>
      </c>
      <c r="AV15" s="28">
        <f t="shared" si="16"/>
        <v>0</v>
      </c>
      <c r="AW15" s="30">
        <f t="shared" si="17"/>
        <v>0</v>
      </c>
      <c r="AY15" s="31" t="str">
        <f t="shared" si="18"/>
        <v/>
      </c>
      <c r="AZ15" s="31">
        <f t="shared" si="19"/>
        <v>603.18578948924028</v>
      </c>
      <c r="BA15" s="31">
        <f t="shared" si="20"/>
        <v>726.3913055810815</v>
      </c>
      <c r="BB15" s="31" t="str">
        <f t="shared" si="21"/>
        <v/>
      </c>
      <c r="BC15" s="31">
        <f t="shared" si="22"/>
        <v>628.31853071795865</v>
      </c>
      <c r="BD15" s="31">
        <f t="shared" si="23"/>
        <v>1231.5043202071988</v>
      </c>
      <c r="BE15" s="31">
        <f t="shared" si="24"/>
        <v>98.072774863122959</v>
      </c>
      <c r="BF15" s="31" t="str">
        <f t="shared" si="25"/>
        <v/>
      </c>
      <c r="BG15" s="31">
        <f t="shared" si="26"/>
        <v>226.1946710584651</v>
      </c>
      <c r="BH15" s="31">
        <f t="shared" si="27"/>
        <v>1457.6989912656638</v>
      </c>
      <c r="BJ15" s="28" t="str">
        <f t="shared" si="28"/>
        <v/>
      </c>
      <c r="BK15" s="28">
        <f t="shared" si="29"/>
        <v>0</v>
      </c>
      <c r="BL15" s="28">
        <f t="shared" si="30"/>
        <v>0</v>
      </c>
      <c r="BM15" s="28" t="str">
        <f t="shared" si="31"/>
        <v/>
      </c>
      <c r="BN15" s="28">
        <f t="shared" si="32"/>
        <v>0</v>
      </c>
      <c r="BO15" s="28">
        <f t="shared" si="33"/>
        <v>0</v>
      </c>
      <c r="BP15" s="28"/>
      <c r="BQ15" s="28">
        <f t="shared" si="34"/>
        <v>0</v>
      </c>
      <c r="BR15" s="28" t="str">
        <f t="shared" si="35"/>
        <v/>
      </c>
      <c r="BS15" s="28">
        <f t="shared" si="36"/>
        <v>0</v>
      </c>
      <c r="BT15" s="28">
        <f t="shared" si="37"/>
        <v>0</v>
      </c>
      <c r="BU15" s="4"/>
      <c r="BV15" s="32">
        <f t="shared" si="38"/>
        <v>1457.6989912656638</v>
      </c>
      <c r="BX15" s="1">
        <f t="shared" si="39"/>
        <v>537.89092777702967</v>
      </c>
    </row>
    <row r="16" spans="1:112" x14ac:dyDescent="0.25">
      <c r="B16" s="23" t="s">
        <v>32</v>
      </c>
      <c r="C16" s="23">
        <v>-22.125</v>
      </c>
      <c r="D16" s="23">
        <v>5.0419999999999998</v>
      </c>
      <c r="E16" s="23">
        <v>5.0419999999999998</v>
      </c>
      <c r="F16" s="23">
        <v>64.876000000000005</v>
      </c>
      <c r="G16" s="23">
        <v>23.295000000000002</v>
      </c>
      <c r="H16" s="23">
        <v>0.29299999999999998</v>
      </c>
      <c r="I16" s="23">
        <v>17.635999999999999</v>
      </c>
      <c r="J16" s="23">
        <v>394.75700000000001</v>
      </c>
      <c r="K16" s="23">
        <v>373.36700000000002</v>
      </c>
      <c r="M16" s="1">
        <v>0</v>
      </c>
      <c r="N16" s="1">
        <v>5285</v>
      </c>
      <c r="P16" s="13" t="s">
        <v>44</v>
      </c>
      <c r="Q16" s="1">
        <f>0.36*fck*$Q$14/(0.87*fy)</f>
        <v>1.13220262832753E-2</v>
      </c>
      <c r="S16" s="76" t="s">
        <v>43</v>
      </c>
      <c r="T16" s="73">
        <f>IF($Q$11=0,0,$Q$12-cc-$Q$3-($P$7*PI()*$Q$7^2/4*$Q$7/2+$P$8*PI()*$Q$8^2/4*($Q$7+MAX($Q$7,spacer)+$Q$8/2)+$P$9*PI()*$Q$9^2/4*($Q$7+MAX($Q$7,spacer)+$Q$8+MAX($Q$8,spacer)+$Q$9/2))/($Z$9))</f>
        <v>756</v>
      </c>
      <c r="U16" s="74">
        <f>IF($T$11=0,0,$T$12-cc-$T$3-($S$7*PI()*$T$7^2/4*$T$7/2+$S$8*PI()*$T$8^2/4*($T$7+MAX($T$7,spacer)+$T$8/2)+$S$9*PI()*$T$9^2/4*($T$7+MAX($T$7,spacer)+$T$8+MAX($T$8,spacer)+$T$9/2))/($AA$9))</f>
        <v>726.13793103448279</v>
      </c>
      <c r="V16" s="75">
        <f>IF($W$11=0,0,$W$12-cc-$W$3-($V$7*PI()*$W$7^2/4*$W$7/2+$V$8*PI()*$W$8^2/4*($W$7+MAX($W$7,spacer)+$W$8/2)+$V$9*PI()*$W$9^2/4*($W$7+MAX($W$7,spacer)+$W$8+MAX($W$8,spacer)+$W$9/2))/($AB$9))</f>
        <v>756</v>
      </c>
      <c r="W16" s="65"/>
      <c r="X16" s="65"/>
      <c r="Y16" s="65"/>
      <c r="Z16" s="65"/>
      <c r="AA16" s="65"/>
      <c r="AB16" s="65"/>
      <c r="AC16" s="65"/>
      <c r="AD16" s="1">
        <f t="shared" si="7"/>
        <v>4</v>
      </c>
      <c r="AE16" s="1">
        <f t="shared" si="0"/>
        <v>726.13793103448279</v>
      </c>
      <c r="AF16" s="1">
        <f t="shared" si="1"/>
        <v>2.4955733444238537</v>
      </c>
      <c r="AG16" s="1">
        <f t="shared" si="2"/>
        <v>1384.7205290539382</v>
      </c>
      <c r="AH16" s="1">
        <f t="shared" si="3"/>
        <v>0</v>
      </c>
      <c r="AI16" s="1">
        <f t="shared" si="4"/>
        <v>0</v>
      </c>
      <c r="AJ16" s="1">
        <f t="shared" si="5"/>
        <v>0</v>
      </c>
      <c r="AK16" s="1">
        <f t="shared" si="6"/>
        <v>1384.7205290539382</v>
      </c>
      <c r="AM16" s="28" t="str">
        <f t="shared" si="8"/>
        <v/>
      </c>
      <c r="AN16" s="29">
        <f t="shared" si="9"/>
        <v>0</v>
      </c>
      <c r="AO16" s="29">
        <f t="shared" si="10"/>
        <v>0</v>
      </c>
      <c r="AP16" s="29" t="str">
        <f t="shared" si="11"/>
        <v/>
      </c>
      <c r="AQ16" s="29">
        <f t="shared" si="12"/>
        <v>0</v>
      </c>
      <c r="AR16" s="29">
        <f t="shared" si="13"/>
        <v>0</v>
      </c>
      <c r="AS16" s="28"/>
      <c r="AT16" s="28">
        <f t="shared" si="14"/>
        <v>0</v>
      </c>
      <c r="AU16" s="28" t="str">
        <f t="shared" si="15"/>
        <v/>
      </c>
      <c r="AV16" s="28">
        <f t="shared" si="16"/>
        <v>0</v>
      </c>
      <c r="AW16" s="30">
        <f t="shared" si="17"/>
        <v>0</v>
      </c>
      <c r="AY16" s="31" t="str">
        <f t="shared" si="18"/>
        <v/>
      </c>
      <c r="AZ16" s="31">
        <f t="shared" si="19"/>
        <v>603.18578948924028</v>
      </c>
      <c r="BA16" s="31">
        <f t="shared" si="20"/>
        <v>781.53473956469793</v>
      </c>
      <c r="BB16" s="31" t="str">
        <f t="shared" si="21"/>
        <v/>
      </c>
      <c r="BC16" s="31">
        <f t="shared" si="22"/>
        <v>628.31853071795865</v>
      </c>
      <c r="BD16" s="31">
        <f t="shared" si="23"/>
        <v>1231.5043202071988</v>
      </c>
      <c r="BE16" s="31">
        <f t="shared" si="24"/>
        <v>153.21620884673939</v>
      </c>
      <c r="BF16" s="31" t="str">
        <f t="shared" si="25"/>
        <v/>
      </c>
      <c r="BG16" s="31">
        <f t="shared" si="26"/>
        <v>226.1946710584651</v>
      </c>
      <c r="BH16" s="31">
        <f t="shared" si="27"/>
        <v>1457.6989912656638</v>
      </c>
      <c r="BJ16" s="28" t="str">
        <f t="shared" si="28"/>
        <v/>
      </c>
      <c r="BK16" s="28">
        <f t="shared" si="29"/>
        <v>0</v>
      </c>
      <c r="BL16" s="28">
        <f t="shared" si="30"/>
        <v>0</v>
      </c>
      <c r="BM16" s="28" t="str">
        <f t="shared" si="31"/>
        <v/>
      </c>
      <c r="BN16" s="28">
        <f t="shared" si="32"/>
        <v>0</v>
      </c>
      <c r="BO16" s="28">
        <f t="shared" si="33"/>
        <v>0</v>
      </c>
      <c r="BP16" s="28"/>
      <c r="BQ16" s="28">
        <f t="shared" si="34"/>
        <v>0</v>
      </c>
      <c r="BR16" s="28" t="str">
        <f t="shared" si="35"/>
        <v/>
      </c>
      <c r="BS16" s="28">
        <f t="shared" si="36"/>
        <v>0</v>
      </c>
      <c r="BT16" s="28">
        <f t="shared" si="37"/>
        <v>0</v>
      </c>
      <c r="BU16" s="4"/>
      <c r="BV16" s="32">
        <f t="shared" si="38"/>
        <v>1457.6989912656638</v>
      </c>
      <c r="BX16" s="1">
        <f t="shared" si="39"/>
        <v>1.4576989912661507</v>
      </c>
    </row>
    <row r="17" spans="2:77" x14ac:dyDescent="0.25">
      <c r="B17" s="23" t="s">
        <v>32</v>
      </c>
      <c r="C17" s="23">
        <v>-20.568999999999999</v>
      </c>
      <c r="D17" s="23">
        <v>5.0430000000000001</v>
      </c>
      <c r="E17" s="23">
        <v>5.0430000000000001</v>
      </c>
      <c r="F17" s="23">
        <v>68.747</v>
      </c>
      <c r="G17" s="23">
        <v>48.228000000000002</v>
      </c>
      <c r="H17" s="23">
        <v>0.248</v>
      </c>
      <c r="I17" s="23">
        <v>-14.798999999999999</v>
      </c>
      <c r="J17" s="23">
        <v>389.21</v>
      </c>
      <c r="K17" s="23">
        <v>373.36799999999999</v>
      </c>
      <c r="M17" s="1">
        <v>0</v>
      </c>
      <c r="N17" s="1">
        <v>5286</v>
      </c>
      <c r="AC17" s="65"/>
      <c r="AD17" s="1">
        <f t="shared" si="7"/>
        <v>4</v>
      </c>
      <c r="AE17" s="1">
        <f t="shared" si="0"/>
        <v>726.13793103448279</v>
      </c>
      <c r="AF17" s="1">
        <f t="shared" si="1"/>
        <v>2.4605063403136818</v>
      </c>
      <c r="AG17" s="1">
        <f t="shared" si="2"/>
        <v>1362.6574812679696</v>
      </c>
      <c r="AH17" s="1">
        <f t="shared" si="3"/>
        <v>0</v>
      </c>
      <c r="AI17" s="1">
        <f t="shared" si="4"/>
        <v>0</v>
      </c>
      <c r="AJ17" s="1">
        <f t="shared" si="5"/>
        <v>0</v>
      </c>
      <c r="AK17" s="1">
        <f t="shared" si="6"/>
        <v>1362.6574812679696</v>
      </c>
      <c r="AM17" s="28" t="str">
        <f t="shared" si="8"/>
        <v/>
      </c>
      <c r="AN17" s="29">
        <f t="shared" si="9"/>
        <v>0</v>
      </c>
      <c r="AO17" s="29">
        <f t="shared" si="10"/>
        <v>0</v>
      </c>
      <c r="AP17" s="29" t="str">
        <f t="shared" si="11"/>
        <v/>
      </c>
      <c r="AQ17" s="29">
        <f t="shared" si="12"/>
        <v>0</v>
      </c>
      <c r="AR17" s="29">
        <f t="shared" si="13"/>
        <v>0</v>
      </c>
      <c r="AS17" s="28"/>
      <c r="AT17" s="28">
        <f t="shared" si="14"/>
        <v>0</v>
      </c>
      <c r="AU17" s="28" t="str">
        <f t="shared" si="15"/>
        <v/>
      </c>
      <c r="AV17" s="28">
        <f t="shared" si="16"/>
        <v>0</v>
      </c>
      <c r="AW17" s="30">
        <f t="shared" si="17"/>
        <v>0</v>
      </c>
      <c r="AY17" s="31" t="str">
        <f t="shared" si="18"/>
        <v/>
      </c>
      <c r="AZ17" s="31">
        <f t="shared" si="19"/>
        <v>603.18578948924028</v>
      </c>
      <c r="BA17" s="31">
        <f t="shared" si="20"/>
        <v>759.47169177872934</v>
      </c>
      <c r="BB17" s="31" t="str">
        <f t="shared" si="21"/>
        <v/>
      </c>
      <c r="BC17" s="31">
        <f t="shared" si="22"/>
        <v>628.31853071795865</v>
      </c>
      <c r="BD17" s="31">
        <f t="shared" si="23"/>
        <v>1231.5043202071988</v>
      </c>
      <c r="BE17" s="31">
        <f t="shared" si="24"/>
        <v>131.1531610607708</v>
      </c>
      <c r="BF17" s="31" t="str">
        <f t="shared" si="25"/>
        <v/>
      </c>
      <c r="BG17" s="31">
        <f t="shared" si="26"/>
        <v>226.1946710584651</v>
      </c>
      <c r="BH17" s="31">
        <f t="shared" si="27"/>
        <v>1457.6989912656638</v>
      </c>
      <c r="BJ17" s="28" t="str">
        <f t="shared" si="28"/>
        <v/>
      </c>
      <c r="BK17" s="28">
        <f t="shared" si="29"/>
        <v>0</v>
      </c>
      <c r="BL17" s="28">
        <f t="shared" si="30"/>
        <v>0</v>
      </c>
      <c r="BM17" s="28" t="str">
        <f t="shared" si="31"/>
        <v/>
      </c>
      <c r="BN17" s="28">
        <f t="shared" si="32"/>
        <v>0</v>
      </c>
      <c r="BO17" s="28">
        <f t="shared" si="33"/>
        <v>0</v>
      </c>
      <c r="BP17" s="28"/>
      <c r="BQ17" s="28">
        <f t="shared" si="34"/>
        <v>0</v>
      </c>
      <c r="BR17" s="28" t="str">
        <f t="shared" si="35"/>
        <v/>
      </c>
      <c r="BS17" s="28">
        <f t="shared" si="36"/>
        <v>0</v>
      </c>
      <c r="BT17" s="28">
        <f t="shared" si="37"/>
        <v>0</v>
      </c>
      <c r="BU17" s="4"/>
      <c r="BV17" s="32">
        <f t="shared" si="38"/>
        <v>1457.6989912656638</v>
      </c>
      <c r="BX17" s="1">
        <f t="shared" si="39"/>
        <v>734.68029159789398</v>
      </c>
    </row>
    <row r="18" spans="2:77" ht="15.75" thickBot="1" x14ac:dyDescent="0.3">
      <c r="B18" s="23" t="s">
        <v>32</v>
      </c>
      <c r="C18" s="23">
        <v>-2.5830000000000002</v>
      </c>
      <c r="D18" s="23">
        <v>5.5469999999999997</v>
      </c>
      <c r="E18" s="23">
        <v>5.5469999999999997</v>
      </c>
      <c r="F18" s="23">
        <v>83.295000000000002</v>
      </c>
      <c r="G18" s="23">
        <v>63.493000000000002</v>
      </c>
      <c r="H18" s="23">
        <v>0.21299999999999999</v>
      </c>
      <c r="I18" s="23">
        <v>-13.815</v>
      </c>
      <c r="J18" s="23">
        <v>373.197</v>
      </c>
      <c r="K18" s="23">
        <v>359.43599999999998</v>
      </c>
      <c r="M18" s="1">
        <v>0</v>
      </c>
      <c r="N18" s="1">
        <v>5887</v>
      </c>
      <c r="AD18" s="1">
        <f t="shared" si="7"/>
        <v>4</v>
      </c>
      <c r="AE18" s="1">
        <f t="shared" si="0"/>
        <v>726.13793103448279</v>
      </c>
      <c r="AF18" s="1">
        <f t="shared" si="1"/>
        <v>2.3592754160634235</v>
      </c>
      <c r="AG18" s="1">
        <f t="shared" si="2"/>
        <v>1299.495152245981</v>
      </c>
      <c r="AH18" s="1">
        <f t="shared" si="3"/>
        <v>0</v>
      </c>
      <c r="AI18" s="1">
        <f t="shared" si="4"/>
        <v>0</v>
      </c>
      <c r="AJ18" s="1">
        <f t="shared" si="5"/>
        <v>0</v>
      </c>
      <c r="AK18" s="1">
        <f t="shared" si="6"/>
        <v>1299.495152245981</v>
      </c>
      <c r="AM18" s="28" t="str">
        <f t="shared" si="8"/>
        <v/>
      </c>
      <c r="AN18" s="29">
        <f t="shared" si="9"/>
        <v>0</v>
      </c>
      <c r="AO18" s="29">
        <f t="shared" si="10"/>
        <v>0</v>
      </c>
      <c r="AP18" s="29" t="str">
        <f t="shared" si="11"/>
        <v/>
      </c>
      <c r="AQ18" s="29">
        <f t="shared" si="12"/>
        <v>0</v>
      </c>
      <c r="AR18" s="29">
        <f t="shared" si="13"/>
        <v>0</v>
      </c>
      <c r="AS18" s="28"/>
      <c r="AT18" s="28">
        <f t="shared" si="14"/>
        <v>0</v>
      </c>
      <c r="AU18" s="28" t="str">
        <f t="shared" si="15"/>
        <v/>
      </c>
      <c r="AV18" s="28">
        <f t="shared" si="16"/>
        <v>0</v>
      </c>
      <c r="AW18" s="30">
        <f t="shared" si="17"/>
        <v>0</v>
      </c>
      <c r="AY18" s="31" t="str">
        <f t="shared" si="18"/>
        <v/>
      </c>
      <c r="AZ18" s="31">
        <f t="shared" si="19"/>
        <v>603.18578948924028</v>
      </c>
      <c r="BA18" s="31">
        <f t="shared" si="20"/>
        <v>696.30936275674071</v>
      </c>
      <c r="BB18" s="31" t="str">
        <f t="shared" si="21"/>
        <v/>
      </c>
      <c r="BC18" s="31">
        <f t="shared" si="22"/>
        <v>628.31853071795865</v>
      </c>
      <c r="BD18" s="31">
        <f t="shared" si="23"/>
        <v>1231.5043202071988</v>
      </c>
      <c r="BE18" s="31">
        <f t="shared" si="24"/>
        <v>67.990832038782173</v>
      </c>
      <c r="BF18" s="31">
        <f t="shared" si="25"/>
        <v>5.8770819425736507</v>
      </c>
      <c r="BG18" s="31">
        <f t="shared" si="26"/>
        <v>226.1946710584651</v>
      </c>
      <c r="BH18" s="31">
        <f t="shared" si="27"/>
        <v>1457.6989912656638</v>
      </c>
      <c r="BJ18" s="28" t="str">
        <f t="shared" si="28"/>
        <v/>
      </c>
      <c r="BK18" s="28">
        <f t="shared" si="29"/>
        <v>0</v>
      </c>
      <c r="BL18" s="28">
        <f t="shared" si="30"/>
        <v>0</v>
      </c>
      <c r="BM18" s="28" t="str">
        <f t="shared" si="31"/>
        <v/>
      </c>
      <c r="BN18" s="28">
        <f t="shared" si="32"/>
        <v>0</v>
      </c>
      <c r="BO18" s="28">
        <f t="shared" si="33"/>
        <v>0</v>
      </c>
      <c r="BP18" s="28"/>
      <c r="BQ18" s="28">
        <f t="shared" si="34"/>
        <v>0</v>
      </c>
      <c r="BR18" s="28" t="str">
        <f t="shared" si="35"/>
        <v/>
      </c>
      <c r="BS18" s="28">
        <f t="shared" si="36"/>
        <v>0</v>
      </c>
      <c r="BT18" s="28">
        <f t="shared" si="37"/>
        <v>0</v>
      </c>
      <c r="BU18" s="4"/>
      <c r="BV18" s="32">
        <f t="shared" si="38"/>
        <v>1457.6989912656638</v>
      </c>
      <c r="BX18" s="1">
        <f t="shared" si="39"/>
        <v>937.30045138382286</v>
      </c>
    </row>
    <row r="19" spans="2:77" ht="15.75" thickBot="1" x14ac:dyDescent="0.3">
      <c r="B19" s="23" t="s">
        <v>32</v>
      </c>
      <c r="C19" s="23">
        <v>60.009</v>
      </c>
      <c r="D19" s="23">
        <v>6.19</v>
      </c>
      <c r="E19" s="23">
        <v>6.19</v>
      </c>
      <c r="F19" s="23">
        <v>102.032</v>
      </c>
      <c r="G19" s="23">
        <v>86.087000000000003</v>
      </c>
      <c r="H19" s="23">
        <v>0.23</v>
      </c>
      <c r="I19" s="23">
        <v>-10.82</v>
      </c>
      <c r="J19" s="23">
        <v>338.97899999999998</v>
      </c>
      <c r="K19" s="23">
        <v>327.86399999999998</v>
      </c>
      <c r="M19" s="1">
        <v>0</v>
      </c>
      <c r="N19" s="1">
        <v>6623</v>
      </c>
      <c r="P19" s="77" t="s">
        <v>45</v>
      </c>
      <c r="Q19" s="78"/>
      <c r="R19" s="79">
        <f>SUM(P20:R25)*7850*(10^(-9))</f>
        <v>136.31622382408025</v>
      </c>
      <c r="S19" s="1" t="s">
        <v>46</v>
      </c>
      <c r="AD19" s="1">
        <f t="shared" si="7"/>
        <v>4</v>
      </c>
      <c r="AE19" s="1">
        <f t="shared" si="0"/>
        <v>726.13793103448279</v>
      </c>
      <c r="AF19" s="1">
        <f t="shared" si="1"/>
        <v>2.1429561900598433</v>
      </c>
      <c r="AG19" s="1">
        <f t="shared" si="2"/>
        <v>1167.0489340128154</v>
      </c>
      <c r="AH19" s="1">
        <f t="shared" si="3"/>
        <v>0</v>
      </c>
      <c r="AI19" s="1">
        <f t="shared" si="4"/>
        <v>0</v>
      </c>
      <c r="AJ19" s="1">
        <f t="shared" si="5"/>
        <v>0</v>
      </c>
      <c r="AK19" s="1">
        <f t="shared" si="6"/>
        <v>1167.0489340128154</v>
      </c>
      <c r="AM19" s="28" t="str">
        <f t="shared" si="8"/>
        <v/>
      </c>
      <c r="AN19" s="29">
        <f t="shared" si="9"/>
        <v>0</v>
      </c>
      <c r="AO19" s="29">
        <f t="shared" si="10"/>
        <v>0</v>
      </c>
      <c r="AP19" s="29" t="str">
        <f t="shared" si="11"/>
        <v/>
      </c>
      <c r="AQ19" s="29">
        <f t="shared" si="12"/>
        <v>0</v>
      </c>
      <c r="AR19" s="29">
        <f t="shared" si="13"/>
        <v>0</v>
      </c>
      <c r="AS19" s="28"/>
      <c r="AT19" s="28">
        <f t="shared" si="14"/>
        <v>0</v>
      </c>
      <c r="AU19" s="28" t="str">
        <f t="shared" si="15"/>
        <v/>
      </c>
      <c r="AV19" s="28">
        <f t="shared" si="16"/>
        <v>0</v>
      </c>
      <c r="AW19" s="30">
        <f t="shared" si="17"/>
        <v>0</v>
      </c>
      <c r="AY19" s="31" t="str">
        <f t="shared" si="18"/>
        <v/>
      </c>
      <c r="AZ19" s="31">
        <f t="shared" si="19"/>
        <v>603.18578948924028</v>
      </c>
      <c r="BA19" s="31">
        <f t="shared" si="20"/>
        <v>563.8631445235751</v>
      </c>
      <c r="BB19" s="31" t="str">
        <f t="shared" si="21"/>
        <v/>
      </c>
      <c r="BC19" s="31">
        <f t="shared" si="22"/>
        <v>628.31853071795865</v>
      </c>
      <c r="BD19" s="31">
        <f t="shared" si="23"/>
        <v>1231.5043202071988</v>
      </c>
      <c r="BE19" s="31">
        <f t="shared" si="24"/>
        <v>-64.455386194383436</v>
      </c>
      <c r="BF19" s="31">
        <f t="shared" si="25"/>
        <v>6.1904398502993052</v>
      </c>
      <c r="BG19" s="31">
        <f t="shared" si="26"/>
        <v>-226.1946710584651</v>
      </c>
      <c r="BH19" s="31">
        <f t="shared" si="27"/>
        <v>1457.6989912656638</v>
      </c>
      <c r="BJ19" s="28" t="str">
        <f t="shared" si="28"/>
        <v/>
      </c>
      <c r="BK19" s="28">
        <f t="shared" si="29"/>
        <v>0</v>
      </c>
      <c r="BL19" s="28">
        <f t="shared" si="30"/>
        <v>0</v>
      </c>
      <c r="BM19" s="28" t="str">
        <f t="shared" si="31"/>
        <v/>
      </c>
      <c r="BN19" s="28">
        <f t="shared" si="32"/>
        <v>0</v>
      </c>
      <c r="BO19" s="28">
        <f t="shared" si="33"/>
        <v>0</v>
      </c>
      <c r="BP19" s="28"/>
      <c r="BQ19" s="28">
        <f t="shared" si="34"/>
        <v>0</v>
      </c>
      <c r="BR19" s="28" t="str">
        <f t="shared" si="35"/>
        <v/>
      </c>
      <c r="BS19" s="28">
        <f t="shared" si="36"/>
        <v>0</v>
      </c>
      <c r="BT19" s="28">
        <f t="shared" si="37"/>
        <v>0</v>
      </c>
      <c r="BU19" s="4"/>
      <c r="BV19" s="32">
        <f t="shared" si="38"/>
        <v>1457.6989912656638</v>
      </c>
      <c r="BX19" s="1">
        <f t="shared" si="39"/>
        <v>1.4576989912648559</v>
      </c>
    </row>
    <row r="20" spans="2:77" x14ac:dyDescent="0.25">
      <c r="B20" s="23" t="s">
        <v>32</v>
      </c>
      <c r="C20" s="23">
        <v>106.03100000000001</v>
      </c>
      <c r="D20" s="23">
        <v>6.1909999999999998</v>
      </c>
      <c r="E20" s="23">
        <v>6.1909999999999998</v>
      </c>
      <c r="F20" s="23">
        <v>242.68</v>
      </c>
      <c r="G20" s="23">
        <v>116.265</v>
      </c>
      <c r="H20" s="23">
        <v>0.70099999999999996</v>
      </c>
      <c r="I20" s="23">
        <v>-38.433</v>
      </c>
      <c r="J20" s="23">
        <v>376.78699999999998</v>
      </c>
      <c r="K20" s="23">
        <v>327.86399999999998</v>
      </c>
      <c r="M20" s="1">
        <v>0</v>
      </c>
      <c r="N20" s="1">
        <v>7359</v>
      </c>
      <c r="P20" s="80">
        <f>P4*PI()*(Q4*Q4/4)*MIN(AM32:AM59)*1000</f>
        <v>1678533.2851376184</v>
      </c>
      <c r="Q20" s="81">
        <f>(S4*PI()*(T4*T4/4)*(MAX(AY32:AY59)-MIN(AY32:AY59)))*1000</f>
        <v>688036.05189080921</v>
      </c>
      <c r="R20" s="82">
        <f>(V4*PI()*(W4*W4/4)*($E$31-MAX(BJ32:BJ59)))*1000</f>
        <v>2426446.1547381384</v>
      </c>
      <c r="AD20" s="1">
        <f t="shared" si="7"/>
        <v>4</v>
      </c>
      <c r="AE20" s="1">
        <f t="shared" si="0"/>
        <v>726.13793103448279</v>
      </c>
      <c r="AF20" s="1">
        <f t="shared" si="1"/>
        <v>2.3819706648024748</v>
      </c>
      <c r="AG20" s="1">
        <f t="shared" si="2"/>
        <v>1313.5883050129196</v>
      </c>
      <c r="AH20" s="1">
        <f t="shared" si="3"/>
        <v>0</v>
      </c>
      <c r="AI20" s="1">
        <f t="shared" si="4"/>
        <v>0</v>
      </c>
      <c r="AJ20" s="1">
        <f t="shared" si="5"/>
        <v>0</v>
      </c>
      <c r="AK20" s="1">
        <f t="shared" si="6"/>
        <v>1313.5883050129196</v>
      </c>
      <c r="AM20" s="28" t="str">
        <f t="shared" si="8"/>
        <v/>
      </c>
      <c r="AN20" s="29">
        <f t="shared" si="9"/>
        <v>0</v>
      </c>
      <c r="AO20" s="29">
        <f t="shared" si="10"/>
        <v>0</v>
      </c>
      <c r="AP20" s="29" t="str">
        <f t="shared" si="11"/>
        <v/>
      </c>
      <c r="AQ20" s="29">
        <f t="shared" si="12"/>
        <v>0</v>
      </c>
      <c r="AR20" s="29">
        <f t="shared" si="13"/>
        <v>0</v>
      </c>
      <c r="AS20" s="28"/>
      <c r="AT20" s="28">
        <f t="shared" si="14"/>
        <v>0</v>
      </c>
      <c r="AU20" s="28" t="str">
        <f t="shared" si="15"/>
        <v/>
      </c>
      <c r="AV20" s="28">
        <f t="shared" si="16"/>
        <v>0</v>
      </c>
      <c r="AW20" s="30">
        <f t="shared" si="17"/>
        <v>0</v>
      </c>
      <c r="AY20" s="31" t="str">
        <f t="shared" si="18"/>
        <v/>
      </c>
      <c r="AZ20" s="31">
        <f t="shared" si="19"/>
        <v>603.18578948924028</v>
      </c>
      <c r="BA20" s="31">
        <f t="shared" si="20"/>
        <v>710.40251552367931</v>
      </c>
      <c r="BB20" s="31" t="str">
        <f t="shared" si="21"/>
        <v/>
      </c>
      <c r="BC20" s="31">
        <f t="shared" si="22"/>
        <v>628.31853071795865</v>
      </c>
      <c r="BD20" s="31">
        <f t="shared" si="23"/>
        <v>1231.5043202071988</v>
      </c>
      <c r="BE20" s="31">
        <f t="shared" si="24"/>
        <v>82.083984805720775</v>
      </c>
      <c r="BF20" s="31">
        <f t="shared" si="25"/>
        <v>6.3745747478588637</v>
      </c>
      <c r="BG20" s="31">
        <f t="shared" si="26"/>
        <v>226.1946710584651</v>
      </c>
      <c r="BH20" s="31">
        <f t="shared" si="27"/>
        <v>1457.6989912656638</v>
      </c>
      <c r="BJ20" s="28" t="str">
        <f t="shared" si="28"/>
        <v/>
      </c>
      <c r="BK20" s="28">
        <f t="shared" si="29"/>
        <v>0</v>
      </c>
      <c r="BL20" s="28">
        <f t="shared" si="30"/>
        <v>0</v>
      </c>
      <c r="BM20" s="28" t="str">
        <f t="shared" si="31"/>
        <v/>
      </c>
      <c r="BN20" s="28">
        <f t="shared" si="32"/>
        <v>0</v>
      </c>
      <c r="BO20" s="28">
        <f t="shared" si="33"/>
        <v>0</v>
      </c>
      <c r="BP20" s="28"/>
      <c r="BQ20" s="28">
        <f t="shared" si="34"/>
        <v>0</v>
      </c>
      <c r="BR20" s="28" t="str">
        <f t="shared" si="35"/>
        <v/>
      </c>
      <c r="BS20" s="28">
        <f t="shared" si="36"/>
        <v>0</v>
      </c>
      <c r="BT20" s="28">
        <f t="shared" si="37"/>
        <v>0</v>
      </c>
      <c r="BU20" s="4"/>
      <c r="BV20" s="32">
        <f t="shared" si="38"/>
        <v>1457.6989912656638</v>
      </c>
      <c r="BX20" s="1">
        <f t="shared" si="39"/>
        <v>310.60298247511548</v>
      </c>
    </row>
    <row r="21" spans="2:77" x14ac:dyDescent="0.25">
      <c r="B21" s="23" t="s">
        <v>32</v>
      </c>
      <c r="C21" s="23">
        <v>112.66</v>
      </c>
      <c r="D21" s="23">
        <v>6.4219999999999997</v>
      </c>
      <c r="E21" s="23">
        <v>6.4219999999999997</v>
      </c>
      <c r="F21" s="23">
        <v>249.309</v>
      </c>
      <c r="G21" s="23">
        <v>124.143</v>
      </c>
      <c r="H21" s="23">
        <v>0.70799999999999996</v>
      </c>
      <c r="I21" s="23">
        <v>-38.433</v>
      </c>
      <c r="J21" s="23">
        <v>350.24799999999999</v>
      </c>
      <c r="K21" s="23">
        <v>302.27999999999997</v>
      </c>
      <c r="M21" s="1">
        <v>0</v>
      </c>
      <c r="N21" s="1">
        <v>8095</v>
      </c>
      <c r="P21" s="83">
        <f>(P5*PI()*(Q5*Q5/4)*MIN(AP32:AP59))*1000</f>
        <v>1029684.6381511141</v>
      </c>
      <c r="Q21" s="57">
        <f>(S5*PI()*(T5*T5/4)*(MAX(BB32:BB59)-MIN(BB32:BB59)))*1000</f>
        <v>0</v>
      </c>
      <c r="R21" s="84">
        <f>(V5*PI()*(W5*W5/4)*($E$31-MAX(BM32:BM59)))*1000</f>
        <v>1134825.7587621755</v>
      </c>
      <c r="AD21" s="1">
        <f t="shared" si="7"/>
        <v>4</v>
      </c>
      <c r="AE21" s="1">
        <f t="shared" si="0"/>
        <v>726.13793103448279</v>
      </c>
      <c r="AF21" s="1">
        <f t="shared" si="1"/>
        <v>2.2141965126337619</v>
      </c>
      <c r="AG21" s="1">
        <f t="shared" si="2"/>
        <v>1210.2984968487847</v>
      </c>
      <c r="AH21" s="1">
        <f t="shared" si="3"/>
        <v>0</v>
      </c>
      <c r="AI21" s="1">
        <f t="shared" si="4"/>
        <v>0</v>
      </c>
      <c r="AJ21" s="1">
        <f t="shared" si="5"/>
        <v>0</v>
      </c>
      <c r="AK21" s="1">
        <f t="shared" si="6"/>
        <v>1210.2984968487847</v>
      </c>
      <c r="AM21" s="28" t="str">
        <f t="shared" si="8"/>
        <v/>
      </c>
      <c r="AN21" s="29">
        <f t="shared" si="9"/>
        <v>0</v>
      </c>
      <c r="AO21" s="29">
        <f t="shared" si="10"/>
        <v>0</v>
      </c>
      <c r="AP21" s="29" t="str">
        <f t="shared" si="11"/>
        <v/>
      </c>
      <c r="AQ21" s="29">
        <f t="shared" si="12"/>
        <v>0</v>
      </c>
      <c r="AR21" s="29">
        <f t="shared" si="13"/>
        <v>0</v>
      </c>
      <c r="AS21" s="28"/>
      <c r="AT21" s="28">
        <f t="shared" si="14"/>
        <v>0</v>
      </c>
      <c r="AU21" s="28" t="str">
        <f t="shared" si="15"/>
        <v/>
      </c>
      <c r="AV21" s="28">
        <f t="shared" si="16"/>
        <v>0</v>
      </c>
      <c r="AW21" s="30">
        <f t="shared" si="17"/>
        <v>0</v>
      </c>
      <c r="AY21" s="31" t="str">
        <f t="shared" si="18"/>
        <v/>
      </c>
      <c r="AZ21" s="31">
        <f t="shared" si="19"/>
        <v>603.18578948924028</v>
      </c>
      <c r="BA21" s="31">
        <f t="shared" si="20"/>
        <v>607.1127073595444</v>
      </c>
      <c r="BB21" s="31" t="str">
        <f t="shared" si="21"/>
        <v/>
      </c>
      <c r="BC21" s="31">
        <f t="shared" si="22"/>
        <v>628.31853071795865</v>
      </c>
      <c r="BD21" s="31">
        <f t="shared" si="23"/>
        <v>1231.5043202071988</v>
      </c>
      <c r="BE21" s="31">
        <f t="shared" si="24"/>
        <v>-21.205823358414136</v>
      </c>
      <c r="BF21" s="31" t="str">
        <f t="shared" si="25"/>
        <v/>
      </c>
      <c r="BG21" s="31">
        <f t="shared" si="26"/>
        <v>0</v>
      </c>
      <c r="BH21" s="31">
        <f t="shared" si="27"/>
        <v>1231.5043202071988</v>
      </c>
      <c r="BJ21" s="28" t="str">
        <f t="shared" si="28"/>
        <v/>
      </c>
      <c r="BK21" s="28">
        <f t="shared" si="29"/>
        <v>0</v>
      </c>
      <c r="BL21" s="28">
        <f t="shared" si="30"/>
        <v>0</v>
      </c>
      <c r="BM21" s="28" t="str">
        <f t="shared" si="31"/>
        <v/>
      </c>
      <c r="BN21" s="28">
        <f t="shared" si="32"/>
        <v>0</v>
      </c>
      <c r="BO21" s="28">
        <f t="shared" si="33"/>
        <v>0</v>
      </c>
      <c r="BP21" s="28"/>
      <c r="BQ21" s="28">
        <f t="shared" si="34"/>
        <v>0</v>
      </c>
      <c r="BR21" s="28" t="str">
        <f t="shared" si="35"/>
        <v/>
      </c>
      <c r="BS21" s="28">
        <f t="shared" si="36"/>
        <v>0</v>
      </c>
      <c r="BT21" s="28">
        <f t="shared" si="37"/>
        <v>0</v>
      </c>
      <c r="BU21" s="4"/>
      <c r="BV21" s="32">
        <f t="shared" si="38"/>
        <v>1231.5043202071988</v>
      </c>
      <c r="BX21" s="1">
        <f t="shared" si="39"/>
        <v>1076.3347758610923</v>
      </c>
    </row>
    <row r="22" spans="2:77" ht="15.75" thickBot="1" x14ac:dyDescent="0.3">
      <c r="B22" s="23" t="s">
        <v>32</v>
      </c>
      <c r="C22" s="23">
        <v>139.9</v>
      </c>
      <c r="D22" s="23">
        <v>7.2960000000000003</v>
      </c>
      <c r="E22" s="23">
        <v>7.2960000000000003</v>
      </c>
      <c r="F22" s="23">
        <v>276.54899999999998</v>
      </c>
      <c r="G22" s="23">
        <v>155.04599999999999</v>
      </c>
      <c r="H22" s="23">
        <v>0.73799999999999999</v>
      </c>
      <c r="I22" s="23">
        <v>-38.433</v>
      </c>
      <c r="J22" s="23">
        <v>240.56899999999999</v>
      </c>
      <c r="K22" s="23">
        <v>215.75200000000001</v>
      </c>
      <c r="M22" s="1">
        <v>0</v>
      </c>
      <c r="N22" s="1">
        <v>0</v>
      </c>
      <c r="P22" s="85">
        <f>P6*PI()*(Q6*Q6/4)*MIN(AU32:AU59)*1000</f>
        <v>604765.31136713689</v>
      </c>
      <c r="Q22" s="86">
        <f>S6*PI()*(T6*T6/4)*(MAX(BF32:BF59)-MIN(BF32:BF59))*1000</f>
        <v>0</v>
      </c>
      <c r="R22" s="87">
        <f>V6*PI()*(W6*W6/4)*($E$31-MAX(BR32:BR59))*1000</f>
        <v>5833.5500597560231</v>
      </c>
      <c r="AD22" s="1">
        <f t="shared" si="7"/>
        <v>4</v>
      </c>
      <c r="AE22" s="1">
        <f t="shared" si="0"/>
        <v>726.13793103448279</v>
      </c>
      <c r="AF22" s="1">
        <f t="shared" si="1"/>
        <v>1.52082821557237</v>
      </c>
      <c r="AG22" s="1">
        <f t="shared" si="2"/>
        <v>803.38949802681304</v>
      </c>
      <c r="AH22" s="1">
        <f t="shared" si="3"/>
        <v>0</v>
      </c>
      <c r="AI22" s="1">
        <f t="shared" si="4"/>
        <v>0</v>
      </c>
      <c r="AJ22" s="1">
        <f t="shared" si="5"/>
        <v>0</v>
      </c>
      <c r="AK22" s="1">
        <f t="shared" si="6"/>
        <v>803.38949802681304</v>
      </c>
      <c r="AM22" s="28" t="str">
        <f t="shared" si="8"/>
        <v/>
      </c>
      <c r="AN22" s="29">
        <f t="shared" si="9"/>
        <v>0</v>
      </c>
      <c r="AO22" s="29">
        <f t="shared" si="10"/>
        <v>0</v>
      </c>
      <c r="AP22" s="29" t="str">
        <f t="shared" si="11"/>
        <v/>
      </c>
      <c r="AQ22" s="29">
        <f t="shared" si="12"/>
        <v>0</v>
      </c>
      <c r="AR22" s="29">
        <f t="shared" si="13"/>
        <v>0</v>
      </c>
      <c r="AS22" s="28"/>
      <c r="AT22" s="28">
        <f t="shared" si="14"/>
        <v>0</v>
      </c>
      <c r="AU22" s="28" t="str">
        <f t="shared" si="15"/>
        <v/>
      </c>
      <c r="AV22" s="28">
        <f t="shared" si="16"/>
        <v>0</v>
      </c>
      <c r="AW22" s="30">
        <f t="shared" si="17"/>
        <v>0</v>
      </c>
      <c r="AY22" s="31" t="str">
        <f t="shared" si="18"/>
        <v/>
      </c>
      <c r="AZ22" s="31">
        <f t="shared" si="19"/>
        <v>603.18578948924028</v>
      </c>
      <c r="BA22" s="31">
        <f>IF(AZ22=0,0,$AK22-AZ22)</f>
        <v>200.20370853757277</v>
      </c>
      <c r="BB22" s="31" t="str">
        <f t="shared" si="21"/>
        <v/>
      </c>
      <c r="BC22" s="31">
        <f t="shared" si="22"/>
        <v>628.31853071795865</v>
      </c>
      <c r="BD22" s="31">
        <f>BC22+AZ22</f>
        <v>1231.5043202071988</v>
      </c>
      <c r="BE22" s="31">
        <f t="shared" si="24"/>
        <v>-428.11482218038577</v>
      </c>
      <c r="BF22" s="31" t="str">
        <f t="shared" si="25"/>
        <v/>
      </c>
      <c r="BG22" s="31">
        <f t="shared" si="26"/>
        <v>0</v>
      </c>
      <c r="BH22" s="31">
        <f t="shared" si="27"/>
        <v>1231.5043202071988</v>
      </c>
      <c r="BJ22" s="28" t="str">
        <f t="shared" si="28"/>
        <v/>
      </c>
      <c r="BK22" s="28">
        <f t="shared" si="29"/>
        <v>0</v>
      </c>
      <c r="BL22" s="28">
        <f t="shared" si="30"/>
        <v>0</v>
      </c>
      <c r="BM22" s="28" t="str">
        <f t="shared" si="31"/>
        <v/>
      </c>
      <c r="BN22" s="28">
        <f t="shared" si="32"/>
        <v>0</v>
      </c>
      <c r="BO22" s="28">
        <f t="shared" si="33"/>
        <v>0</v>
      </c>
      <c r="BP22" s="28"/>
      <c r="BQ22" s="28">
        <f t="shared" si="34"/>
        <v>0</v>
      </c>
      <c r="BR22" s="28" t="str">
        <f t="shared" si="35"/>
        <v/>
      </c>
      <c r="BS22" s="28">
        <f t="shared" si="36"/>
        <v>0</v>
      </c>
      <c r="BT22" s="28">
        <f t="shared" si="37"/>
        <v>0</v>
      </c>
      <c r="BU22" s="4"/>
      <c r="BV22" s="32">
        <f t="shared" si="38"/>
        <v>1231.5043202071988</v>
      </c>
      <c r="BX22" s="1">
        <f t="shared" si="39"/>
        <v>51.723181448702121</v>
      </c>
    </row>
    <row r="23" spans="2:77" x14ac:dyDescent="0.25">
      <c r="B23" s="23" t="s">
        <v>32</v>
      </c>
      <c r="C23" s="23">
        <v>141.04599999999999</v>
      </c>
      <c r="D23" s="23">
        <v>7.3380000000000001</v>
      </c>
      <c r="E23" s="23">
        <v>7.3380000000000001</v>
      </c>
      <c r="F23" s="23">
        <v>277.69499999999999</v>
      </c>
      <c r="G23" s="23">
        <v>156.43799999999999</v>
      </c>
      <c r="H23" s="23">
        <v>0.73899999999999999</v>
      </c>
      <c r="I23" s="23">
        <v>-38.433</v>
      </c>
      <c r="J23" s="23">
        <v>236.72</v>
      </c>
      <c r="K23" s="23">
        <v>212.07499999999999</v>
      </c>
      <c r="M23" s="1">
        <v>0</v>
      </c>
      <c r="N23" s="1">
        <v>736</v>
      </c>
      <c r="P23" s="80">
        <f>P7*PI()*(Q7*Q7/4)*MIN(AM4:AM31)*1000</f>
        <v>285897.62524320965</v>
      </c>
      <c r="Q23" s="81">
        <f>S7*PI()*(T7*T7/4)*(MAX(AY4:AY31)-MIN(AY4:AY31))*1000</f>
        <v>5061235.2759200782</v>
      </c>
      <c r="R23" s="82">
        <f>V7*PI()*(W7*W7/4)*($E$31-MAX(BJ4:BJ31))*1000</f>
        <v>232934.23740170701</v>
      </c>
      <c r="AD23" s="1">
        <f t="shared" si="7"/>
        <v>4</v>
      </c>
      <c r="AE23" s="1">
        <f t="shared" si="0"/>
        <v>726.13793103448279</v>
      </c>
      <c r="AF23" s="1">
        <f t="shared" si="1"/>
        <v>1.4964956215900278</v>
      </c>
      <c r="AG23" s="1">
        <f t="shared" si="2"/>
        <v>789.63984373358505</v>
      </c>
      <c r="AH23" s="1">
        <f t="shared" si="3"/>
        <v>0</v>
      </c>
      <c r="AI23" s="1">
        <f t="shared" si="4"/>
        <v>0</v>
      </c>
      <c r="AJ23" s="1">
        <f t="shared" si="5"/>
        <v>0</v>
      </c>
      <c r="AK23" s="1">
        <f t="shared" si="6"/>
        <v>789.63984373358505</v>
      </c>
      <c r="AM23" s="28" t="str">
        <f t="shared" si="8"/>
        <v/>
      </c>
      <c r="AN23" s="29">
        <f t="shared" si="9"/>
        <v>0</v>
      </c>
      <c r="AO23" s="29">
        <f t="shared" si="10"/>
        <v>0</v>
      </c>
      <c r="AP23" s="29" t="str">
        <f t="shared" si="11"/>
        <v/>
      </c>
      <c r="AQ23" s="29">
        <f t="shared" si="12"/>
        <v>0</v>
      </c>
      <c r="AR23" s="29">
        <f t="shared" si="13"/>
        <v>0</v>
      </c>
      <c r="AS23" s="28"/>
      <c r="AT23" s="28">
        <f t="shared" si="14"/>
        <v>0</v>
      </c>
      <c r="AU23" s="28" t="str">
        <f t="shared" si="15"/>
        <v/>
      </c>
      <c r="AV23" s="28">
        <f t="shared" si="16"/>
        <v>0</v>
      </c>
      <c r="AW23" s="30">
        <f t="shared" si="17"/>
        <v>0</v>
      </c>
      <c r="AX23" s="27"/>
      <c r="AY23" s="31" t="str">
        <f t="shared" si="18"/>
        <v/>
      </c>
      <c r="AZ23" s="31">
        <f t="shared" si="19"/>
        <v>603.18578948924028</v>
      </c>
      <c r="BA23" s="31">
        <f t="shared" ref="BA23:BA31" si="40">IF(AZ23=0,0,$AK23-AZ23)</f>
        <v>186.45405424434477</v>
      </c>
      <c r="BB23" s="31" t="str">
        <f t="shared" si="21"/>
        <v/>
      </c>
      <c r="BC23" s="31">
        <f t="shared" si="22"/>
        <v>628.31853071795865</v>
      </c>
      <c r="BD23" s="31">
        <f t="shared" ref="BD23:BD31" si="41">BC23+AZ23</f>
        <v>1231.5043202071988</v>
      </c>
      <c r="BE23" s="31">
        <f t="shared" si="24"/>
        <v>-441.86447647361376</v>
      </c>
      <c r="BF23" s="31" t="str">
        <f t="shared" si="25"/>
        <v/>
      </c>
      <c r="BG23" s="31">
        <f t="shared" si="26"/>
        <v>0</v>
      </c>
      <c r="BH23" s="31">
        <f t="shared" si="27"/>
        <v>1231.5043202071988</v>
      </c>
      <c r="BJ23" s="28" t="str">
        <f t="shared" si="28"/>
        <v/>
      </c>
      <c r="BK23" s="28">
        <f t="shared" si="29"/>
        <v>0</v>
      </c>
      <c r="BL23" s="28">
        <f t="shared" si="30"/>
        <v>0</v>
      </c>
      <c r="BM23" s="28" t="str">
        <f t="shared" si="31"/>
        <v/>
      </c>
      <c r="BN23" s="28">
        <f t="shared" si="32"/>
        <v>0</v>
      </c>
      <c r="BO23" s="28">
        <f t="shared" si="33"/>
        <v>0</v>
      </c>
      <c r="BP23" s="28"/>
      <c r="BQ23" s="28">
        <f t="shared" si="34"/>
        <v>0</v>
      </c>
      <c r="BR23" s="28" t="str">
        <f t="shared" si="35"/>
        <v/>
      </c>
      <c r="BS23" s="28">
        <f t="shared" si="36"/>
        <v>0</v>
      </c>
      <c r="BT23" s="28">
        <f t="shared" si="37"/>
        <v>0</v>
      </c>
      <c r="BU23" s="4"/>
      <c r="BV23" s="32">
        <f t="shared" si="38"/>
        <v>1231.5043202071988</v>
      </c>
      <c r="BX23" s="1">
        <f t="shared" si="39"/>
        <v>1.2315043202076101</v>
      </c>
    </row>
    <row r="24" spans="2:77" x14ac:dyDescent="0.25">
      <c r="B24" s="23" t="s">
        <v>32</v>
      </c>
      <c r="C24" s="23">
        <v>196.91200000000001</v>
      </c>
      <c r="D24" s="23">
        <v>7.3390000000000004</v>
      </c>
      <c r="E24" s="23">
        <v>7.3390000000000004</v>
      </c>
      <c r="F24" s="23">
        <v>473.077</v>
      </c>
      <c r="G24" s="23">
        <v>204.01499999999999</v>
      </c>
      <c r="H24" s="23">
        <v>1.3979999999999999</v>
      </c>
      <c r="I24" s="23">
        <v>-77.671999999999997</v>
      </c>
      <c r="J24" s="23">
        <v>279.75099999999998</v>
      </c>
      <c r="K24" s="23">
        <v>212.07499999999999</v>
      </c>
      <c r="M24" s="1">
        <v>0</v>
      </c>
      <c r="N24" s="1">
        <v>1050</v>
      </c>
      <c r="P24" s="83">
        <f>P8*PI()*(Q8*Q8/4)*MIN(AP4:AP31)*1000</f>
        <v>0</v>
      </c>
      <c r="Q24" s="57">
        <f>S8*PI()*(T8*T8/4)*(MAX(BB4:BB31)-MIN(BB4:BB31))*1000</f>
        <v>3624624.7560535045</v>
      </c>
      <c r="R24" s="84">
        <f>V8*PI()*(W8*W8/4)*($E$31-MAX(BM4:BM31))*1000</f>
        <v>0</v>
      </c>
      <c r="AD24" s="1">
        <f t="shared" si="7"/>
        <v>4</v>
      </c>
      <c r="AE24" s="1">
        <f t="shared" si="0"/>
        <v>726.13793103448279</v>
      </c>
      <c r="AF24" s="1">
        <f t="shared" si="1"/>
        <v>1.7685288384396414</v>
      </c>
      <c r="AG24" s="1">
        <f t="shared" si="2"/>
        <v>945.30776066621172</v>
      </c>
      <c r="AH24" s="1">
        <f t="shared" si="3"/>
        <v>0</v>
      </c>
      <c r="AI24" s="1">
        <f t="shared" si="4"/>
        <v>0</v>
      </c>
      <c r="AJ24" s="1">
        <f t="shared" si="5"/>
        <v>0</v>
      </c>
      <c r="AK24" s="1">
        <f t="shared" si="6"/>
        <v>945.30776066621172</v>
      </c>
      <c r="AM24" s="28" t="str">
        <f t="shared" si="8"/>
        <v/>
      </c>
      <c r="AN24" s="29">
        <f t="shared" si="9"/>
        <v>0</v>
      </c>
      <c r="AO24" s="29">
        <f t="shared" si="10"/>
        <v>0</v>
      </c>
      <c r="AP24" s="29" t="str">
        <f t="shared" si="11"/>
        <v/>
      </c>
      <c r="AQ24" s="29">
        <f t="shared" si="12"/>
        <v>0</v>
      </c>
      <c r="AR24" s="29">
        <f t="shared" si="13"/>
        <v>0</v>
      </c>
      <c r="AS24" s="28"/>
      <c r="AT24" s="28">
        <f t="shared" si="14"/>
        <v>0</v>
      </c>
      <c r="AU24" s="28" t="str">
        <f t="shared" si="15"/>
        <v/>
      </c>
      <c r="AV24" s="28">
        <f t="shared" si="16"/>
        <v>0</v>
      </c>
      <c r="AW24" s="30">
        <f t="shared" si="17"/>
        <v>0</v>
      </c>
      <c r="AX24" s="27"/>
      <c r="AY24" s="31" t="str">
        <f t="shared" si="18"/>
        <v/>
      </c>
      <c r="AZ24" s="31">
        <f t="shared" si="19"/>
        <v>603.18578948924028</v>
      </c>
      <c r="BA24" s="31">
        <f t="shared" si="40"/>
        <v>342.12197117697144</v>
      </c>
      <c r="BB24" s="31">
        <f t="shared" si="21"/>
        <v>7.9142916826220224</v>
      </c>
      <c r="BC24" s="31">
        <f t="shared" si="22"/>
        <v>628.31853071795865</v>
      </c>
      <c r="BD24" s="31">
        <f t="shared" si="41"/>
        <v>1231.5043202071988</v>
      </c>
      <c r="BE24" s="31">
        <f t="shared" si="24"/>
        <v>-286.1965595409871</v>
      </c>
      <c r="BF24" s="31" t="str">
        <f t="shared" si="25"/>
        <v/>
      </c>
      <c r="BG24" s="31">
        <f t="shared" si="26"/>
        <v>0</v>
      </c>
      <c r="BH24" s="31">
        <f t="shared" si="27"/>
        <v>1231.5043202071988</v>
      </c>
      <c r="BJ24" s="28" t="str">
        <f t="shared" si="28"/>
        <v/>
      </c>
      <c r="BK24" s="28">
        <f t="shared" si="29"/>
        <v>0</v>
      </c>
      <c r="BL24" s="28">
        <f t="shared" si="30"/>
        <v>0</v>
      </c>
      <c r="BM24" s="28" t="str">
        <f t="shared" si="31"/>
        <v/>
      </c>
      <c r="BN24" s="28">
        <f t="shared" si="32"/>
        <v>0</v>
      </c>
      <c r="BO24" s="28">
        <f t="shared" si="33"/>
        <v>0</v>
      </c>
      <c r="BP24" s="28"/>
      <c r="BQ24" s="28">
        <f t="shared" si="34"/>
        <v>0</v>
      </c>
      <c r="BR24" s="28" t="str">
        <f t="shared" si="35"/>
        <v/>
      </c>
      <c r="BS24" s="28">
        <f t="shared" si="36"/>
        <v>0</v>
      </c>
      <c r="BT24" s="28">
        <f t="shared" si="37"/>
        <v>0</v>
      </c>
      <c r="BU24" s="4"/>
      <c r="BV24" s="32">
        <f t="shared" si="38"/>
        <v>1231.5043202071988</v>
      </c>
      <c r="BX24" s="1">
        <f t="shared" si="39"/>
        <v>763.23108563371773</v>
      </c>
    </row>
    <row r="25" spans="2:77" ht="15.75" thickBot="1" x14ac:dyDescent="0.3">
      <c r="B25" s="23" t="s">
        <v>32</v>
      </c>
      <c r="C25" s="23">
        <v>222.77099999999999</v>
      </c>
      <c r="D25" s="23">
        <v>8.1709999999999994</v>
      </c>
      <c r="E25" s="23">
        <v>8.1709999999999994</v>
      </c>
      <c r="F25" s="23">
        <v>498.93700000000001</v>
      </c>
      <c r="G25" s="23">
        <v>234.87100000000001</v>
      </c>
      <c r="H25" s="23">
        <v>1.4259999999999999</v>
      </c>
      <c r="I25" s="23">
        <v>-77.671999999999997</v>
      </c>
      <c r="J25" s="23">
        <v>150.48699999999999</v>
      </c>
      <c r="K25" s="23">
        <v>101.512</v>
      </c>
      <c r="M25" s="1">
        <v>0</v>
      </c>
      <c r="N25" s="1">
        <v>1051</v>
      </c>
      <c r="P25" s="85">
        <f>P9*PI()*(Q9*Q9/4)*MIN(AU4:AU31)*1000</f>
        <v>0</v>
      </c>
      <c r="Q25" s="86">
        <f>S9*PI()*(T9*T9/4)*(MAX(BF4:BF31)-MIN(BF4:BF31))*1000</f>
        <v>592307.40929771098</v>
      </c>
      <c r="R25" s="87">
        <f>V9*PI()*(W9*W9/4)*($E$31-MAX(BR35:BR62))*1000</f>
        <v>0</v>
      </c>
      <c r="AD25" s="1">
        <f t="shared" si="7"/>
        <v>6</v>
      </c>
      <c r="AE25" s="1">
        <f t="shared" si="0"/>
        <v>756</v>
      </c>
      <c r="AF25" s="1">
        <f t="shared" si="1"/>
        <v>0.87767583027724116</v>
      </c>
      <c r="AG25" s="1">
        <f t="shared" si="2"/>
        <v>450.52313467978399</v>
      </c>
      <c r="AH25" s="1">
        <f t="shared" si="3"/>
        <v>0</v>
      </c>
      <c r="AI25" s="1">
        <f t="shared" si="4"/>
        <v>0</v>
      </c>
      <c r="AJ25" s="1">
        <f t="shared" si="5"/>
        <v>0</v>
      </c>
      <c r="AK25" s="1">
        <f t="shared" si="6"/>
        <v>450.52313467978399</v>
      </c>
      <c r="AM25" s="28" t="str">
        <f t="shared" si="8"/>
        <v/>
      </c>
      <c r="AN25" s="29">
        <f t="shared" si="9"/>
        <v>0</v>
      </c>
      <c r="AO25" s="29">
        <f t="shared" si="10"/>
        <v>0</v>
      </c>
      <c r="AP25" s="29" t="str">
        <f t="shared" si="11"/>
        <v/>
      </c>
      <c r="AQ25" s="29">
        <f t="shared" si="12"/>
        <v>0</v>
      </c>
      <c r="AR25" s="29">
        <f t="shared" si="13"/>
        <v>0</v>
      </c>
      <c r="AS25" s="28"/>
      <c r="AT25" s="28">
        <f t="shared" si="14"/>
        <v>0</v>
      </c>
      <c r="AU25" s="28" t="str">
        <f t="shared" si="15"/>
        <v/>
      </c>
      <c r="AV25" s="28">
        <f t="shared" si="16"/>
        <v>0</v>
      </c>
      <c r="AW25" s="30">
        <f t="shared" si="17"/>
        <v>0</v>
      </c>
      <c r="AX25" s="27"/>
      <c r="AY25" s="31" t="str">
        <f t="shared" si="18"/>
        <v/>
      </c>
      <c r="AZ25" s="31">
        <f t="shared" si="19"/>
        <v>603.18578948924028</v>
      </c>
      <c r="BA25" s="31">
        <f t="shared" si="40"/>
        <v>-152.66265480945628</v>
      </c>
      <c r="BB25" s="31" t="str">
        <f t="shared" si="21"/>
        <v/>
      </c>
      <c r="BC25" s="31">
        <f t="shared" si="22"/>
        <v>0</v>
      </c>
      <c r="BD25" s="31">
        <f t="shared" si="41"/>
        <v>603.18578948924028</v>
      </c>
      <c r="BE25" s="31">
        <f t="shared" si="24"/>
        <v>-152.66265480945628</v>
      </c>
      <c r="BF25" s="31" t="str">
        <f t="shared" si="25"/>
        <v/>
      </c>
      <c r="BG25" s="31">
        <f t="shared" si="26"/>
        <v>0</v>
      </c>
      <c r="BH25" s="31">
        <f t="shared" si="27"/>
        <v>603.18578948924028</v>
      </c>
      <c r="BJ25" s="28" t="str">
        <f t="shared" si="28"/>
        <v/>
      </c>
      <c r="BK25" s="28">
        <f t="shared" si="29"/>
        <v>0</v>
      </c>
      <c r="BL25" s="28">
        <f t="shared" si="30"/>
        <v>0</v>
      </c>
      <c r="BM25" s="28" t="str">
        <f t="shared" si="31"/>
        <v/>
      </c>
      <c r="BN25" s="28">
        <f t="shared" si="32"/>
        <v>0</v>
      </c>
      <c r="BO25" s="28">
        <f t="shared" si="33"/>
        <v>0</v>
      </c>
      <c r="BP25" s="28"/>
      <c r="BQ25" s="28">
        <f t="shared" si="34"/>
        <v>0</v>
      </c>
      <c r="BR25" s="28" t="str">
        <f t="shared" si="35"/>
        <v/>
      </c>
      <c r="BS25" s="28">
        <f t="shared" si="36"/>
        <v>0</v>
      </c>
      <c r="BT25" s="28">
        <f t="shared" si="37"/>
        <v>0</v>
      </c>
      <c r="BU25" s="4"/>
      <c r="BV25" s="32">
        <f t="shared" si="38"/>
        <v>603.18578948924028</v>
      </c>
      <c r="BX25" s="1">
        <f t="shared" si="39"/>
        <v>190.00352368911146</v>
      </c>
    </row>
    <row r="26" spans="2:77" x14ac:dyDescent="0.25">
      <c r="B26" s="23" t="s">
        <v>32</v>
      </c>
      <c r="C26" s="23">
        <v>231.92699999999999</v>
      </c>
      <c r="D26" s="23">
        <v>8.4860000000000007</v>
      </c>
      <c r="E26" s="23">
        <v>8.4860000000000007</v>
      </c>
      <c r="F26" s="23">
        <v>508.09199999999998</v>
      </c>
      <c r="G26" s="23">
        <v>245.917</v>
      </c>
      <c r="H26" s="23">
        <v>1.4359999999999999</v>
      </c>
      <c r="I26" s="23">
        <v>-77.671999999999997</v>
      </c>
      <c r="J26" s="23">
        <v>107.29</v>
      </c>
      <c r="K26" s="23">
        <v>76.867999999999995</v>
      </c>
      <c r="M26" s="1">
        <v>0</v>
      </c>
      <c r="N26" s="1">
        <v>1472</v>
      </c>
      <c r="AD26" s="1">
        <f t="shared" si="7"/>
        <v>6</v>
      </c>
      <c r="AE26" s="1">
        <f t="shared" si="0"/>
        <v>756</v>
      </c>
      <c r="AF26" s="1">
        <f t="shared" si="1"/>
        <v>0.62574069408284572</v>
      </c>
      <c r="AG26" s="1">
        <f t="shared" si="2"/>
        <v>317.82011754688745</v>
      </c>
      <c r="AH26" s="1">
        <f t="shared" si="3"/>
        <v>0</v>
      </c>
      <c r="AI26" s="1">
        <f t="shared" si="4"/>
        <v>0</v>
      </c>
      <c r="AJ26" s="1">
        <f t="shared" si="5"/>
        <v>0</v>
      </c>
      <c r="AK26" s="1">
        <f t="shared" si="6"/>
        <v>317.82011754688745</v>
      </c>
      <c r="AM26" s="28" t="str">
        <f t="shared" si="8"/>
        <v/>
      </c>
      <c r="AN26" s="29">
        <f t="shared" si="9"/>
        <v>0</v>
      </c>
      <c r="AO26" s="29">
        <f t="shared" si="10"/>
        <v>0</v>
      </c>
      <c r="AP26" s="29" t="str">
        <f t="shared" si="11"/>
        <v/>
      </c>
      <c r="AQ26" s="29">
        <f t="shared" si="12"/>
        <v>0</v>
      </c>
      <c r="AR26" s="29">
        <f t="shared" si="13"/>
        <v>0</v>
      </c>
      <c r="AS26" s="28"/>
      <c r="AT26" s="28">
        <f t="shared" si="14"/>
        <v>0</v>
      </c>
      <c r="AU26" s="28" t="str">
        <f t="shared" si="15"/>
        <v/>
      </c>
      <c r="AV26" s="28">
        <f t="shared" si="16"/>
        <v>0</v>
      </c>
      <c r="AW26" s="30">
        <f t="shared" si="17"/>
        <v>0</v>
      </c>
      <c r="AX26" s="27"/>
      <c r="AY26" s="31" t="str">
        <f t="shared" si="18"/>
        <v/>
      </c>
      <c r="AZ26" s="31">
        <f t="shared" si="19"/>
        <v>603.18578948924028</v>
      </c>
      <c r="BA26" s="31">
        <f t="shared" si="40"/>
        <v>-285.36567194235283</v>
      </c>
      <c r="BB26" s="31" t="str">
        <f t="shared" si="21"/>
        <v/>
      </c>
      <c r="BC26" s="31">
        <f t="shared" si="22"/>
        <v>0</v>
      </c>
      <c r="BD26" s="31">
        <f t="shared" si="41"/>
        <v>603.18578948924028</v>
      </c>
      <c r="BE26" s="31">
        <f t="shared" si="24"/>
        <v>-285.36567194235283</v>
      </c>
      <c r="BF26" s="31" t="str">
        <f t="shared" si="25"/>
        <v/>
      </c>
      <c r="BG26" s="31">
        <f t="shared" si="26"/>
        <v>0</v>
      </c>
      <c r="BH26" s="31">
        <f t="shared" si="27"/>
        <v>603.18578948924028</v>
      </c>
      <c r="BJ26" s="28" t="str">
        <f t="shared" si="28"/>
        <v/>
      </c>
      <c r="BK26" s="28">
        <f t="shared" si="29"/>
        <v>0</v>
      </c>
      <c r="BL26" s="28">
        <f t="shared" si="30"/>
        <v>0</v>
      </c>
      <c r="BM26" s="28" t="str">
        <f t="shared" si="31"/>
        <v/>
      </c>
      <c r="BN26" s="28">
        <f t="shared" si="32"/>
        <v>0</v>
      </c>
      <c r="BO26" s="28">
        <f t="shared" si="33"/>
        <v>0</v>
      </c>
      <c r="BP26" s="28"/>
      <c r="BQ26" s="28">
        <f t="shared" si="34"/>
        <v>0</v>
      </c>
      <c r="BR26" s="28" t="str">
        <f t="shared" si="35"/>
        <v/>
      </c>
      <c r="BS26" s="28">
        <f t="shared" si="36"/>
        <v>0</v>
      </c>
      <c r="BT26" s="28">
        <f t="shared" si="37"/>
        <v>0</v>
      </c>
      <c r="BU26" s="4"/>
      <c r="BV26" s="32">
        <f t="shared" si="38"/>
        <v>603.18578948924028</v>
      </c>
      <c r="BX26" s="1">
        <f t="shared" si="39"/>
        <v>0.603185789488906</v>
      </c>
    </row>
    <row r="27" spans="2:77" x14ac:dyDescent="0.25">
      <c r="B27" s="23" t="s">
        <v>32</v>
      </c>
      <c r="C27" s="23">
        <v>278.91300000000001</v>
      </c>
      <c r="D27" s="23">
        <v>8.4870000000000001</v>
      </c>
      <c r="E27" s="23">
        <v>8.4870000000000001</v>
      </c>
      <c r="F27" s="23">
        <v>662.62400000000002</v>
      </c>
      <c r="G27" s="23">
        <v>292.81299999999999</v>
      </c>
      <c r="H27" s="23">
        <v>1.948</v>
      </c>
      <c r="I27" s="23">
        <v>-107.919</v>
      </c>
      <c r="J27" s="23">
        <v>134.41399999999999</v>
      </c>
      <c r="K27" s="23">
        <v>76.867999999999995</v>
      </c>
      <c r="M27" s="1">
        <v>0</v>
      </c>
      <c r="N27" s="1">
        <v>2208</v>
      </c>
      <c r="AD27" s="1">
        <f t="shared" si="7"/>
        <v>6</v>
      </c>
      <c r="AE27" s="1">
        <f t="shared" si="0"/>
        <v>756</v>
      </c>
      <c r="AF27" s="1">
        <f t="shared" si="1"/>
        <v>0.78393428702070678</v>
      </c>
      <c r="AG27" s="1">
        <f t="shared" si="2"/>
        <v>400.80678307688515</v>
      </c>
      <c r="AH27" s="1">
        <f t="shared" si="3"/>
        <v>0</v>
      </c>
      <c r="AI27" s="1">
        <f t="shared" si="4"/>
        <v>0</v>
      </c>
      <c r="AJ27" s="1">
        <f t="shared" si="5"/>
        <v>0</v>
      </c>
      <c r="AK27" s="1">
        <f t="shared" si="6"/>
        <v>400.80678307688515</v>
      </c>
      <c r="AM27" s="28" t="str">
        <f t="shared" si="8"/>
        <v/>
      </c>
      <c r="AN27" s="29">
        <f t="shared" si="9"/>
        <v>0</v>
      </c>
      <c r="AO27" s="29">
        <f t="shared" si="10"/>
        <v>0</v>
      </c>
      <c r="AP27" s="29" t="str">
        <f t="shared" si="11"/>
        <v/>
      </c>
      <c r="AQ27" s="29">
        <f t="shared" si="12"/>
        <v>0</v>
      </c>
      <c r="AR27" s="29">
        <f t="shared" si="13"/>
        <v>0</v>
      </c>
      <c r="AS27" s="28"/>
      <c r="AT27" s="28">
        <f t="shared" si="14"/>
        <v>0</v>
      </c>
      <c r="AU27" s="28" t="str">
        <f t="shared" si="15"/>
        <v/>
      </c>
      <c r="AV27" s="28">
        <f t="shared" si="16"/>
        <v>0</v>
      </c>
      <c r="AW27" s="30">
        <f t="shared" si="17"/>
        <v>0</v>
      </c>
      <c r="AX27" s="27"/>
      <c r="AY27" s="31" t="str">
        <f t="shared" si="18"/>
        <v/>
      </c>
      <c r="AZ27" s="31">
        <f t="shared" si="19"/>
        <v>603.18578948924028</v>
      </c>
      <c r="BA27" s="31">
        <f t="shared" si="40"/>
        <v>-202.37900641235512</v>
      </c>
      <c r="BB27" s="31" t="str">
        <f t="shared" si="21"/>
        <v/>
      </c>
      <c r="BC27" s="31">
        <f t="shared" si="22"/>
        <v>0</v>
      </c>
      <c r="BD27" s="31">
        <f t="shared" si="41"/>
        <v>603.18578948924028</v>
      </c>
      <c r="BE27" s="31">
        <f t="shared" si="24"/>
        <v>-202.37900641235512</v>
      </c>
      <c r="BF27" s="31" t="str">
        <f t="shared" si="25"/>
        <v/>
      </c>
      <c r="BG27" s="31">
        <f t="shared" si="26"/>
        <v>0</v>
      </c>
      <c r="BH27" s="31">
        <f t="shared" si="27"/>
        <v>603.18578948924028</v>
      </c>
      <c r="BJ27" s="28" t="str">
        <f t="shared" si="28"/>
        <v/>
      </c>
      <c r="BK27" s="28">
        <f t="shared" si="29"/>
        <v>0</v>
      </c>
      <c r="BL27" s="28">
        <f t="shared" si="30"/>
        <v>0</v>
      </c>
      <c r="BM27" s="28" t="str">
        <f t="shared" si="31"/>
        <v/>
      </c>
      <c r="BN27" s="28">
        <f t="shared" si="32"/>
        <v>0</v>
      </c>
      <c r="BO27" s="28">
        <f t="shared" si="33"/>
        <v>0</v>
      </c>
      <c r="BP27" s="28"/>
      <c r="BQ27" s="28">
        <f t="shared" si="34"/>
        <v>0</v>
      </c>
      <c r="BR27" s="28" t="str">
        <f t="shared" si="35"/>
        <v/>
      </c>
      <c r="BS27" s="28">
        <f t="shared" si="36"/>
        <v>0</v>
      </c>
      <c r="BT27" s="28">
        <f t="shared" si="37"/>
        <v>0</v>
      </c>
      <c r="BU27" s="4"/>
      <c r="BV27" s="32">
        <f t="shared" si="38"/>
        <v>603.18578948924028</v>
      </c>
      <c r="BX27" s="1">
        <f t="shared" si="39"/>
        <v>337.18085632448486</v>
      </c>
    </row>
    <row r="28" spans="2:77" x14ac:dyDescent="0.25">
      <c r="B28" s="23" t="s">
        <v>32</v>
      </c>
      <c r="C28" s="23">
        <v>295.93200000000002</v>
      </c>
      <c r="D28" s="23">
        <v>9.0459999999999994</v>
      </c>
      <c r="E28" s="23">
        <v>9.0459999999999994</v>
      </c>
      <c r="F28" s="23">
        <v>679.64200000000005</v>
      </c>
      <c r="G28" s="23">
        <v>313.18799999999999</v>
      </c>
      <c r="H28" s="23">
        <v>1.966</v>
      </c>
      <c r="I28" s="23">
        <v>-107.919</v>
      </c>
      <c r="J28" s="23">
        <v>70.691999999999993</v>
      </c>
      <c r="K28" s="23">
        <v>19.722999999999999</v>
      </c>
      <c r="M28" s="1">
        <v>0</v>
      </c>
      <c r="N28" s="1">
        <v>2944</v>
      </c>
      <c r="AD28" s="1">
        <f t="shared" si="7"/>
        <v>6</v>
      </c>
      <c r="AE28" s="1">
        <f t="shared" si="0"/>
        <v>756</v>
      </c>
      <c r="AF28" s="1">
        <f t="shared" si="1"/>
        <v>0.41229248901206572</v>
      </c>
      <c r="AG28" s="1">
        <f t="shared" si="2"/>
        <v>207.59240854657503</v>
      </c>
      <c r="AH28" s="1">
        <f t="shared" si="3"/>
        <v>0</v>
      </c>
      <c r="AI28" s="1">
        <f t="shared" si="4"/>
        <v>0</v>
      </c>
      <c r="AJ28" s="1">
        <f t="shared" si="5"/>
        <v>0</v>
      </c>
      <c r="AK28" s="1">
        <f t="shared" si="6"/>
        <v>207.59240854657503</v>
      </c>
      <c r="AL28" s="27"/>
      <c r="AM28" s="28">
        <f t="shared" si="8"/>
        <v>9.2334697167069866</v>
      </c>
      <c r="AN28" s="29">
        <f t="shared" si="9"/>
        <v>0</v>
      </c>
      <c r="AO28" s="29">
        <f t="shared" si="10"/>
        <v>0</v>
      </c>
      <c r="AP28" s="29" t="str">
        <f t="shared" si="11"/>
        <v/>
      </c>
      <c r="AQ28" s="29">
        <f t="shared" si="12"/>
        <v>0</v>
      </c>
      <c r="AR28" s="29">
        <f t="shared" si="13"/>
        <v>0</v>
      </c>
      <c r="AS28" s="28"/>
      <c r="AT28" s="28">
        <f t="shared" si="14"/>
        <v>0</v>
      </c>
      <c r="AU28" s="28" t="str">
        <f t="shared" si="15"/>
        <v/>
      </c>
      <c r="AV28" s="28">
        <f t="shared" si="16"/>
        <v>0</v>
      </c>
      <c r="AW28" s="30">
        <f t="shared" si="17"/>
        <v>0</v>
      </c>
      <c r="AX28" s="27"/>
      <c r="AY28" s="31">
        <f t="shared" si="18"/>
        <v>9.2334697167069866</v>
      </c>
      <c r="AZ28" s="31">
        <f t="shared" si="19"/>
        <v>603.18578948924028</v>
      </c>
      <c r="BA28" s="31">
        <f t="shared" si="40"/>
        <v>-395.59338094266525</v>
      </c>
      <c r="BB28" s="31" t="str">
        <f t="shared" si="21"/>
        <v/>
      </c>
      <c r="BC28" s="31">
        <f t="shared" si="22"/>
        <v>0</v>
      </c>
      <c r="BD28" s="31">
        <f t="shared" si="41"/>
        <v>603.18578948924028</v>
      </c>
      <c r="BE28" s="31">
        <f t="shared" si="24"/>
        <v>-395.59338094266525</v>
      </c>
      <c r="BF28" s="31" t="str">
        <f t="shared" si="25"/>
        <v/>
      </c>
      <c r="BG28" s="31">
        <f t="shared" si="26"/>
        <v>0</v>
      </c>
      <c r="BH28" s="31">
        <f t="shared" si="27"/>
        <v>603.18578948924028</v>
      </c>
      <c r="BI28" s="27"/>
      <c r="BJ28" s="28">
        <f t="shared" si="28"/>
        <v>9.2334697167069866</v>
      </c>
      <c r="BK28" s="28">
        <f t="shared" si="29"/>
        <v>0</v>
      </c>
      <c r="BL28" s="28">
        <f t="shared" si="30"/>
        <v>0</v>
      </c>
      <c r="BM28" s="28" t="str">
        <f t="shared" si="31"/>
        <v/>
      </c>
      <c r="BN28" s="28">
        <f t="shared" si="32"/>
        <v>0</v>
      </c>
      <c r="BO28" s="28">
        <f t="shared" si="33"/>
        <v>0</v>
      </c>
      <c r="BP28" s="28" t="s">
        <v>34</v>
      </c>
      <c r="BQ28" s="28">
        <f t="shared" si="34"/>
        <v>0</v>
      </c>
      <c r="BR28" s="28" t="str">
        <f t="shared" si="35"/>
        <v/>
      </c>
      <c r="BS28" s="28">
        <f t="shared" si="36"/>
        <v>0</v>
      </c>
      <c r="BT28" s="28">
        <f t="shared" si="37"/>
        <v>0</v>
      </c>
      <c r="BU28" s="4"/>
      <c r="BV28" s="32">
        <f t="shared" si="38"/>
        <v>603.18578948924028</v>
      </c>
      <c r="BX28" s="1">
        <f t="shared" si="39"/>
        <v>312.90262829754408</v>
      </c>
    </row>
    <row r="29" spans="2:77" x14ac:dyDescent="0.25">
      <c r="B29" s="23" t="s">
        <v>32</v>
      </c>
      <c r="C29" s="23">
        <v>316.50599999999997</v>
      </c>
      <c r="D29" s="23">
        <v>9.7100000000000009</v>
      </c>
      <c r="E29" s="23">
        <v>9.7100000000000009</v>
      </c>
      <c r="F29" s="23">
        <v>700.21600000000001</v>
      </c>
      <c r="G29" s="23">
        <v>337.74900000000002</v>
      </c>
      <c r="H29" s="23">
        <v>1.9890000000000001</v>
      </c>
      <c r="I29" s="23">
        <v>-107.919</v>
      </c>
      <c r="J29" s="23">
        <v>-100.983</v>
      </c>
      <c r="K29" s="23">
        <v>-50.134</v>
      </c>
      <c r="M29" s="1">
        <v>0</v>
      </c>
      <c r="N29" s="1">
        <v>3500</v>
      </c>
      <c r="AD29" s="1">
        <f t="shared" si="7"/>
        <v>5</v>
      </c>
      <c r="AE29" s="1">
        <f t="shared" si="0"/>
        <v>721.80219780219784</v>
      </c>
      <c r="AF29" s="1">
        <f t="shared" si="1"/>
        <v>-0.64608642130388927</v>
      </c>
      <c r="AG29" s="1">
        <f t="shared" si="2"/>
        <v>-312.52665200328369</v>
      </c>
      <c r="AH29" s="1">
        <f t="shared" si="3"/>
        <v>0</v>
      </c>
      <c r="AI29" s="1">
        <f t="shared" si="4"/>
        <v>0</v>
      </c>
      <c r="AJ29" s="1">
        <f t="shared" si="5"/>
        <v>0</v>
      </c>
      <c r="AK29" s="1">
        <f t="shared" si="6"/>
        <v>-312.52665200328369</v>
      </c>
      <c r="AL29" s="27"/>
      <c r="AM29" s="28" t="str">
        <f t="shared" si="8"/>
        <v/>
      </c>
      <c r="AN29" s="29">
        <f t="shared" si="9"/>
        <v>0</v>
      </c>
      <c r="AO29" s="29">
        <f t="shared" si="10"/>
        <v>0</v>
      </c>
      <c r="AP29" s="29" t="str">
        <f t="shared" si="11"/>
        <v/>
      </c>
      <c r="AQ29" s="29">
        <f t="shared" si="12"/>
        <v>0</v>
      </c>
      <c r="AR29" s="29">
        <f t="shared" si="13"/>
        <v>0</v>
      </c>
      <c r="AS29" s="28"/>
      <c r="AT29" s="28">
        <f t="shared" si="14"/>
        <v>0</v>
      </c>
      <c r="AU29" s="28" t="str">
        <f t="shared" si="15"/>
        <v/>
      </c>
      <c r="AV29" s="28">
        <f t="shared" si="16"/>
        <v>0</v>
      </c>
      <c r="AW29" s="30">
        <f t="shared" si="17"/>
        <v>0</v>
      </c>
      <c r="AX29" s="27"/>
      <c r="AY29" s="31" t="str">
        <f t="shared" si="18"/>
        <v/>
      </c>
      <c r="AZ29" s="31">
        <f t="shared" si="19"/>
        <v>0</v>
      </c>
      <c r="BA29" s="31">
        <f t="shared" si="40"/>
        <v>0</v>
      </c>
      <c r="BB29" s="31" t="str">
        <f t="shared" si="21"/>
        <v/>
      </c>
      <c r="BC29" s="31">
        <f t="shared" si="22"/>
        <v>0</v>
      </c>
      <c r="BD29" s="31">
        <f t="shared" si="41"/>
        <v>0</v>
      </c>
      <c r="BE29" s="31">
        <f t="shared" si="24"/>
        <v>0</v>
      </c>
      <c r="BF29" s="31" t="str">
        <f t="shared" si="25"/>
        <v/>
      </c>
      <c r="BG29" s="31">
        <f t="shared" si="26"/>
        <v>0</v>
      </c>
      <c r="BH29" s="31">
        <f t="shared" si="27"/>
        <v>0</v>
      </c>
      <c r="BI29" s="27"/>
      <c r="BJ29" s="28" t="str">
        <f t="shared" si="28"/>
        <v/>
      </c>
      <c r="BK29" s="28">
        <f t="shared" si="29"/>
        <v>-339.29200658769764</v>
      </c>
      <c r="BL29" s="28">
        <f t="shared" si="30"/>
        <v>26.765354584413956</v>
      </c>
      <c r="BM29" s="28" t="str">
        <f t="shared" si="31"/>
        <v/>
      </c>
      <c r="BN29" s="28">
        <f t="shared" si="32"/>
        <v>0</v>
      </c>
      <c r="BO29" s="28">
        <f t="shared" si="33"/>
        <v>-339.29200658769764</v>
      </c>
      <c r="BP29" s="28"/>
      <c r="BQ29" s="28">
        <f t="shared" si="34"/>
        <v>26.765354584413956</v>
      </c>
      <c r="BR29" s="28" t="str">
        <f t="shared" si="35"/>
        <v/>
      </c>
      <c r="BS29" s="28">
        <f t="shared" si="36"/>
        <v>0</v>
      </c>
      <c r="BT29" s="28">
        <f t="shared" si="37"/>
        <v>339.29200658769764</v>
      </c>
      <c r="BU29" s="4"/>
      <c r="BV29" s="32">
        <f t="shared" si="38"/>
        <v>339.29200658769764</v>
      </c>
      <c r="BX29" s="1">
        <f t="shared" si="39"/>
        <v>0.33929200658750958</v>
      </c>
    </row>
    <row r="30" spans="2:77" x14ac:dyDescent="0.25">
      <c r="B30" s="23" t="s">
        <v>32</v>
      </c>
      <c r="C30" s="23">
        <v>358.84800000000001</v>
      </c>
      <c r="D30" s="23">
        <v>9.7110000000000003</v>
      </c>
      <c r="E30" s="23">
        <v>9.7110000000000003</v>
      </c>
      <c r="F30" s="23">
        <v>759.173</v>
      </c>
      <c r="G30" s="23">
        <v>379.84800000000001</v>
      </c>
      <c r="H30" s="23">
        <v>2.1059999999999999</v>
      </c>
      <c r="I30" s="23">
        <v>-112.59099999999999</v>
      </c>
      <c r="J30" s="23">
        <v>-105.732</v>
      </c>
      <c r="K30" s="23">
        <v>-50.137</v>
      </c>
      <c r="M30" s="1">
        <v>0</v>
      </c>
      <c r="N30" s="1">
        <v>3501</v>
      </c>
      <c r="AD30" s="1">
        <f t="shared" si="7"/>
        <v>5</v>
      </c>
      <c r="AE30" s="1">
        <f t="shared" si="0"/>
        <v>721.80219780219784</v>
      </c>
      <c r="AF30" s="1">
        <f t="shared" si="1"/>
        <v>-0.67647039102921114</v>
      </c>
      <c r="AG30" s="1">
        <f t="shared" si="2"/>
        <v>-326.86986806807113</v>
      </c>
      <c r="AH30" s="1">
        <f t="shared" si="3"/>
        <v>0</v>
      </c>
      <c r="AI30" s="1">
        <f t="shared" si="4"/>
        <v>0</v>
      </c>
      <c r="AJ30" s="1">
        <f t="shared" si="5"/>
        <v>0</v>
      </c>
      <c r="AK30" s="1">
        <f t="shared" si="6"/>
        <v>-326.86986806807113</v>
      </c>
      <c r="AL30" s="27"/>
      <c r="AM30" s="28" t="str">
        <f t="shared" si="8"/>
        <v/>
      </c>
      <c r="AN30" s="29">
        <f t="shared" si="9"/>
        <v>0</v>
      </c>
      <c r="AO30" s="29">
        <f t="shared" si="10"/>
        <v>0</v>
      </c>
      <c r="AP30" s="29" t="str">
        <f t="shared" si="11"/>
        <v/>
      </c>
      <c r="AQ30" s="29">
        <f t="shared" si="12"/>
        <v>0</v>
      </c>
      <c r="AR30" s="29">
        <f t="shared" si="13"/>
        <v>0</v>
      </c>
      <c r="AS30" s="28"/>
      <c r="AT30" s="28">
        <f t="shared" si="14"/>
        <v>0</v>
      </c>
      <c r="AU30" s="28" t="str">
        <f t="shared" si="15"/>
        <v/>
      </c>
      <c r="AV30" s="28">
        <f t="shared" si="16"/>
        <v>0</v>
      </c>
      <c r="AW30" s="30">
        <f t="shared" si="17"/>
        <v>0</v>
      </c>
      <c r="AX30" s="27"/>
      <c r="AY30" s="31" t="str">
        <f t="shared" si="18"/>
        <v/>
      </c>
      <c r="AZ30" s="31">
        <f t="shared" si="19"/>
        <v>0</v>
      </c>
      <c r="BA30" s="31">
        <f t="shared" si="40"/>
        <v>0</v>
      </c>
      <c r="BB30" s="31" t="str">
        <f t="shared" si="21"/>
        <v/>
      </c>
      <c r="BC30" s="31">
        <f t="shared" si="22"/>
        <v>0</v>
      </c>
      <c r="BD30" s="31">
        <f t="shared" si="41"/>
        <v>0</v>
      </c>
      <c r="BE30" s="31">
        <f t="shared" si="24"/>
        <v>0</v>
      </c>
      <c r="BF30" s="31" t="str">
        <f t="shared" si="25"/>
        <v/>
      </c>
      <c r="BG30" s="31">
        <f t="shared" si="26"/>
        <v>0</v>
      </c>
      <c r="BH30" s="31">
        <f t="shared" si="27"/>
        <v>0</v>
      </c>
      <c r="BI30" s="27"/>
      <c r="BJ30" s="28" t="str">
        <f t="shared" si="28"/>
        <v/>
      </c>
      <c r="BK30" s="28">
        <f t="shared" si="29"/>
        <v>-339.29200658769764</v>
      </c>
      <c r="BL30" s="28">
        <f t="shared" si="30"/>
        <v>12.422138519626515</v>
      </c>
      <c r="BM30" s="28">
        <f t="shared" si="31"/>
        <v>9.7413432397601483</v>
      </c>
      <c r="BN30" s="28">
        <f t="shared" si="32"/>
        <v>0</v>
      </c>
      <c r="BO30" s="28">
        <f t="shared" si="33"/>
        <v>-339.29200658769764</v>
      </c>
      <c r="BP30" s="28"/>
      <c r="BQ30" s="28">
        <f t="shared" si="34"/>
        <v>12.422138519626515</v>
      </c>
      <c r="BR30" s="28">
        <f t="shared" si="35"/>
        <v>9.7413432397601483</v>
      </c>
      <c r="BS30" s="28">
        <f t="shared" si="36"/>
        <v>0</v>
      </c>
      <c r="BT30" s="28">
        <f t="shared" si="37"/>
        <v>339.29200658769764</v>
      </c>
      <c r="BU30" s="4"/>
      <c r="BV30" s="32">
        <f t="shared" si="38"/>
        <v>339.29200658769764</v>
      </c>
      <c r="BX30" s="1">
        <f t="shared" si="39"/>
        <v>70.912029376828684</v>
      </c>
    </row>
    <row r="31" spans="2:77" x14ac:dyDescent="0.25">
      <c r="B31" s="23" t="s">
        <v>32</v>
      </c>
      <c r="C31" s="23">
        <v>364.58100000000002</v>
      </c>
      <c r="D31" s="23">
        <v>9.92</v>
      </c>
      <c r="E31" s="23">
        <v>9.92</v>
      </c>
      <c r="F31" s="23">
        <v>764.90599999999995</v>
      </c>
      <c r="G31" s="23">
        <v>386.84100000000001</v>
      </c>
      <c r="H31" s="23">
        <v>2.1120000000000001</v>
      </c>
      <c r="I31" s="23">
        <v>-112.59099999999999</v>
      </c>
      <c r="J31" s="23">
        <v>-134.27000000000001</v>
      </c>
      <c r="K31" s="23">
        <v>-78.674999999999997</v>
      </c>
      <c r="M31" s="1">
        <v>0</v>
      </c>
      <c r="N31" s="1">
        <v>3680</v>
      </c>
      <c r="AD31" s="1">
        <f t="shared" si="7"/>
        <v>5</v>
      </c>
      <c r="AE31" s="1">
        <f t="shared" si="0"/>
        <v>721.80219780219784</v>
      </c>
      <c r="AF31" s="1">
        <f t="shared" si="1"/>
        <v>-0.85905572015560261</v>
      </c>
      <c r="AG31" s="1">
        <f t="shared" si="2"/>
        <v>-412.43182424427772</v>
      </c>
      <c r="AH31" s="1">
        <f t="shared" si="3"/>
        <v>0</v>
      </c>
      <c r="AI31" s="1">
        <f t="shared" si="4"/>
        <v>0</v>
      </c>
      <c r="AJ31" s="1">
        <f t="shared" si="5"/>
        <v>0</v>
      </c>
      <c r="AK31" s="1">
        <f t="shared" si="6"/>
        <v>-412.43182424427772</v>
      </c>
      <c r="AL31" s="27"/>
      <c r="AM31" s="28" t="str">
        <f t="shared" si="8"/>
        <v/>
      </c>
      <c r="AN31" s="29">
        <f t="shared" si="9"/>
        <v>0</v>
      </c>
      <c r="AO31" s="29">
        <f t="shared" si="10"/>
        <v>0</v>
      </c>
      <c r="AP31" s="29" t="str">
        <f t="shared" si="11"/>
        <v/>
      </c>
      <c r="AQ31" s="29">
        <f t="shared" si="12"/>
        <v>0</v>
      </c>
      <c r="AR31" s="29">
        <f t="shared" si="13"/>
        <v>0</v>
      </c>
      <c r="AS31" s="28"/>
      <c r="AT31" s="28">
        <f t="shared" si="14"/>
        <v>0</v>
      </c>
      <c r="AU31" s="28" t="str">
        <f t="shared" si="15"/>
        <v/>
      </c>
      <c r="AV31" s="28">
        <f t="shared" si="16"/>
        <v>0</v>
      </c>
      <c r="AW31" s="30">
        <f t="shared" si="17"/>
        <v>0</v>
      </c>
      <c r="AX31" s="27"/>
      <c r="AY31" s="31" t="str">
        <f t="shared" si="18"/>
        <v/>
      </c>
      <c r="AZ31" s="31">
        <f t="shared" si="19"/>
        <v>0</v>
      </c>
      <c r="BA31" s="31">
        <f t="shared" si="40"/>
        <v>0</v>
      </c>
      <c r="BB31" s="31" t="str">
        <f t="shared" si="21"/>
        <v/>
      </c>
      <c r="BC31" s="31">
        <f t="shared" si="22"/>
        <v>0</v>
      </c>
      <c r="BD31" s="31">
        <f t="shared" si="41"/>
        <v>0</v>
      </c>
      <c r="BE31" s="31">
        <f t="shared" si="24"/>
        <v>0</v>
      </c>
      <c r="BF31" s="31" t="str">
        <f t="shared" si="25"/>
        <v/>
      </c>
      <c r="BG31" s="31">
        <f t="shared" si="26"/>
        <v>0</v>
      </c>
      <c r="BH31" s="31">
        <f t="shared" si="27"/>
        <v>0</v>
      </c>
      <c r="BI31" s="27"/>
      <c r="BJ31" s="28" t="str">
        <f t="shared" si="28"/>
        <v/>
      </c>
      <c r="BK31" s="28">
        <f t="shared" si="29"/>
        <v>-339.29200658769764</v>
      </c>
      <c r="BL31" s="28">
        <f t="shared" si="30"/>
        <v>-73.139817656580078</v>
      </c>
      <c r="BM31" s="28" t="str">
        <f t="shared" si="31"/>
        <v/>
      </c>
      <c r="BN31" s="28">
        <f t="shared" si="32"/>
        <v>0</v>
      </c>
      <c r="BO31" s="28">
        <f t="shared" si="33"/>
        <v>-339.29200658769764</v>
      </c>
      <c r="BP31" s="28"/>
      <c r="BQ31" s="28">
        <f t="shared" si="34"/>
        <v>-73.139817656580078</v>
      </c>
      <c r="BR31" s="28" t="str">
        <f t="shared" si="35"/>
        <v/>
      </c>
      <c r="BS31" s="28">
        <f t="shared" si="36"/>
        <v>0</v>
      </c>
      <c r="BT31" s="28">
        <f t="shared" si="37"/>
        <v>339.29200658769764</v>
      </c>
      <c r="BU31" s="4"/>
      <c r="BV31" s="32">
        <f t="shared" si="38"/>
        <v>339.29200658769764</v>
      </c>
      <c r="BX31" s="1">
        <f t="shared" si="39"/>
        <v>7071.9763906429107</v>
      </c>
      <c r="BY31" s="17"/>
    </row>
    <row r="32" spans="2:77" s="89" customFormat="1" x14ac:dyDescent="0.25">
      <c r="B32" s="88" t="s">
        <v>32</v>
      </c>
      <c r="C32" s="88">
        <v>-313.74700000000001</v>
      </c>
      <c r="D32" s="88">
        <v>0.3</v>
      </c>
      <c r="E32" s="88">
        <v>0.3</v>
      </c>
      <c r="F32" s="88">
        <v>-697.39800000000002</v>
      </c>
      <c r="G32" s="88">
        <v>-346.39600000000002</v>
      </c>
      <c r="H32" s="88">
        <v>1.9850000000000001</v>
      </c>
      <c r="I32" s="88">
        <v>107.902</v>
      </c>
      <c r="J32" s="88">
        <v>-632.30600000000004</v>
      </c>
      <c r="K32" s="88">
        <v>-558.20500000000004</v>
      </c>
      <c r="M32" s="89">
        <v>0</v>
      </c>
      <c r="N32" s="89">
        <v>4416</v>
      </c>
      <c r="AD32" s="89">
        <f>IF(E32&lt;MIN($AM$32:$AM$59),IF(J32&gt;0,2,1),IF(E32&lt;MAX($AM$32:$AM$59),IF(J32&gt;0,4,3),IF(J32&gt;0,6,5)))</f>
        <v>1</v>
      </c>
      <c r="AE32" s="89">
        <f t="shared" si="0"/>
        <v>718</v>
      </c>
      <c r="AF32" s="89">
        <f t="shared" si="1"/>
        <v>-4.0884355852815126</v>
      </c>
      <c r="AG32" s="89">
        <f t="shared" si="2"/>
        <v>-1780.2637909739337</v>
      </c>
      <c r="AH32" s="89">
        <f t="shared" si="3"/>
        <v>0</v>
      </c>
      <c r="AI32" s="89">
        <f t="shared" si="4"/>
        <v>0</v>
      </c>
      <c r="AJ32" s="89">
        <f t="shared" si="5"/>
        <v>0</v>
      </c>
      <c r="AK32" s="89">
        <f t="shared" si="6"/>
        <v>-1780.2637909739337</v>
      </c>
      <c r="AL32" s="27"/>
      <c r="AM32" s="28" t="str">
        <f t="shared" si="8"/>
        <v/>
      </c>
      <c r="AN32" s="31">
        <f t="shared" ref="AN32:AN59" si="42">IF($E32&lt;MIN($AM$32:$AM$59),IF($AK32&lt;0,-1*(IF($Q$11=0,"",$P$4*PI()*$Q$4^2/4)),IF($Q$11=0,"",$P$4*PI()*$Q$4^2/4)),0)</f>
        <v>-603.18578948924028</v>
      </c>
      <c r="AO32" s="31">
        <f>IF(AN32=0,0,$AK32-AN32)</f>
        <v>-1177.0780014846935</v>
      </c>
      <c r="AP32" s="29" t="str">
        <f t="shared" si="11"/>
        <v/>
      </c>
      <c r="AQ32" s="31">
        <f t="shared" ref="AQ32:AQ59" si="43">IF($E32&lt;MIN($AP$32:$AP$59),IF(AO32&lt;0,-1*(IF($Q$11=0,"",$P$5*PI()*$Q$5^2/4)),IF($Q$11=0,"",$P$5*PI()*$Q$5^2/4)),0)</f>
        <v>-603.18578948924028</v>
      </c>
      <c r="AR32" s="31">
        <f>AQ32+AN32</f>
        <v>-1206.3715789784806</v>
      </c>
      <c r="AS32" s="31"/>
      <c r="AT32" s="31">
        <f>IF(AR32=0,0,$AK32-AR32)</f>
        <v>-573.89221199545318</v>
      </c>
      <c r="AU32" s="28">
        <f t="shared" si="15"/>
        <v>1.0026186324436357</v>
      </c>
      <c r="AV32" s="31">
        <f t="shared" ref="AV32:AV59" si="44">IF($E32&lt;MIN($AU$32:$AU$59),IF(AT32&lt;0,-1*(IF($Q$11=0,"",$P$6*PI()*$Q$6^2/4)),IF($Q$11=0,"",$P$6*PI()*$Q$6^2/4)),0)</f>
        <v>-603.18578948924028</v>
      </c>
      <c r="AW32" s="31">
        <f>AV32+AR32</f>
        <v>-1809.5573684677208</v>
      </c>
      <c r="AX32" s="27"/>
      <c r="AY32" s="31" t="str">
        <f t="shared" si="18"/>
        <v/>
      </c>
      <c r="AZ32" s="90">
        <f t="shared" ref="AZ32:AZ59" si="45">IF(AND($E32&gt;MIN($AY$32:$AY$59),$E32&lt;MAX($AY$32:$AY$59)),IF($AK32&lt;0,-1*(IF($T$11=0,"",$S$4*PI()*$T$4^2/4)),IF($T$11=0,"",$S$4*PI()*$T$4^2/4)),0)</f>
        <v>0</v>
      </c>
      <c r="BA32" s="90">
        <f>IF(AZ32=0,0,$AK32-AZ32)</f>
        <v>0</v>
      </c>
      <c r="BB32" s="31" t="str">
        <f t="shared" si="21"/>
        <v/>
      </c>
      <c r="BC32" s="90">
        <f t="shared" ref="BC32:BC59" si="46">IF(AND($E32&gt;MIN($BB$32:$BB$59),$E32&lt;MAX($BB$32:$BB$59)),IF($AK32&lt;0,-1*(IF($T$11=0,"",$S$5*PI()*$T$5^2/4)),IF($T$11=0,"",$S$5*PI()*$T$5^2/4)),0)</f>
        <v>0</v>
      </c>
      <c r="BD32" s="90">
        <f>BC32+AZ32</f>
        <v>0</v>
      </c>
      <c r="BE32" s="90">
        <f>IF(BD32=0,0,$AK32-BD32)</f>
        <v>0</v>
      </c>
      <c r="BF32" s="31" t="str">
        <f t="shared" si="25"/>
        <v/>
      </c>
      <c r="BG32" s="90">
        <f t="shared" ref="BG32:BG59" si="47">IF(AND($E32&gt;MIN($BF$32:$BF$59),$E32&lt;MAX($BF$32:$BF$59)),IF($AK32&lt;0,-1*(IF($T$11=0,"",$S$6*PI()*$T$6^2/4)),IF($T$11=0,"",$S$6*PI()*$T$6^2/4)),0)</f>
        <v>0</v>
      </c>
      <c r="BH32" s="90">
        <f>-(BG32+BD32)</f>
        <v>0</v>
      </c>
      <c r="BI32" s="27" t="str">
        <f t="shared" ref="BI32:BI48" si="48">IF(OR((AND(AR32&lt;0,AR33&gt;0)),(AND(AR33&lt;0,AR32&gt;0))),E22+((E23-E22)*(0-AR32)/(AR33-AR32)),"")</f>
        <v/>
      </c>
      <c r="BJ32" s="28" t="str">
        <f t="shared" si="28"/>
        <v/>
      </c>
      <c r="BK32" s="31">
        <f t="shared" ref="BK32:BK59" si="49">IF($E32&gt;MAX($BJ$32:$BJ$59),IF($AK32&lt;0,-1*(IF($W$11=0,"",$V$4*PI()*$W$4^2/4)),IF($W$11=0,"",$V$4*PI()*$W$4^2/4)),0)</f>
        <v>0</v>
      </c>
      <c r="BL32" s="31">
        <f>IF(BK32=0,0,$AK32-BK32)</f>
        <v>0</v>
      </c>
      <c r="BM32" s="28" t="str">
        <f t="shared" si="31"/>
        <v/>
      </c>
      <c r="BN32" s="31">
        <f t="shared" ref="BN32:BN59" si="50">IF($E32&gt;MAX($BM$32:$BM$59),IF(BL32&lt;0,-1*(IF($W$11=0,"",$V$5*PI()*$W$5^2/4)),IF($W$11=0,"",$V$5*PI()*$W$5^2/4)),0)</f>
        <v>0</v>
      </c>
      <c r="BO32" s="31">
        <f>BN32+BK32</f>
        <v>0</v>
      </c>
      <c r="BP32" s="31"/>
      <c r="BQ32" s="31">
        <f>IF(BO32=0,0,$AK32-BO32)</f>
        <v>0</v>
      </c>
      <c r="BR32" s="28" t="str">
        <f t="shared" si="35"/>
        <v/>
      </c>
      <c r="BS32" s="31">
        <f>IF($E32&gt;MAX($BR$32:$BR$59),IF(BQ32&lt;0,-1*(IF($W$11=0,"",$V$6*PI()*$W$6^2/4)),IF($W$11=0,"",$V$6*PI()*$W$6^2/4)),0)</f>
        <v>0</v>
      </c>
      <c r="BT32" s="31">
        <f>BS32+BO32</f>
        <v>0</v>
      </c>
      <c r="BU32" s="31"/>
      <c r="BV32" s="31">
        <f>BT32+AW32+BH32</f>
        <v>-1809.5573684677208</v>
      </c>
    </row>
    <row r="33" spans="2:74" x14ac:dyDescent="0.25">
      <c r="B33" s="23" t="s">
        <v>32</v>
      </c>
      <c r="C33" s="23">
        <v>-284.64100000000002</v>
      </c>
      <c r="D33" s="23">
        <v>1.175</v>
      </c>
      <c r="E33" s="23">
        <v>1.175</v>
      </c>
      <c r="F33" s="23">
        <v>-668.29300000000001</v>
      </c>
      <c r="G33" s="23">
        <v>-312.04399999999998</v>
      </c>
      <c r="H33" s="23">
        <v>1.954</v>
      </c>
      <c r="I33" s="23">
        <v>107.902</v>
      </c>
      <c r="J33" s="23">
        <v>-360.07</v>
      </c>
      <c r="K33" s="23">
        <v>-301.93299999999999</v>
      </c>
      <c r="M33" s="1">
        <v>0</v>
      </c>
      <c r="N33" s="1">
        <v>5151</v>
      </c>
      <c r="AD33" s="89">
        <f t="shared" ref="AD33:AD59" si="51">IF(E33&lt;MIN($AM$32:$AM$59),IF(J33&gt;0,2,1),IF(E33&lt;MAX($AM$32:$AM$59),IF(J33&gt;0,4,3),IF(J33&gt;0,6,5)))</f>
        <v>1</v>
      </c>
      <c r="AE33" s="1">
        <f t="shared" si="0"/>
        <v>718</v>
      </c>
      <c r="AF33" s="1">
        <f t="shared" si="1"/>
        <v>-2.3281812938550548</v>
      </c>
      <c r="AG33" s="1">
        <f t="shared" si="2"/>
        <v>-1065.5721185519037</v>
      </c>
      <c r="AH33" s="1">
        <f t="shared" si="3"/>
        <v>0</v>
      </c>
      <c r="AI33" s="1">
        <f t="shared" si="4"/>
        <v>0</v>
      </c>
      <c r="AJ33" s="1">
        <f t="shared" si="5"/>
        <v>0</v>
      </c>
      <c r="AK33" s="1">
        <f t="shared" si="6"/>
        <v>-1065.5721185519037</v>
      </c>
      <c r="AL33" s="27"/>
      <c r="AM33" s="28" t="str">
        <f t="shared" si="8"/>
        <v/>
      </c>
      <c r="AN33" s="31">
        <f t="shared" si="42"/>
        <v>-603.18578948924028</v>
      </c>
      <c r="AO33" s="31">
        <f t="shared" ref="AO33:AO59" si="52">IF(AN33=0,0,$AK33-AN33)</f>
        <v>-462.38632906266344</v>
      </c>
      <c r="AP33" s="29" t="str">
        <f t="shared" si="11"/>
        <v/>
      </c>
      <c r="AQ33" s="31">
        <f t="shared" si="43"/>
        <v>-603.18578948924028</v>
      </c>
      <c r="AR33" s="31">
        <f t="shared" ref="AR33:AR59" si="53">AQ33+AN33</f>
        <v>-1206.3715789784806</v>
      </c>
      <c r="AS33" s="31"/>
      <c r="AT33" s="31">
        <f t="shared" ref="AT33:AT59" si="54">IF(AR33=0,0,$AK33-AR33)</f>
        <v>140.79946042657684</v>
      </c>
      <c r="AU33" s="28" t="str">
        <f t="shared" si="15"/>
        <v/>
      </c>
      <c r="AV33" s="31">
        <f t="shared" si="44"/>
        <v>0</v>
      </c>
      <c r="AW33" s="31">
        <f t="shared" ref="AW33:AW59" si="55">AV33+AR33</f>
        <v>-1206.3715789784806</v>
      </c>
      <c r="AX33" s="27"/>
      <c r="AY33" s="31" t="str">
        <f t="shared" si="18"/>
        <v/>
      </c>
      <c r="AZ33" s="90">
        <f t="shared" si="45"/>
        <v>0</v>
      </c>
      <c r="BA33" s="90">
        <f t="shared" ref="BA33:BA59" si="56">IF(AZ33=0,0,$AK33-AZ33)</f>
        <v>0</v>
      </c>
      <c r="BB33" s="31" t="str">
        <f t="shared" si="21"/>
        <v/>
      </c>
      <c r="BC33" s="90">
        <f t="shared" si="46"/>
        <v>0</v>
      </c>
      <c r="BD33" s="90">
        <f t="shared" ref="BD33:BD49" si="57">BC33+AZ33</f>
        <v>0</v>
      </c>
      <c r="BE33" s="90">
        <f t="shared" ref="BE33:BE59" si="58">IF(BD33=0,0,$AK33-BD33)</f>
        <v>0</v>
      </c>
      <c r="BF33" s="31" t="str">
        <f t="shared" si="25"/>
        <v/>
      </c>
      <c r="BG33" s="90">
        <f t="shared" si="47"/>
        <v>0</v>
      </c>
      <c r="BH33" s="90">
        <f t="shared" ref="BH33:BH59" si="59">-(BG33+BD33)</f>
        <v>0</v>
      </c>
      <c r="BI33" s="27" t="str">
        <f t="shared" si="48"/>
        <v/>
      </c>
      <c r="BJ33" s="28" t="str">
        <f t="shared" si="28"/>
        <v/>
      </c>
      <c r="BK33" s="31">
        <f t="shared" si="49"/>
        <v>0</v>
      </c>
      <c r="BL33" s="31">
        <f t="shared" ref="BL33:BL59" si="60">IF(BK33=0,0,$AK33-BK33)</f>
        <v>0</v>
      </c>
      <c r="BM33" s="28" t="str">
        <f t="shared" si="31"/>
        <v/>
      </c>
      <c r="BN33" s="31">
        <f t="shared" si="50"/>
        <v>0</v>
      </c>
      <c r="BO33" s="31">
        <f t="shared" ref="BO33:BO49" si="61">BN33+BK33</f>
        <v>0</v>
      </c>
      <c r="BP33" s="31"/>
      <c r="BQ33" s="31">
        <f t="shared" ref="BQ33:BQ59" si="62">IF(BO33=0,0,$AK33-BO33)</f>
        <v>0</v>
      </c>
      <c r="BR33" s="28" t="str">
        <f t="shared" si="35"/>
        <v/>
      </c>
      <c r="BS33" s="31">
        <f t="shared" ref="BS33:BS59" si="63">IF($E33&gt;MAX($BR$32:$BR$59),IF(BQ33&lt;0,-1*(IF($Q$11=0,"",$V$6*PI()*$W$6^2/4)),IF($Q$11=0,"",$V$6*PI()*$W$6^2/4)),0)</f>
        <v>0</v>
      </c>
      <c r="BT33" s="31">
        <f t="shared" ref="BT33:BT49" si="64">BS33+BO33</f>
        <v>0</v>
      </c>
      <c r="BU33" s="4"/>
      <c r="BV33" s="31">
        <f t="shared" ref="BV33:BV59" si="65">BT33+AW33+BH33</f>
        <v>-1206.3715789784806</v>
      </c>
    </row>
    <row r="34" spans="2:74" x14ac:dyDescent="0.25">
      <c r="B34" s="23" t="s">
        <v>32</v>
      </c>
      <c r="C34" s="23">
        <v>-272.08100000000002</v>
      </c>
      <c r="D34" s="23">
        <v>1.5980000000000001</v>
      </c>
      <c r="E34" s="23">
        <v>1.5980000000000001</v>
      </c>
      <c r="F34" s="23">
        <v>-655.73299999999995</v>
      </c>
      <c r="G34" s="23">
        <v>-296.94299999999998</v>
      </c>
      <c r="H34" s="23">
        <v>1.94</v>
      </c>
      <c r="I34" s="23">
        <v>107.902</v>
      </c>
      <c r="J34" s="23">
        <v>-247.642</v>
      </c>
      <c r="K34" s="23">
        <v>-187.761</v>
      </c>
      <c r="M34" s="1">
        <v>0</v>
      </c>
      <c r="N34" s="1">
        <v>5285</v>
      </c>
      <c r="AD34" s="89">
        <f t="shared" si="51"/>
        <v>1</v>
      </c>
      <c r="AE34" s="1">
        <f t="shared" si="0"/>
        <v>718</v>
      </c>
      <c r="AF34" s="1">
        <f t="shared" si="1"/>
        <v>-1.601231627108211</v>
      </c>
      <c r="AG34" s="1">
        <f t="shared" si="2"/>
        <v>-749.78360740254038</v>
      </c>
      <c r="AH34" s="1">
        <f t="shared" si="3"/>
        <v>0</v>
      </c>
      <c r="AI34" s="1">
        <f t="shared" si="4"/>
        <v>0</v>
      </c>
      <c r="AJ34" s="1">
        <f t="shared" si="5"/>
        <v>0</v>
      </c>
      <c r="AK34" s="1">
        <f t="shared" si="6"/>
        <v>-749.78360740254038</v>
      </c>
      <c r="AL34" s="27"/>
      <c r="AM34" s="28" t="str">
        <f t="shared" si="8"/>
        <v/>
      </c>
      <c r="AN34" s="31">
        <f t="shared" si="42"/>
        <v>-603.18578948924028</v>
      </c>
      <c r="AO34" s="31">
        <f t="shared" si="52"/>
        <v>-146.5978179133001</v>
      </c>
      <c r="AP34" s="29" t="str">
        <f t="shared" si="11"/>
        <v/>
      </c>
      <c r="AQ34" s="31">
        <f t="shared" si="43"/>
        <v>-603.18578948924028</v>
      </c>
      <c r="AR34" s="31">
        <f t="shared" si="53"/>
        <v>-1206.3715789784806</v>
      </c>
      <c r="AS34" s="31"/>
      <c r="AT34" s="31">
        <f t="shared" si="54"/>
        <v>456.58797157594017</v>
      </c>
      <c r="AU34" s="28" t="str">
        <f t="shared" si="15"/>
        <v/>
      </c>
      <c r="AV34" s="31">
        <f t="shared" si="44"/>
        <v>0</v>
      </c>
      <c r="AW34" s="31">
        <f t="shared" si="55"/>
        <v>-1206.3715789784806</v>
      </c>
      <c r="AX34" s="27"/>
      <c r="AY34" s="31" t="str">
        <f t="shared" si="18"/>
        <v/>
      </c>
      <c r="AZ34" s="90">
        <f t="shared" si="45"/>
        <v>0</v>
      </c>
      <c r="BA34" s="90">
        <f t="shared" si="56"/>
        <v>0</v>
      </c>
      <c r="BB34" s="31" t="str">
        <f t="shared" si="21"/>
        <v/>
      </c>
      <c r="BC34" s="90">
        <f t="shared" si="46"/>
        <v>0</v>
      </c>
      <c r="BD34" s="90">
        <f t="shared" si="57"/>
        <v>0</v>
      </c>
      <c r="BE34" s="90">
        <f t="shared" si="58"/>
        <v>0</v>
      </c>
      <c r="BF34" s="31" t="str">
        <f t="shared" si="25"/>
        <v/>
      </c>
      <c r="BG34" s="90">
        <f t="shared" si="47"/>
        <v>0</v>
      </c>
      <c r="BH34" s="90">
        <f t="shared" si="59"/>
        <v>0</v>
      </c>
      <c r="BI34" s="27" t="str">
        <f t="shared" si="48"/>
        <v/>
      </c>
      <c r="BJ34" s="28" t="str">
        <f t="shared" si="28"/>
        <v/>
      </c>
      <c r="BK34" s="31">
        <f t="shared" si="49"/>
        <v>0</v>
      </c>
      <c r="BL34" s="31">
        <f t="shared" si="60"/>
        <v>0</v>
      </c>
      <c r="BM34" s="28" t="str">
        <f t="shared" si="31"/>
        <v/>
      </c>
      <c r="BN34" s="31">
        <f t="shared" si="50"/>
        <v>0</v>
      </c>
      <c r="BO34" s="31">
        <f t="shared" si="61"/>
        <v>0</v>
      </c>
      <c r="BP34" s="31"/>
      <c r="BQ34" s="31">
        <f t="shared" si="62"/>
        <v>0</v>
      </c>
      <c r="BR34" s="28" t="str">
        <f t="shared" si="35"/>
        <v/>
      </c>
      <c r="BS34" s="31">
        <f t="shared" si="63"/>
        <v>0</v>
      </c>
      <c r="BT34" s="31">
        <f t="shared" si="64"/>
        <v>0</v>
      </c>
      <c r="BU34" s="4"/>
      <c r="BV34" s="31">
        <f t="shared" si="65"/>
        <v>-1206.3715789784806</v>
      </c>
    </row>
    <row r="35" spans="2:74" ht="15.75" x14ac:dyDescent="0.25">
      <c r="B35" s="23" t="s">
        <v>32</v>
      </c>
      <c r="C35" s="23">
        <v>-218.29</v>
      </c>
      <c r="D35" s="23">
        <v>1.599</v>
      </c>
      <c r="E35" s="23">
        <v>1.599</v>
      </c>
      <c r="F35" s="23">
        <v>-475.649</v>
      </c>
      <c r="G35" s="23">
        <v>-243.446</v>
      </c>
      <c r="H35" s="23">
        <v>1.34</v>
      </c>
      <c r="I35" s="23">
        <v>72.382000000000005</v>
      </c>
      <c r="J35" s="23">
        <v>-219.33799999999999</v>
      </c>
      <c r="K35" s="23">
        <v>-187.761</v>
      </c>
      <c r="M35" s="1">
        <v>0</v>
      </c>
      <c r="N35" s="1">
        <v>5286</v>
      </c>
      <c r="AD35" s="89">
        <f t="shared" si="51"/>
        <v>1</v>
      </c>
      <c r="AE35" s="1">
        <f t="shared" si="0"/>
        <v>718</v>
      </c>
      <c r="AF35" s="1">
        <f t="shared" si="1"/>
        <v>-1.41822042556053</v>
      </c>
      <c r="AG35" s="1">
        <f t="shared" si="2"/>
        <v>-668.07974709960752</v>
      </c>
      <c r="AH35" s="1">
        <f t="shared" si="3"/>
        <v>0</v>
      </c>
      <c r="AI35" s="1">
        <f t="shared" si="4"/>
        <v>0</v>
      </c>
      <c r="AJ35" s="1">
        <f t="shared" si="5"/>
        <v>0</v>
      </c>
      <c r="AK35" s="1">
        <f t="shared" si="6"/>
        <v>-668.07974709960752</v>
      </c>
      <c r="AL35" s="27"/>
      <c r="AM35" s="28" t="str">
        <f t="shared" si="8"/>
        <v/>
      </c>
      <c r="AN35" s="31">
        <f t="shared" si="42"/>
        <v>-603.18578948924028</v>
      </c>
      <c r="AO35" s="31">
        <f>IF(AN35=0,0,$AK35-AN35)</f>
        <v>-64.893957610367238</v>
      </c>
      <c r="AP35" s="29">
        <f t="shared" si="11"/>
        <v>1.7070770832035356</v>
      </c>
      <c r="AQ35" s="31">
        <f t="shared" si="43"/>
        <v>-603.18578948924028</v>
      </c>
      <c r="AR35" s="31">
        <f t="shared" si="53"/>
        <v>-1206.3715789784806</v>
      </c>
      <c r="AS35" s="91">
        <f>SUM(AP32:AP49)/E39</f>
        <v>0.58381569193007377</v>
      </c>
      <c r="AT35" s="31">
        <f t="shared" si="54"/>
        <v>538.29183187887304</v>
      </c>
      <c r="AU35" s="28" t="str">
        <f t="shared" si="15"/>
        <v/>
      </c>
      <c r="AV35" s="31">
        <f t="shared" si="44"/>
        <v>0</v>
      </c>
      <c r="AW35" s="31">
        <f t="shared" si="55"/>
        <v>-1206.3715789784806</v>
      </c>
      <c r="AX35" s="27"/>
      <c r="AY35" s="31" t="str">
        <f t="shared" si="18"/>
        <v/>
      </c>
      <c r="AZ35" s="90">
        <f t="shared" si="45"/>
        <v>0</v>
      </c>
      <c r="BA35" s="90">
        <f t="shared" si="56"/>
        <v>0</v>
      </c>
      <c r="BB35" s="31" t="str">
        <f t="shared" si="21"/>
        <v/>
      </c>
      <c r="BC35" s="90">
        <f t="shared" si="46"/>
        <v>0</v>
      </c>
      <c r="BD35" s="90">
        <f t="shared" si="57"/>
        <v>0</v>
      </c>
      <c r="BE35" s="90">
        <f t="shared" si="58"/>
        <v>0</v>
      </c>
      <c r="BF35" s="31" t="str">
        <f t="shared" si="25"/>
        <v/>
      </c>
      <c r="BG35" s="90">
        <f t="shared" si="47"/>
        <v>0</v>
      </c>
      <c r="BH35" s="90">
        <f t="shared" si="59"/>
        <v>0</v>
      </c>
      <c r="BI35" s="27" t="str">
        <f t="shared" si="48"/>
        <v/>
      </c>
      <c r="BJ35" s="28" t="str">
        <f t="shared" si="28"/>
        <v/>
      </c>
      <c r="BK35" s="31">
        <f t="shared" si="49"/>
        <v>0</v>
      </c>
      <c r="BL35" s="31">
        <f t="shared" si="60"/>
        <v>0</v>
      </c>
      <c r="BM35" s="28" t="str">
        <f t="shared" si="31"/>
        <v/>
      </c>
      <c r="BN35" s="31">
        <f t="shared" si="50"/>
        <v>0</v>
      </c>
      <c r="BO35" s="31">
        <f t="shared" si="61"/>
        <v>0</v>
      </c>
      <c r="BP35" s="31"/>
      <c r="BQ35" s="31">
        <f t="shared" si="62"/>
        <v>0</v>
      </c>
      <c r="BR35" s="28" t="str">
        <f t="shared" si="35"/>
        <v/>
      </c>
      <c r="BS35" s="31">
        <f t="shared" si="63"/>
        <v>0</v>
      </c>
      <c r="BT35" s="31">
        <f t="shared" si="64"/>
        <v>0</v>
      </c>
      <c r="BU35" s="4"/>
      <c r="BV35" s="31">
        <f t="shared" si="65"/>
        <v>-1206.3715789784806</v>
      </c>
    </row>
    <row r="36" spans="2:74" x14ac:dyDescent="0.25">
      <c r="B36" s="23" t="s">
        <v>32</v>
      </c>
      <c r="C36" s="23">
        <v>-204.84</v>
      </c>
      <c r="D36" s="23">
        <v>2.0489999999999999</v>
      </c>
      <c r="E36" s="23">
        <v>2.0489999999999999</v>
      </c>
      <c r="F36" s="23">
        <v>-462.2</v>
      </c>
      <c r="G36" s="23">
        <v>-227.29</v>
      </c>
      <c r="H36" s="23">
        <v>1.3260000000000001</v>
      </c>
      <c r="I36" s="23">
        <v>72.382000000000005</v>
      </c>
      <c r="J36" s="23">
        <v>-128.03200000000001</v>
      </c>
      <c r="K36" s="23">
        <v>-93.236000000000004</v>
      </c>
      <c r="M36" s="1">
        <v>0</v>
      </c>
      <c r="N36" s="1">
        <v>5887</v>
      </c>
      <c r="AD36" s="89">
        <f t="shared" si="51"/>
        <v>1</v>
      </c>
      <c r="AE36" s="1">
        <f t="shared" si="0"/>
        <v>718</v>
      </c>
      <c r="AF36" s="1">
        <f t="shared" si="1"/>
        <v>-0.82784377319646296</v>
      </c>
      <c r="AG36" s="1">
        <f t="shared" ref="AG36:AG59" si="66">IF($J36*1000000&gt;$Q$15*$Q$11*$AE$4^2,$Q$16*$Q$11*$AE$4,0.5*fck/fy*(1-SQRT(1-4.6*AF36/fck))*$Q$11*$AE$4)</f>
        <v>-397.88110684142993</v>
      </c>
      <c r="AH36" s="1">
        <f t="shared" ref="AH36:AH59" si="67">IF(J36*1000000&gt;$Q$15*$Q$11*AE36^2,(J36*1000000-$Q$15*$Q$11*AE36^2)/(0.87*fy*(AE36-40)),0)</f>
        <v>0</v>
      </c>
      <c r="AI36" s="1">
        <f t="shared" ref="AI36:AI59" si="68">IF(E36&lt;MIN($AM$32:$AM$59),0.87*fy*AH36/($Z$15-(0.45*fck)),IF(E36&lt;MAX($AM$32:$AM$59),0.87*fy*AH36/($AA$15-(0.45*fck)),0.87*fy*AH36/($AB$15-(0.45*fck))))</f>
        <v>0</v>
      </c>
      <c r="AJ36" s="1">
        <f t="shared" ref="AJ36:AJ59" si="69">IF(E36&lt;MIN($AM$32:$AM$59),-0.87*fy*AH36/($Z$15-(0.45*fck)),IF(E36&lt;MAX($AM$32:$AM$59),0.87*fy*AH36/($AA$15-(0.45*fck)),-0.87*fy*AH36/($AB$15-(0.45*fck))))</f>
        <v>0</v>
      </c>
      <c r="AK36" s="1">
        <f t="shared" si="6"/>
        <v>-397.88110684142993</v>
      </c>
      <c r="AL36" s="27"/>
      <c r="AM36" s="28" t="str">
        <f t="shared" si="8"/>
        <v/>
      </c>
      <c r="AN36" s="31">
        <f t="shared" si="42"/>
        <v>-603.18578948924028</v>
      </c>
      <c r="AO36" s="31">
        <f t="shared" si="52"/>
        <v>205.30468264781035</v>
      </c>
      <c r="AP36" s="29" t="str">
        <f t="shared" si="11"/>
        <v/>
      </c>
      <c r="AQ36" s="31">
        <f t="shared" si="43"/>
        <v>0</v>
      </c>
      <c r="AR36" s="31">
        <f t="shared" si="53"/>
        <v>-603.18578948924028</v>
      </c>
      <c r="AS36" s="31"/>
      <c r="AT36" s="31">
        <f t="shared" si="54"/>
        <v>205.30468264781035</v>
      </c>
      <c r="AU36" s="28" t="str">
        <f t="shared" si="15"/>
        <v/>
      </c>
      <c r="AV36" s="31">
        <f t="shared" si="44"/>
        <v>0</v>
      </c>
      <c r="AW36" s="31">
        <f t="shared" si="55"/>
        <v>-603.18578948924028</v>
      </c>
      <c r="AX36" s="27"/>
      <c r="AY36" s="31" t="str">
        <f t="shared" si="18"/>
        <v/>
      </c>
      <c r="AZ36" s="90">
        <f t="shared" si="45"/>
        <v>0</v>
      </c>
      <c r="BA36" s="90">
        <f t="shared" si="56"/>
        <v>0</v>
      </c>
      <c r="BB36" s="31" t="str">
        <f t="shared" si="21"/>
        <v/>
      </c>
      <c r="BC36" s="90">
        <f t="shared" si="46"/>
        <v>0</v>
      </c>
      <c r="BD36" s="90">
        <f t="shared" si="57"/>
        <v>0</v>
      </c>
      <c r="BE36" s="90">
        <f t="shared" si="58"/>
        <v>0</v>
      </c>
      <c r="BF36" s="31" t="str">
        <f t="shared" si="25"/>
        <v/>
      </c>
      <c r="BG36" s="90">
        <f t="shared" si="47"/>
        <v>0</v>
      </c>
      <c r="BH36" s="90">
        <f t="shared" si="59"/>
        <v>0</v>
      </c>
      <c r="BI36" s="27" t="str">
        <f t="shared" si="48"/>
        <v/>
      </c>
      <c r="BJ36" s="28" t="str">
        <f t="shared" si="28"/>
        <v/>
      </c>
      <c r="BK36" s="31">
        <f t="shared" si="49"/>
        <v>0</v>
      </c>
      <c r="BL36" s="31">
        <f t="shared" si="60"/>
        <v>0</v>
      </c>
      <c r="BM36" s="28" t="str">
        <f t="shared" si="31"/>
        <v/>
      </c>
      <c r="BN36" s="31">
        <f t="shared" si="50"/>
        <v>0</v>
      </c>
      <c r="BO36" s="31">
        <f t="shared" si="61"/>
        <v>0</v>
      </c>
      <c r="BP36" s="31"/>
      <c r="BQ36" s="31">
        <f t="shared" si="62"/>
        <v>0</v>
      </c>
      <c r="BR36" s="28" t="str">
        <f t="shared" si="35"/>
        <v/>
      </c>
      <c r="BS36" s="31">
        <f t="shared" si="63"/>
        <v>0</v>
      </c>
      <c r="BT36" s="31">
        <f t="shared" si="64"/>
        <v>0</v>
      </c>
      <c r="BU36" s="4"/>
      <c r="BV36" s="31">
        <f t="shared" si="65"/>
        <v>-603.18578948924028</v>
      </c>
    </row>
    <row r="37" spans="2:74" x14ac:dyDescent="0.25">
      <c r="B37" s="23" t="s">
        <v>32</v>
      </c>
      <c r="C37" s="23">
        <v>-183.27500000000001</v>
      </c>
      <c r="D37" s="23">
        <v>2.746</v>
      </c>
      <c r="E37" s="23">
        <v>2.746</v>
      </c>
      <c r="F37" s="23">
        <v>-440.63400000000001</v>
      </c>
      <c r="G37" s="23">
        <v>-201.54300000000001</v>
      </c>
      <c r="H37" s="23">
        <v>1.302</v>
      </c>
      <c r="I37" s="23">
        <v>72.382000000000005</v>
      </c>
      <c r="J37" s="23">
        <v>-27.382999999999999</v>
      </c>
      <c r="K37" s="23">
        <v>-3.4670000000000001</v>
      </c>
      <c r="M37" s="1">
        <v>0</v>
      </c>
      <c r="N37" s="1">
        <v>6623</v>
      </c>
      <c r="AD37" s="89">
        <f t="shared" si="51"/>
        <v>1</v>
      </c>
      <c r="AE37" s="1">
        <f t="shared" si="0"/>
        <v>718</v>
      </c>
      <c r="AF37" s="1">
        <f t="shared" si="1"/>
        <v>-0.17705609567482147</v>
      </c>
      <c r="AG37" s="1">
        <f t="shared" si="66"/>
        <v>-87.129728444840211</v>
      </c>
      <c r="AH37" s="1">
        <f t="shared" si="67"/>
        <v>0</v>
      </c>
      <c r="AI37" s="1">
        <f t="shared" si="68"/>
        <v>0</v>
      </c>
      <c r="AJ37" s="1">
        <f t="shared" si="69"/>
        <v>0</v>
      </c>
      <c r="AK37" s="1">
        <f t="shared" si="6"/>
        <v>-87.129728444840211</v>
      </c>
      <c r="AL37" s="27"/>
      <c r="AM37" s="28" t="str">
        <f t="shared" si="8"/>
        <v/>
      </c>
      <c r="AN37" s="31">
        <f t="shared" si="42"/>
        <v>-603.18578948924028</v>
      </c>
      <c r="AO37" s="31">
        <f t="shared" si="52"/>
        <v>516.05606104440005</v>
      </c>
      <c r="AP37" s="29" t="str">
        <f t="shared" si="11"/>
        <v/>
      </c>
      <c r="AQ37" s="31">
        <f t="shared" si="43"/>
        <v>0</v>
      </c>
      <c r="AR37" s="31">
        <f t="shared" si="53"/>
        <v>-603.18578948924028</v>
      </c>
      <c r="AS37" s="31"/>
      <c r="AT37" s="31">
        <f t="shared" si="54"/>
        <v>516.05606104440005</v>
      </c>
      <c r="AU37" s="28" t="str">
        <f t="shared" si="15"/>
        <v/>
      </c>
      <c r="AV37" s="31">
        <f t="shared" si="44"/>
        <v>0</v>
      </c>
      <c r="AW37" s="31">
        <f t="shared" si="55"/>
        <v>-603.18578948924028</v>
      </c>
      <c r="AX37" s="27"/>
      <c r="AY37" s="31" t="str">
        <f t="shared" si="18"/>
        <v/>
      </c>
      <c r="AZ37" s="90">
        <f t="shared" si="45"/>
        <v>0</v>
      </c>
      <c r="BA37" s="90">
        <f t="shared" si="56"/>
        <v>0</v>
      </c>
      <c r="BB37" s="31" t="str">
        <f t="shared" si="21"/>
        <v/>
      </c>
      <c r="BC37" s="90">
        <f t="shared" si="46"/>
        <v>0</v>
      </c>
      <c r="BD37" s="90">
        <f t="shared" si="57"/>
        <v>0</v>
      </c>
      <c r="BE37" s="90">
        <f t="shared" si="58"/>
        <v>0</v>
      </c>
      <c r="BF37" s="31" t="str">
        <f t="shared" si="25"/>
        <v/>
      </c>
      <c r="BG37" s="90">
        <f t="shared" si="47"/>
        <v>0</v>
      </c>
      <c r="BH37" s="90">
        <f t="shared" si="59"/>
        <v>0</v>
      </c>
      <c r="BI37" s="27" t="str">
        <f t="shared" si="48"/>
        <v/>
      </c>
      <c r="BJ37" s="28" t="str">
        <f t="shared" si="28"/>
        <v/>
      </c>
      <c r="BK37" s="31">
        <f t="shared" si="49"/>
        <v>0</v>
      </c>
      <c r="BL37" s="31">
        <f t="shared" si="60"/>
        <v>0</v>
      </c>
      <c r="BM37" s="28" t="str">
        <f t="shared" si="31"/>
        <v/>
      </c>
      <c r="BN37" s="31">
        <f t="shared" si="50"/>
        <v>0</v>
      </c>
      <c r="BO37" s="31">
        <f t="shared" si="61"/>
        <v>0</v>
      </c>
      <c r="BP37" s="31"/>
      <c r="BQ37" s="31">
        <f t="shared" si="62"/>
        <v>0</v>
      </c>
      <c r="BR37" s="28" t="str">
        <f t="shared" si="35"/>
        <v/>
      </c>
      <c r="BS37" s="31">
        <f t="shared" si="63"/>
        <v>0</v>
      </c>
      <c r="BT37" s="31">
        <f t="shared" si="64"/>
        <v>0</v>
      </c>
      <c r="BU37" s="4"/>
      <c r="BV37" s="31">
        <f t="shared" si="65"/>
        <v>-603.18578948924028</v>
      </c>
    </row>
    <row r="38" spans="2:74" x14ac:dyDescent="0.25">
      <c r="B38" s="23" t="s">
        <v>32</v>
      </c>
      <c r="C38" s="23">
        <v>-137.892</v>
      </c>
      <c r="D38" s="23">
        <v>2.7469999999999999</v>
      </c>
      <c r="E38" s="23">
        <v>2.7469999999999999</v>
      </c>
      <c r="F38" s="23">
        <v>-297.51100000000002</v>
      </c>
      <c r="G38" s="23">
        <v>-159.161</v>
      </c>
      <c r="H38" s="23">
        <v>0.83399999999999996</v>
      </c>
      <c r="I38" s="23">
        <v>44.893000000000001</v>
      </c>
      <c r="J38" s="23">
        <v>-15.061999999999999</v>
      </c>
      <c r="K38" s="23">
        <v>-3.4660000000000002</v>
      </c>
      <c r="M38" s="1">
        <v>0</v>
      </c>
      <c r="N38" s="1">
        <v>7359</v>
      </c>
      <c r="AD38" s="89">
        <f t="shared" si="51"/>
        <v>1</v>
      </c>
      <c r="AE38" s="1">
        <f t="shared" si="0"/>
        <v>718</v>
      </c>
      <c r="AF38" s="1">
        <f t="shared" si="1"/>
        <v>-9.7389581603701605E-2</v>
      </c>
      <c r="AG38" s="1">
        <f t="shared" si="66"/>
        <v>-48.069953541206424</v>
      </c>
      <c r="AH38" s="1">
        <f t="shared" si="67"/>
        <v>0</v>
      </c>
      <c r="AI38" s="1">
        <f t="shared" si="68"/>
        <v>0</v>
      </c>
      <c r="AJ38" s="1">
        <f t="shared" si="69"/>
        <v>0</v>
      </c>
      <c r="AK38" s="1">
        <f t="shared" si="6"/>
        <v>-48.069953541206424</v>
      </c>
      <c r="AM38" s="28">
        <f t="shared" si="8"/>
        <v>2.7827798903534351</v>
      </c>
      <c r="AN38" s="31">
        <f t="shared" si="42"/>
        <v>-603.18578948924028</v>
      </c>
      <c r="AO38" s="31">
        <f t="shared" si="52"/>
        <v>555.1158359480338</v>
      </c>
      <c r="AP38" s="29" t="str">
        <f t="shared" si="11"/>
        <v/>
      </c>
      <c r="AQ38" s="31">
        <f t="shared" si="43"/>
        <v>0</v>
      </c>
      <c r="AR38" s="31">
        <f t="shared" si="53"/>
        <v>-603.18578948924028</v>
      </c>
      <c r="AS38" s="31"/>
      <c r="AT38" s="31">
        <f t="shared" si="54"/>
        <v>555.1158359480338</v>
      </c>
      <c r="AU38" s="28" t="str">
        <f t="shared" si="15"/>
        <v/>
      </c>
      <c r="AV38" s="31">
        <f t="shared" si="44"/>
        <v>0</v>
      </c>
      <c r="AW38" s="31">
        <f t="shared" si="55"/>
        <v>-603.18578948924028</v>
      </c>
      <c r="AX38" s="27"/>
      <c r="AY38" s="31">
        <f t="shared" si="18"/>
        <v>2.7827798903534351</v>
      </c>
      <c r="AZ38" s="90">
        <f t="shared" si="45"/>
        <v>0</v>
      </c>
      <c r="BA38" s="90">
        <f t="shared" si="56"/>
        <v>0</v>
      </c>
      <c r="BB38" s="31" t="str">
        <f t="shared" si="21"/>
        <v/>
      </c>
      <c r="BC38" s="90">
        <f t="shared" si="46"/>
        <v>0</v>
      </c>
      <c r="BD38" s="90">
        <f t="shared" si="57"/>
        <v>0</v>
      </c>
      <c r="BE38" s="90">
        <f t="shared" si="58"/>
        <v>0</v>
      </c>
      <c r="BF38" s="31" t="str">
        <f t="shared" si="25"/>
        <v/>
      </c>
      <c r="BG38" s="90">
        <f t="shared" si="47"/>
        <v>0</v>
      </c>
      <c r="BH38" s="90">
        <f t="shared" si="59"/>
        <v>0</v>
      </c>
      <c r="BI38" s="27" t="str">
        <f t="shared" si="48"/>
        <v/>
      </c>
      <c r="BJ38" s="28">
        <f t="shared" si="28"/>
        <v>2.7827798903534351</v>
      </c>
      <c r="BK38" s="31">
        <f t="shared" si="49"/>
        <v>0</v>
      </c>
      <c r="BL38" s="31">
        <f t="shared" si="60"/>
        <v>0</v>
      </c>
      <c r="BM38" s="28" t="str">
        <f t="shared" si="31"/>
        <v/>
      </c>
      <c r="BN38" s="31">
        <f t="shared" si="50"/>
        <v>0</v>
      </c>
      <c r="BO38" s="31">
        <f t="shared" si="61"/>
        <v>0</v>
      </c>
      <c r="BP38" s="31"/>
      <c r="BQ38" s="31">
        <f t="shared" si="62"/>
        <v>0</v>
      </c>
      <c r="BR38" s="28" t="str">
        <f t="shared" si="35"/>
        <v/>
      </c>
      <c r="BS38" s="31">
        <f t="shared" si="63"/>
        <v>0</v>
      </c>
      <c r="BT38" s="31">
        <f t="shared" si="64"/>
        <v>0</v>
      </c>
      <c r="BU38" s="4"/>
      <c r="BV38" s="31">
        <f t="shared" si="65"/>
        <v>-603.18578948924028</v>
      </c>
    </row>
    <row r="39" spans="2:74" x14ac:dyDescent="0.25">
      <c r="B39" s="23" t="s">
        <v>32</v>
      </c>
      <c r="C39" s="23">
        <v>-132.86600000000001</v>
      </c>
      <c r="D39" s="23">
        <v>2.9239999999999999</v>
      </c>
      <c r="E39" s="23">
        <v>2.9239999999999999</v>
      </c>
      <c r="F39" s="23">
        <v>-292.48500000000001</v>
      </c>
      <c r="G39" s="23">
        <v>-153.15199999999999</v>
      </c>
      <c r="H39" s="23">
        <v>0.82899999999999996</v>
      </c>
      <c r="I39" s="23">
        <v>44.893000000000001</v>
      </c>
      <c r="J39" s="23">
        <v>23.423999999999999</v>
      </c>
      <c r="K39" s="23">
        <v>13.68</v>
      </c>
      <c r="M39" s="1">
        <v>0</v>
      </c>
      <c r="N39" s="1">
        <v>8095</v>
      </c>
      <c r="AD39" s="89">
        <f t="shared" si="51"/>
        <v>4</v>
      </c>
      <c r="AE39" s="1">
        <f t="shared" si="0"/>
        <v>726.13793103448279</v>
      </c>
      <c r="AF39" s="1">
        <f t="shared" si="1"/>
        <v>0.1366143165084964</v>
      </c>
      <c r="AG39" s="1">
        <f t="shared" si="66"/>
        <v>68.039666183741346</v>
      </c>
      <c r="AH39" s="1">
        <f t="shared" si="67"/>
        <v>0</v>
      </c>
      <c r="AI39" s="1">
        <f t="shared" si="68"/>
        <v>0</v>
      </c>
      <c r="AJ39" s="1">
        <f t="shared" si="69"/>
        <v>0</v>
      </c>
      <c r="AK39" s="1">
        <f t="shared" si="6"/>
        <v>68.039666183741346</v>
      </c>
      <c r="AM39" s="28" t="str">
        <f t="shared" si="8"/>
        <v/>
      </c>
      <c r="AN39" s="31">
        <f t="shared" si="42"/>
        <v>0</v>
      </c>
      <c r="AO39" s="31">
        <f t="shared" si="52"/>
        <v>0</v>
      </c>
      <c r="AP39" s="29" t="str">
        <f t="shared" si="11"/>
        <v/>
      </c>
      <c r="AQ39" s="31">
        <f t="shared" si="43"/>
        <v>0</v>
      </c>
      <c r="AR39" s="31">
        <f t="shared" si="53"/>
        <v>0</v>
      </c>
      <c r="AS39" s="31"/>
      <c r="AT39" s="31">
        <f t="shared" si="54"/>
        <v>0</v>
      </c>
      <c r="AU39" s="28" t="str">
        <f t="shared" si="15"/>
        <v/>
      </c>
      <c r="AV39" s="31">
        <f t="shared" si="44"/>
        <v>0</v>
      </c>
      <c r="AW39" s="31">
        <f t="shared" si="55"/>
        <v>0</v>
      </c>
      <c r="AX39" s="27"/>
      <c r="AY39" s="31" t="str">
        <f t="shared" si="18"/>
        <v/>
      </c>
      <c r="AZ39" s="90">
        <f t="shared" si="45"/>
        <v>150.79644737231007</v>
      </c>
      <c r="BA39" s="90">
        <f t="shared" si="56"/>
        <v>-82.756781188568723</v>
      </c>
      <c r="BB39" s="31">
        <f t="shared" si="21"/>
        <v>3.2349951021681731</v>
      </c>
      <c r="BC39" s="90">
        <f t="shared" si="46"/>
        <v>0</v>
      </c>
      <c r="BD39" s="90">
        <f t="shared" si="57"/>
        <v>150.79644737231007</v>
      </c>
      <c r="BE39" s="90">
        <f t="shared" si="58"/>
        <v>-82.756781188568723</v>
      </c>
      <c r="BF39" s="31">
        <f t="shared" si="25"/>
        <v>3.2349951021681731</v>
      </c>
      <c r="BG39" s="90">
        <f t="shared" si="47"/>
        <v>0</v>
      </c>
      <c r="BH39" s="90">
        <f t="shared" si="59"/>
        <v>-150.79644737231007</v>
      </c>
      <c r="BI39" s="27" t="str">
        <f t="shared" si="48"/>
        <v/>
      </c>
      <c r="BJ39" s="28" t="str">
        <f t="shared" si="28"/>
        <v/>
      </c>
      <c r="BK39" s="31">
        <f t="shared" si="49"/>
        <v>0</v>
      </c>
      <c r="BL39" s="31">
        <f t="shared" si="60"/>
        <v>0</v>
      </c>
      <c r="BM39" s="28" t="str">
        <f t="shared" si="31"/>
        <v/>
      </c>
      <c r="BN39" s="31">
        <f t="shared" si="50"/>
        <v>0</v>
      </c>
      <c r="BO39" s="31">
        <f t="shared" si="61"/>
        <v>0</v>
      </c>
      <c r="BP39" s="31"/>
      <c r="BQ39" s="31">
        <f t="shared" si="62"/>
        <v>0</v>
      </c>
      <c r="BR39" s="28" t="str">
        <f t="shared" si="35"/>
        <v/>
      </c>
      <c r="BS39" s="31">
        <f t="shared" si="63"/>
        <v>0</v>
      </c>
      <c r="BT39" s="31">
        <f t="shared" si="64"/>
        <v>0</v>
      </c>
      <c r="BU39" s="4"/>
      <c r="BV39" s="31">
        <f t="shared" si="65"/>
        <v>-150.79644737231007</v>
      </c>
    </row>
    <row r="40" spans="2:74" x14ac:dyDescent="0.25">
      <c r="B40" s="23" t="s">
        <v>32</v>
      </c>
      <c r="C40" s="23">
        <v>-105.598</v>
      </c>
      <c r="D40" s="23">
        <v>3.798</v>
      </c>
      <c r="E40" s="23">
        <v>3.798</v>
      </c>
      <c r="F40" s="23">
        <v>-265.21600000000001</v>
      </c>
      <c r="G40" s="23">
        <v>-122.23399999999999</v>
      </c>
      <c r="H40" s="23">
        <v>0.79900000000000004</v>
      </c>
      <c r="I40" s="23">
        <v>44.893000000000001</v>
      </c>
      <c r="J40" s="23">
        <v>101.62</v>
      </c>
      <c r="K40" s="23">
        <v>90.024000000000001</v>
      </c>
      <c r="AD40" s="89">
        <f t="shared" si="51"/>
        <v>4</v>
      </c>
      <c r="AE40" s="1">
        <f t="shared" si="0"/>
        <v>726.13793103448279</v>
      </c>
      <c r="AF40" s="1">
        <f t="shared" si="1"/>
        <v>0.59267191101406269</v>
      </c>
      <c r="AG40" s="1">
        <f t="shared" si="66"/>
        <v>300.61383296176461</v>
      </c>
      <c r="AH40" s="1">
        <f t="shared" si="67"/>
        <v>0</v>
      </c>
      <c r="AI40" s="1">
        <f t="shared" si="68"/>
        <v>0</v>
      </c>
      <c r="AJ40" s="1">
        <f t="shared" si="69"/>
        <v>0</v>
      </c>
      <c r="AK40" s="1">
        <f t="shared" si="6"/>
        <v>300.61383296176461</v>
      </c>
      <c r="AM40" s="28" t="str">
        <f t="shared" si="8"/>
        <v/>
      </c>
      <c r="AN40" s="31">
        <f t="shared" si="42"/>
        <v>0</v>
      </c>
      <c r="AO40" s="31">
        <f t="shared" si="52"/>
        <v>0</v>
      </c>
      <c r="AP40" s="29" t="str">
        <f t="shared" si="11"/>
        <v/>
      </c>
      <c r="AQ40" s="31">
        <f t="shared" si="43"/>
        <v>0</v>
      </c>
      <c r="AR40" s="31">
        <f t="shared" si="53"/>
        <v>0</v>
      </c>
      <c r="AS40" s="31"/>
      <c r="AT40" s="31">
        <f t="shared" si="54"/>
        <v>0</v>
      </c>
      <c r="AU40" s="28" t="str">
        <f t="shared" si="15"/>
        <v/>
      </c>
      <c r="AV40" s="31">
        <f t="shared" si="44"/>
        <v>0</v>
      </c>
      <c r="AW40" s="31">
        <f t="shared" si="55"/>
        <v>0</v>
      </c>
      <c r="AX40" s="27"/>
      <c r="AY40" s="31" t="str">
        <f t="shared" si="18"/>
        <v/>
      </c>
      <c r="AZ40" s="90">
        <f t="shared" si="45"/>
        <v>150.79644737231007</v>
      </c>
      <c r="BA40" s="90">
        <f t="shared" si="56"/>
        <v>149.81738558945455</v>
      </c>
      <c r="BB40" s="31" t="str">
        <f t="shared" si="21"/>
        <v/>
      </c>
      <c r="BC40" s="90">
        <f t="shared" si="46"/>
        <v>0</v>
      </c>
      <c r="BD40" s="90">
        <f t="shared" si="57"/>
        <v>150.79644737231007</v>
      </c>
      <c r="BE40" s="90">
        <f t="shared" si="58"/>
        <v>149.81738558945455</v>
      </c>
      <c r="BF40" s="31" t="str">
        <f t="shared" si="25"/>
        <v/>
      </c>
      <c r="BG40" s="90">
        <f t="shared" si="47"/>
        <v>0</v>
      </c>
      <c r="BH40" s="90">
        <f t="shared" si="59"/>
        <v>-150.79644737231007</v>
      </c>
      <c r="BI40" s="27" t="str">
        <f t="shared" si="48"/>
        <v/>
      </c>
      <c r="BJ40" s="28" t="str">
        <f t="shared" si="28"/>
        <v/>
      </c>
      <c r="BK40" s="31">
        <f t="shared" si="49"/>
        <v>0</v>
      </c>
      <c r="BL40" s="31">
        <f t="shared" si="60"/>
        <v>0</v>
      </c>
      <c r="BM40" s="28" t="str">
        <f t="shared" si="31"/>
        <v/>
      </c>
      <c r="BN40" s="31">
        <f t="shared" si="50"/>
        <v>0</v>
      </c>
      <c r="BO40" s="31">
        <f t="shared" si="61"/>
        <v>0</v>
      </c>
      <c r="BP40" s="31"/>
      <c r="BQ40" s="31">
        <f t="shared" si="62"/>
        <v>0</v>
      </c>
      <c r="BR40" s="28" t="str">
        <f t="shared" si="35"/>
        <v/>
      </c>
      <c r="BS40" s="31">
        <f t="shared" si="63"/>
        <v>0</v>
      </c>
      <c r="BT40" s="31">
        <f t="shared" si="64"/>
        <v>0</v>
      </c>
      <c r="BU40" s="4"/>
      <c r="BV40" s="31">
        <f t="shared" si="65"/>
        <v>-150.79644737231007</v>
      </c>
    </row>
    <row r="41" spans="2:74" x14ac:dyDescent="0.25">
      <c r="B41" s="23" t="s">
        <v>32</v>
      </c>
      <c r="C41" s="23">
        <v>-103.214</v>
      </c>
      <c r="D41" s="23">
        <v>3.8839999999999999</v>
      </c>
      <c r="E41" s="23">
        <v>3.8839999999999999</v>
      </c>
      <c r="F41" s="23">
        <v>-262.83199999999999</v>
      </c>
      <c r="G41" s="23">
        <v>-119.354</v>
      </c>
      <c r="H41" s="23">
        <v>0.79600000000000004</v>
      </c>
      <c r="I41" s="23">
        <v>44.893000000000001</v>
      </c>
      <c r="J41" s="23">
        <v>108.393</v>
      </c>
      <c r="K41" s="23">
        <v>96.796000000000006</v>
      </c>
      <c r="AD41" s="89">
        <f t="shared" si="51"/>
        <v>4</v>
      </c>
      <c r="AE41" s="1">
        <f t="shared" si="0"/>
        <v>726.13793103448279</v>
      </c>
      <c r="AF41" s="1">
        <f t="shared" si="1"/>
        <v>0.63217365135354553</v>
      </c>
      <c r="AG41" s="1">
        <f t="shared" si="66"/>
        <v>321.17290284521914</v>
      </c>
      <c r="AH41" s="1">
        <f t="shared" si="67"/>
        <v>0</v>
      </c>
      <c r="AI41" s="1">
        <f t="shared" si="68"/>
        <v>0</v>
      </c>
      <c r="AJ41" s="1">
        <f t="shared" si="69"/>
        <v>0</v>
      </c>
      <c r="AK41" s="1">
        <f t="shared" si="6"/>
        <v>321.17290284521914</v>
      </c>
      <c r="AM41" s="28" t="str">
        <f t="shared" si="8"/>
        <v/>
      </c>
      <c r="AN41" s="31">
        <f t="shared" si="42"/>
        <v>0</v>
      </c>
      <c r="AO41" s="31">
        <f t="shared" si="52"/>
        <v>0</v>
      </c>
      <c r="AP41" s="29" t="str">
        <f t="shared" si="11"/>
        <v/>
      </c>
      <c r="AQ41" s="31">
        <f t="shared" si="43"/>
        <v>0</v>
      </c>
      <c r="AR41" s="31">
        <f t="shared" si="53"/>
        <v>0</v>
      </c>
      <c r="AS41" s="31"/>
      <c r="AT41" s="31">
        <f t="shared" si="54"/>
        <v>0</v>
      </c>
      <c r="AU41" s="28" t="str">
        <f t="shared" si="15"/>
        <v/>
      </c>
      <c r="AV41" s="31">
        <f t="shared" si="44"/>
        <v>0</v>
      </c>
      <c r="AW41" s="31">
        <f t="shared" si="55"/>
        <v>0</v>
      </c>
      <c r="AX41" s="27"/>
      <c r="AY41" s="31" t="str">
        <f t="shared" si="18"/>
        <v/>
      </c>
      <c r="AZ41" s="90">
        <f t="shared" si="45"/>
        <v>150.79644737231007</v>
      </c>
      <c r="BA41" s="90">
        <f t="shared" si="56"/>
        <v>170.37645547290907</v>
      </c>
      <c r="BB41" s="31" t="str">
        <f t="shared" si="21"/>
        <v/>
      </c>
      <c r="BC41" s="90">
        <f t="shared" si="46"/>
        <v>0</v>
      </c>
      <c r="BD41" s="90">
        <f t="shared" si="57"/>
        <v>150.79644737231007</v>
      </c>
      <c r="BE41" s="90">
        <f t="shared" si="58"/>
        <v>170.37645547290907</v>
      </c>
      <c r="BF41" s="31" t="str">
        <f t="shared" si="25"/>
        <v/>
      </c>
      <c r="BG41" s="90">
        <f t="shared" si="47"/>
        <v>0</v>
      </c>
      <c r="BH41" s="90">
        <f t="shared" si="59"/>
        <v>-150.79644737231007</v>
      </c>
      <c r="BI41" s="27" t="str">
        <f t="shared" si="48"/>
        <v/>
      </c>
      <c r="BJ41" s="28" t="str">
        <f t="shared" si="28"/>
        <v/>
      </c>
      <c r="BK41" s="31">
        <f t="shared" si="49"/>
        <v>0</v>
      </c>
      <c r="BL41" s="31">
        <f t="shared" si="60"/>
        <v>0</v>
      </c>
      <c r="BM41" s="28" t="str">
        <f t="shared" si="31"/>
        <v/>
      </c>
      <c r="BN41" s="31">
        <f t="shared" si="50"/>
        <v>0</v>
      </c>
      <c r="BO41" s="31">
        <f t="shared" si="61"/>
        <v>0</v>
      </c>
      <c r="BP41" s="31"/>
      <c r="BQ41" s="31">
        <f t="shared" si="62"/>
        <v>0</v>
      </c>
      <c r="BR41" s="28" t="str">
        <f t="shared" si="35"/>
        <v/>
      </c>
      <c r="BS41" s="31">
        <f t="shared" si="63"/>
        <v>0</v>
      </c>
      <c r="BT41" s="31">
        <f t="shared" si="64"/>
        <v>0</v>
      </c>
      <c r="BU41" s="4"/>
      <c r="BV41" s="31">
        <f t="shared" si="65"/>
        <v>-150.79644737231007</v>
      </c>
    </row>
    <row r="42" spans="2:74" x14ac:dyDescent="0.25">
      <c r="B42" s="23" t="s">
        <v>32</v>
      </c>
      <c r="C42" s="23">
        <v>-57.476999999999997</v>
      </c>
      <c r="D42" s="23">
        <v>3.8849999999999998</v>
      </c>
      <c r="E42" s="23">
        <v>3.8849999999999998</v>
      </c>
      <c r="F42" s="23">
        <v>-120.181</v>
      </c>
      <c r="G42" s="23">
        <v>-90.343000000000004</v>
      </c>
      <c r="H42" s="23">
        <v>0.33100000000000002</v>
      </c>
      <c r="I42" s="23">
        <v>17.635999999999999</v>
      </c>
      <c r="J42" s="23">
        <v>97.695999999999998</v>
      </c>
      <c r="K42" s="23">
        <v>96.796000000000006</v>
      </c>
      <c r="AD42" s="89">
        <f t="shared" si="51"/>
        <v>4</v>
      </c>
      <c r="AE42" s="1">
        <f t="shared" si="0"/>
        <v>726.13793103448279</v>
      </c>
      <c r="AF42" s="1">
        <f t="shared" si="1"/>
        <v>0.56978621352519054</v>
      </c>
      <c r="AG42" s="1">
        <f t="shared" si="66"/>
        <v>288.73407116068745</v>
      </c>
      <c r="AH42" s="1">
        <f t="shared" si="67"/>
        <v>0</v>
      </c>
      <c r="AI42" s="1">
        <f t="shared" si="68"/>
        <v>0</v>
      </c>
      <c r="AJ42" s="1">
        <f t="shared" si="69"/>
        <v>0</v>
      </c>
      <c r="AK42" s="1">
        <f t="shared" si="6"/>
        <v>288.73407116068745</v>
      </c>
      <c r="AM42" s="28" t="str">
        <f t="shared" si="8"/>
        <v/>
      </c>
      <c r="AN42" s="31">
        <f t="shared" si="42"/>
        <v>0</v>
      </c>
      <c r="AO42" s="31">
        <f t="shared" si="52"/>
        <v>0</v>
      </c>
      <c r="AP42" s="29" t="str">
        <f t="shared" si="11"/>
        <v/>
      </c>
      <c r="AQ42" s="31">
        <f t="shared" si="43"/>
        <v>0</v>
      </c>
      <c r="AR42" s="31">
        <f t="shared" si="53"/>
        <v>0</v>
      </c>
      <c r="AS42" s="31"/>
      <c r="AT42" s="31">
        <f t="shared" si="54"/>
        <v>0</v>
      </c>
      <c r="AU42" s="28" t="str">
        <f t="shared" si="15"/>
        <v/>
      </c>
      <c r="AV42" s="31">
        <f t="shared" si="44"/>
        <v>0</v>
      </c>
      <c r="AW42" s="31">
        <f t="shared" si="55"/>
        <v>0</v>
      </c>
      <c r="AX42" s="27"/>
      <c r="AY42" s="31" t="str">
        <f t="shared" si="18"/>
        <v/>
      </c>
      <c r="AZ42" s="90">
        <f t="shared" si="45"/>
        <v>150.79644737231007</v>
      </c>
      <c r="BA42" s="90">
        <f t="shared" si="56"/>
        <v>137.93762378837738</v>
      </c>
      <c r="BB42" s="31" t="str">
        <f t="shared" si="21"/>
        <v/>
      </c>
      <c r="BC42" s="90">
        <f t="shared" si="46"/>
        <v>0</v>
      </c>
      <c r="BD42" s="90">
        <f t="shared" si="57"/>
        <v>150.79644737231007</v>
      </c>
      <c r="BE42" s="90">
        <f t="shared" si="58"/>
        <v>137.93762378837738</v>
      </c>
      <c r="BF42" s="31" t="str">
        <f t="shared" si="25"/>
        <v/>
      </c>
      <c r="BG42" s="90">
        <f t="shared" si="47"/>
        <v>0</v>
      </c>
      <c r="BH42" s="90">
        <f t="shared" si="59"/>
        <v>-150.79644737231007</v>
      </c>
      <c r="BI42" s="27" t="str">
        <f t="shared" si="48"/>
        <v/>
      </c>
      <c r="BJ42" s="28" t="str">
        <f t="shared" si="28"/>
        <v/>
      </c>
      <c r="BK42" s="31">
        <f t="shared" si="49"/>
        <v>0</v>
      </c>
      <c r="BL42" s="31">
        <f t="shared" si="60"/>
        <v>0</v>
      </c>
      <c r="BM42" s="28" t="str">
        <f t="shared" si="31"/>
        <v/>
      </c>
      <c r="BN42" s="31">
        <f t="shared" si="50"/>
        <v>0</v>
      </c>
      <c r="BO42" s="31">
        <f t="shared" si="61"/>
        <v>0</v>
      </c>
      <c r="BP42" s="31"/>
      <c r="BQ42" s="31">
        <f t="shared" si="62"/>
        <v>0</v>
      </c>
      <c r="BR42" s="28" t="str">
        <f t="shared" si="35"/>
        <v/>
      </c>
      <c r="BS42" s="31">
        <f t="shared" si="63"/>
        <v>0</v>
      </c>
      <c r="BT42" s="31">
        <f t="shared" si="64"/>
        <v>0</v>
      </c>
      <c r="BU42" s="4"/>
      <c r="BV42" s="31">
        <f t="shared" si="65"/>
        <v>-150.79644737231007</v>
      </c>
    </row>
    <row r="43" spans="2:74" x14ac:dyDescent="0.25">
      <c r="B43" s="23" t="s">
        <v>32</v>
      </c>
      <c r="C43" s="23">
        <v>-32.966999999999999</v>
      </c>
      <c r="D43" s="23">
        <v>4.673</v>
      </c>
      <c r="E43" s="23">
        <v>4.673</v>
      </c>
      <c r="F43" s="23">
        <v>-95.671000000000006</v>
      </c>
      <c r="G43" s="23">
        <v>-62.502000000000002</v>
      </c>
      <c r="H43" s="23">
        <v>0.30499999999999999</v>
      </c>
      <c r="I43" s="23">
        <v>17.635999999999999</v>
      </c>
      <c r="J43" s="23">
        <v>139.672</v>
      </c>
      <c r="K43" s="23">
        <v>137.35400000000001</v>
      </c>
      <c r="AD43" s="89">
        <f t="shared" si="51"/>
        <v>4</v>
      </c>
      <c r="AE43" s="1">
        <f t="shared" si="0"/>
        <v>726.13793103448279</v>
      </c>
      <c r="AF43" s="1">
        <f t="shared" si="1"/>
        <v>0.81460018849789573</v>
      </c>
      <c r="AG43" s="1">
        <f t="shared" si="66"/>
        <v>417.0256136923</v>
      </c>
      <c r="AH43" s="1">
        <f t="shared" si="67"/>
        <v>0</v>
      </c>
      <c r="AI43" s="1">
        <f t="shared" si="68"/>
        <v>0</v>
      </c>
      <c r="AJ43" s="1">
        <f t="shared" si="69"/>
        <v>0</v>
      </c>
      <c r="AK43" s="1">
        <f t="shared" si="6"/>
        <v>417.0256136923</v>
      </c>
      <c r="AM43" s="28" t="str">
        <f t="shared" si="8"/>
        <v/>
      </c>
      <c r="AN43" s="31">
        <f t="shared" si="42"/>
        <v>0</v>
      </c>
      <c r="AO43" s="31">
        <f t="shared" si="52"/>
        <v>0</v>
      </c>
      <c r="AP43" s="29" t="str">
        <f t="shared" si="11"/>
        <v/>
      </c>
      <c r="AQ43" s="31">
        <f t="shared" si="43"/>
        <v>0</v>
      </c>
      <c r="AR43" s="31">
        <f t="shared" si="53"/>
        <v>0</v>
      </c>
      <c r="AS43" s="31"/>
      <c r="AT43" s="31">
        <f t="shared" si="54"/>
        <v>0</v>
      </c>
      <c r="AU43" s="28" t="str">
        <f t="shared" si="15"/>
        <v/>
      </c>
      <c r="AV43" s="31">
        <f t="shared" si="44"/>
        <v>0</v>
      </c>
      <c r="AW43" s="31">
        <f t="shared" si="55"/>
        <v>0</v>
      </c>
      <c r="AX43" s="27"/>
      <c r="AY43" s="31" t="str">
        <f t="shared" si="18"/>
        <v/>
      </c>
      <c r="AZ43" s="90">
        <f t="shared" si="45"/>
        <v>150.79644737231007</v>
      </c>
      <c r="BA43" s="90">
        <f t="shared" si="56"/>
        <v>266.22916631998993</v>
      </c>
      <c r="BB43" s="31" t="str">
        <f t="shared" si="21"/>
        <v/>
      </c>
      <c r="BC43" s="90">
        <f t="shared" si="46"/>
        <v>0</v>
      </c>
      <c r="BD43" s="90">
        <f t="shared" si="57"/>
        <v>150.79644737231007</v>
      </c>
      <c r="BE43" s="90">
        <f t="shared" si="58"/>
        <v>266.22916631998993</v>
      </c>
      <c r="BF43" s="31" t="str">
        <f t="shared" si="25"/>
        <v/>
      </c>
      <c r="BG43" s="90">
        <f t="shared" si="47"/>
        <v>0</v>
      </c>
      <c r="BH43" s="90">
        <f t="shared" si="59"/>
        <v>-150.79644737231007</v>
      </c>
      <c r="BI43" s="27" t="str">
        <f t="shared" si="48"/>
        <v/>
      </c>
      <c r="BJ43" s="28" t="str">
        <f t="shared" si="28"/>
        <v/>
      </c>
      <c r="BK43" s="31">
        <f t="shared" si="49"/>
        <v>0</v>
      </c>
      <c r="BL43" s="31">
        <f t="shared" si="60"/>
        <v>0</v>
      </c>
      <c r="BM43" s="28" t="str">
        <f t="shared" si="31"/>
        <v/>
      </c>
      <c r="BN43" s="31">
        <f t="shared" si="50"/>
        <v>0</v>
      </c>
      <c r="BO43" s="31">
        <f t="shared" si="61"/>
        <v>0</v>
      </c>
      <c r="BP43" s="31"/>
      <c r="BQ43" s="31">
        <f t="shared" si="62"/>
        <v>0</v>
      </c>
      <c r="BR43" s="28" t="str">
        <f t="shared" si="35"/>
        <v/>
      </c>
      <c r="BS43" s="31">
        <f t="shared" si="63"/>
        <v>0</v>
      </c>
      <c r="BT43" s="31">
        <f t="shared" si="64"/>
        <v>0</v>
      </c>
      <c r="BU43" s="4"/>
      <c r="BV43" s="31">
        <f t="shared" si="65"/>
        <v>-150.79644737231007</v>
      </c>
    </row>
    <row r="44" spans="2:74" x14ac:dyDescent="0.25">
      <c r="B44" s="23" t="s">
        <v>32</v>
      </c>
      <c r="C44" s="23">
        <v>-22.125</v>
      </c>
      <c r="D44" s="23">
        <v>5.0419999999999998</v>
      </c>
      <c r="E44" s="23">
        <v>5.0419999999999998</v>
      </c>
      <c r="F44" s="23">
        <v>-84.828999999999994</v>
      </c>
      <c r="G44" s="23">
        <v>-49.802</v>
      </c>
      <c r="H44" s="23">
        <v>0.29299999999999998</v>
      </c>
      <c r="I44" s="23">
        <v>17.635999999999999</v>
      </c>
      <c r="J44" s="23">
        <v>153.029</v>
      </c>
      <c r="K44" s="23">
        <v>150.71100000000001</v>
      </c>
      <c r="AD44" s="89">
        <f t="shared" si="51"/>
        <v>4</v>
      </c>
      <c r="AE44" s="1">
        <f t="shared" si="0"/>
        <v>726.13793103448279</v>
      </c>
      <c r="AF44" s="1">
        <f t="shared" si="1"/>
        <v>0.89250137640790195</v>
      </c>
      <c r="AG44" s="1">
        <f t="shared" si="66"/>
        <v>458.42365121219075</v>
      </c>
      <c r="AH44" s="1">
        <f t="shared" si="67"/>
        <v>0</v>
      </c>
      <c r="AI44" s="1">
        <f t="shared" si="68"/>
        <v>0</v>
      </c>
      <c r="AJ44" s="1">
        <f t="shared" si="69"/>
        <v>0</v>
      </c>
      <c r="AK44" s="1">
        <f t="shared" si="6"/>
        <v>458.42365121219075</v>
      </c>
      <c r="AM44" s="28" t="str">
        <f t="shared" si="8"/>
        <v/>
      </c>
      <c r="AN44" s="31">
        <f t="shared" si="42"/>
        <v>0</v>
      </c>
      <c r="AO44" s="31">
        <f t="shared" si="52"/>
        <v>0</v>
      </c>
      <c r="AP44" s="29" t="str">
        <f t="shared" si="11"/>
        <v/>
      </c>
      <c r="AQ44" s="31">
        <f t="shared" si="43"/>
        <v>0</v>
      </c>
      <c r="AR44" s="31">
        <f t="shared" si="53"/>
        <v>0</v>
      </c>
      <c r="AS44" s="31"/>
      <c r="AT44" s="31">
        <f t="shared" si="54"/>
        <v>0</v>
      </c>
      <c r="AU44" s="28" t="str">
        <f t="shared" si="15"/>
        <v/>
      </c>
      <c r="AV44" s="31">
        <f t="shared" si="44"/>
        <v>0</v>
      </c>
      <c r="AW44" s="31">
        <f t="shared" si="55"/>
        <v>0</v>
      </c>
      <c r="AX44" s="27"/>
      <c r="AY44" s="31" t="str">
        <f t="shared" si="18"/>
        <v/>
      </c>
      <c r="AZ44" s="90">
        <f t="shared" si="45"/>
        <v>150.79644737231007</v>
      </c>
      <c r="BA44" s="90">
        <f t="shared" si="56"/>
        <v>307.62720383988068</v>
      </c>
      <c r="BB44" s="31" t="str">
        <f t="shared" si="21"/>
        <v/>
      </c>
      <c r="BC44" s="90">
        <f t="shared" si="46"/>
        <v>0</v>
      </c>
      <c r="BD44" s="90">
        <f t="shared" si="57"/>
        <v>150.79644737231007</v>
      </c>
      <c r="BE44" s="90">
        <f t="shared" si="58"/>
        <v>307.62720383988068</v>
      </c>
      <c r="BF44" s="31" t="str">
        <f t="shared" si="25"/>
        <v/>
      </c>
      <c r="BG44" s="90">
        <f t="shared" si="47"/>
        <v>0</v>
      </c>
      <c r="BH44" s="90">
        <f t="shared" si="59"/>
        <v>-150.79644737231007</v>
      </c>
      <c r="BI44" s="27" t="str">
        <f t="shared" si="48"/>
        <v/>
      </c>
      <c r="BJ44" s="28" t="str">
        <f t="shared" si="28"/>
        <v/>
      </c>
      <c r="BK44" s="31">
        <f t="shared" si="49"/>
        <v>0</v>
      </c>
      <c r="BL44" s="31">
        <f t="shared" si="60"/>
        <v>0</v>
      </c>
      <c r="BM44" s="28" t="str">
        <f t="shared" si="31"/>
        <v/>
      </c>
      <c r="BN44" s="31">
        <f t="shared" si="50"/>
        <v>0</v>
      </c>
      <c r="BO44" s="31">
        <f t="shared" si="61"/>
        <v>0</v>
      </c>
      <c r="BP44" s="31"/>
      <c r="BQ44" s="31">
        <f t="shared" si="62"/>
        <v>0</v>
      </c>
      <c r="BR44" s="28" t="str">
        <f t="shared" si="35"/>
        <v/>
      </c>
      <c r="BS44" s="31">
        <f t="shared" si="63"/>
        <v>0</v>
      </c>
      <c r="BT44" s="31">
        <f t="shared" si="64"/>
        <v>0</v>
      </c>
      <c r="BU44" s="4"/>
      <c r="BV44" s="31">
        <f t="shared" si="65"/>
        <v>-150.79644737231007</v>
      </c>
    </row>
    <row r="45" spans="2:74" x14ac:dyDescent="0.25">
      <c r="B45" s="23" t="s">
        <v>32</v>
      </c>
      <c r="C45" s="23">
        <v>-20.568999999999999</v>
      </c>
      <c r="D45" s="23">
        <v>5.0430000000000001</v>
      </c>
      <c r="E45" s="23">
        <v>5.0430000000000001</v>
      </c>
      <c r="F45" s="23">
        <v>-73.186999999999998</v>
      </c>
      <c r="G45" s="23">
        <v>-25.638000000000002</v>
      </c>
      <c r="H45" s="23">
        <v>0.248</v>
      </c>
      <c r="I45" s="23">
        <v>-14.798999999999999</v>
      </c>
      <c r="J45" s="23">
        <v>162.14099999999999</v>
      </c>
      <c r="K45" s="23">
        <v>150.71100000000001</v>
      </c>
      <c r="AD45" s="89">
        <f t="shared" si="51"/>
        <v>4</v>
      </c>
      <c r="AE45" s="1">
        <f t="shared" si="0"/>
        <v>726.13793103448279</v>
      </c>
      <c r="AF45" s="1">
        <f t="shared" si="1"/>
        <v>0.94564471879286693</v>
      </c>
      <c r="AG45" s="1">
        <f t="shared" si="66"/>
        <v>486.82951258261573</v>
      </c>
      <c r="AH45" s="1">
        <f t="shared" si="67"/>
        <v>0</v>
      </c>
      <c r="AI45" s="1">
        <f t="shared" si="68"/>
        <v>0</v>
      </c>
      <c r="AJ45" s="1">
        <f t="shared" si="69"/>
        <v>0</v>
      </c>
      <c r="AK45" s="1">
        <f t="shared" si="6"/>
        <v>486.82951258261573</v>
      </c>
      <c r="AM45" s="28" t="str">
        <f t="shared" si="8"/>
        <v/>
      </c>
      <c r="AN45" s="31">
        <f t="shared" si="42"/>
        <v>0</v>
      </c>
      <c r="AO45" s="31">
        <f t="shared" si="52"/>
        <v>0</v>
      </c>
      <c r="AP45" s="29" t="str">
        <f t="shared" si="11"/>
        <v/>
      </c>
      <c r="AQ45" s="31">
        <f t="shared" si="43"/>
        <v>0</v>
      </c>
      <c r="AR45" s="31">
        <f t="shared" si="53"/>
        <v>0</v>
      </c>
      <c r="AS45" s="31"/>
      <c r="AT45" s="31">
        <f t="shared" si="54"/>
        <v>0</v>
      </c>
      <c r="AU45" s="28" t="str">
        <f t="shared" si="15"/>
        <v/>
      </c>
      <c r="AV45" s="31">
        <f t="shared" si="44"/>
        <v>0</v>
      </c>
      <c r="AW45" s="31">
        <f t="shared" si="55"/>
        <v>0</v>
      </c>
      <c r="AX45" s="27"/>
      <c r="AY45" s="31" t="str">
        <f t="shared" si="18"/>
        <v/>
      </c>
      <c r="AZ45" s="90">
        <f t="shared" si="45"/>
        <v>150.79644737231007</v>
      </c>
      <c r="BA45" s="90">
        <f t="shared" si="56"/>
        <v>336.03306521030567</v>
      </c>
      <c r="BB45" s="31" t="str">
        <f t="shared" si="21"/>
        <v/>
      </c>
      <c r="BC45" s="90">
        <f t="shared" si="46"/>
        <v>0</v>
      </c>
      <c r="BD45" s="90">
        <f t="shared" si="57"/>
        <v>150.79644737231007</v>
      </c>
      <c r="BE45" s="90">
        <f t="shared" si="58"/>
        <v>336.03306521030567</v>
      </c>
      <c r="BF45" s="31" t="str">
        <f t="shared" si="25"/>
        <v/>
      </c>
      <c r="BG45" s="90">
        <f t="shared" si="47"/>
        <v>0</v>
      </c>
      <c r="BH45" s="90">
        <f t="shared" si="59"/>
        <v>-150.79644737231007</v>
      </c>
      <c r="BI45" s="27" t="str">
        <f t="shared" si="48"/>
        <v/>
      </c>
      <c r="BJ45" s="28" t="str">
        <f t="shared" si="28"/>
        <v/>
      </c>
      <c r="BK45" s="31">
        <f t="shared" si="49"/>
        <v>0</v>
      </c>
      <c r="BL45" s="31">
        <f t="shared" si="60"/>
        <v>0</v>
      </c>
      <c r="BM45" s="28" t="str">
        <f t="shared" si="31"/>
        <v/>
      </c>
      <c r="BN45" s="31">
        <f t="shared" si="50"/>
        <v>0</v>
      </c>
      <c r="BO45" s="31">
        <f t="shared" si="61"/>
        <v>0</v>
      </c>
      <c r="BP45" s="31"/>
      <c r="BQ45" s="31">
        <f t="shared" si="62"/>
        <v>0</v>
      </c>
      <c r="BR45" s="28" t="str">
        <f t="shared" si="35"/>
        <v/>
      </c>
      <c r="BS45" s="31">
        <f t="shared" si="63"/>
        <v>0</v>
      </c>
      <c r="BT45" s="31">
        <f t="shared" si="64"/>
        <v>0</v>
      </c>
      <c r="BU45" s="4"/>
      <c r="BV45" s="31">
        <f t="shared" si="65"/>
        <v>-150.79644737231007</v>
      </c>
    </row>
    <row r="46" spans="2:74" ht="15.75" x14ac:dyDescent="0.25">
      <c r="B46" s="23" t="s">
        <v>32</v>
      </c>
      <c r="C46" s="23">
        <v>-2.5830000000000002</v>
      </c>
      <c r="D46" s="23">
        <v>5.5469999999999997</v>
      </c>
      <c r="E46" s="23">
        <v>5.5469999999999997</v>
      </c>
      <c r="F46" s="23">
        <v>-51.701999999999998</v>
      </c>
      <c r="G46" s="23">
        <v>-15.090999999999999</v>
      </c>
      <c r="H46" s="23">
        <v>0.21299999999999999</v>
      </c>
      <c r="I46" s="23">
        <v>-13.815</v>
      </c>
      <c r="J46" s="23">
        <v>151.054</v>
      </c>
      <c r="K46" s="23">
        <v>139.625</v>
      </c>
      <c r="AD46" s="89">
        <f t="shared" si="51"/>
        <v>4</v>
      </c>
      <c r="AE46" s="1">
        <f t="shared" si="0"/>
        <v>726.13793103448279</v>
      </c>
      <c r="AF46" s="1">
        <f t="shared" si="1"/>
        <v>0.88098270858411953</v>
      </c>
      <c r="AG46" s="1">
        <f t="shared" si="66"/>
        <v>452.28446637136454</v>
      </c>
      <c r="AH46" s="1">
        <f t="shared" si="67"/>
        <v>0</v>
      </c>
      <c r="AI46" s="1">
        <f t="shared" si="68"/>
        <v>0</v>
      </c>
      <c r="AJ46" s="1">
        <f t="shared" si="69"/>
        <v>0</v>
      </c>
      <c r="AK46" s="1">
        <f t="shared" si="6"/>
        <v>452.28446637136454</v>
      </c>
      <c r="AM46" s="28" t="str">
        <f t="shared" si="8"/>
        <v/>
      </c>
      <c r="AN46" s="31">
        <f t="shared" si="42"/>
        <v>0</v>
      </c>
      <c r="AO46" s="31">
        <f t="shared" si="52"/>
        <v>0</v>
      </c>
      <c r="AP46" s="29" t="str">
        <f t="shared" si="11"/>
        <v/>
      </c>
      <c r="AQ46" s="31">
        <f t="shared" si="43"/>
        <v>0</v>
      </c>
      <c r="AR46" s="31">
        <f t="shared" si="53"/>
        <v>0</v>
      </c>
      <c r="AS46" s="31"/>
      <c r="AT46" s="31">
        <f t="shared" si="54"/>
        <v>0</v>
      </c>
      <c r="AU46" s="28" t="str">
        <f t="shared" si="15"/>
        <v/>
      </c>
      <c r="AV46" s="31">
        <f t="shared" si="44"/>
        <v>0</v>
      </c>
      <c r="AW46" s="31">
        <f t="shared" si="55"/>
        <v>0</v>
      </c>
      <c r="AX46" s="27"/>
      <c r="AY46" s="31" t="str">
        <f t="shared" si="18"/>
        <v/>
      </c>
      <c r="AZ46" s="90">
        <f t="shared" si="45"/>
        <v>150.79644737231007</v>
      </c>
      <c r="BA46" s="90">
        <f t="shared" si="56"/>
        <v>301.48801899905447</v>
      </c>
      <c r="BB46" s="31" t="str">
        <f t="shared" si="21"/>
        <v/>
      </c>
      <c r="BC46" s="90">
        <f t="shared" si="46"/>
        <v>0</v>
      </c>
      <c r="BD46" s="90">
        <f t="shared" si="57"/>
        <v>150.79644737231007</v>
      </c>
      <c r="BE46" s="90">
        <f t="shared" si="58"/>
        <v>301.48801899905447</v>
      </c>
      <c r="BF46" s="31" t="str">
        <f t="shared" si="25"/>
        <v/>
      </c>
      <c r="BG46" s="90">
        <f t="shared" si="47"/>
        <v>0</v>
      </c>
      <c r="BH46" s="90">
        <f t="shared" si="59"/>
        <v>-150.79644737231007</v>
      </c>
      <c r="BI46" s="27" t="str">
        <f t="shared" si="48"/>
        <v/>
      </c>
      <c r="BJ46" s="28" t="str">
        <f t="shared" si="28"/>
        <v/>
      </c>
      <c r="BK46" s="31">
        <f t="shared" si="49"/>
        <v>0</v>
      </c>
      <c r="BL46" s="31">
        <f t="shared" si="60"/>
        <v>0</v>
      </c>
      <c r="BM46" s="28" t="str">
        <f t="shared" si="31"/>
        <v/>
      </c>
      <c r="BN46" s="31">
        <f t="shared" si="50"/>
        <v>0</v>
      </c>
      <c r="BO46" s="31">
        <f t="shared" si="61"/>
        <v>0</v>
      </c>
      <c r="BP46" s="91" t="e">
        <f>(E39-BM48)/E39</f>
        <v>#VALUE!</v>
      </c>
      <c r="BQ46" s="31">
        <f t="shared" si="62"/>
        <v>0</v>
      </c>
      <c r="BR46" s="28" t="str">
        <f t="shared" si="35"/>
        <v/>
      </c>
      <c r="BS46" s="31">
        <f t="shared" si="63"/>
        <v>0</v>
      </c>
      <c r="BT46" s="31">
        <f t="shared" si="64"/>
        <v>0</v>
      </c>
      <c r="BU46" s="4"/>
      <c r="BV46" s="31">
        <f t="shared" si="65"/>
        <v>-150.79644737231007</v>
      </c>
    </row>
    <row r="47" spans="2:74" x14ac:dyDescent="0.25">
      <c r="B47" s="23" t="s">
        <v>32</v>
      </c>
      <c r="C47" s="23">
        <v>60.009</v>
      </c>
      <c r="D47" s="23">
        <v>6.19</v>
      </c>
      <c r="E47" s="23">
        <v>6.19</v>
      </c>
      <c r="F47" s="23">
        <v>-38.774999999999999</v>
      </c>
      <c r="G47" s="23">
        <v>-3.2869999999999999</v>
      </c>
      <c r="H47" s="23">
        <v>0.23</v>
      </c>
      <c r="I47" s="23">
        <v>-10.82</v>
      </c>
      <c r="J47" s="23">
        <v>117.77</v>
      </c>
      <c r="K47" s="23">
        <v>104.071</v>
      </c>
      <c r="AD47" s="89">
        <f t="shared" si="51"/>
        <v>4</v>
      </c>
      <c r="AE47" s="1">
        <f t="shared" si="0"/>
        <v>726.13793103448279</v>
      </c>
      <c r="AF47" s="1">
        <f t="shared" si="1"/>
        <v>0.68686253650980278</v>
      </c>
      <c r="AG47" s="1">
        <f t="shared" si="66"/>
        <v>349.75041401402348</v>
      </c>
      <c r="AH47" s="1">
        <f t="shared" si="67"/>
        <v>0</v>
      </c>
      <c r="AI47" s="1">
        <f t="shared" si="68"/>
        <v>0</v>
      </c>
      <c r="AJ47" s="1">
        <f t="shared" si="69"/>
        <v>0</v>
      </c>
      <c r="AK47" s="1">
        <f t="shared" si="6"/>
        <v>349.75041401402348</v>
      </c>
      <c r="AM47" s="28" t="str">
        <f t="shared" si="8"/>
        <v/>
      </c>
      <c r="AN47" s="31">
        <f t="shared" si="42"/>
        <v>0</v>
      </c>
      <c r="AO47" s="31">
        <f t="shared" si="52"/>
        <v>0</v>
      </c>
      <c r="AP47" s="29" t="str">
        <f t="shared" si="11"/>
        <v/>
      </c>
      <c r="AQ47" s="31">
        <f t="shared" si="43"/>
        <v>0</v>
      </c>
      <c r="AR47" s="31">
        <f t="shared" si="53"/>
        <v>0</v>
      </c>
      <c r="AS47" s="31"/>
      <c r="AT47" s="31">
        <f t="shared" si="54"/>
        <v>0</v>
      </c>
      <c r="AU47" s="28" t="str">
        <f t="shared" si="15"/>
        <v/>
      </c>
      <c r="AV47" s="31">
        <f t="shared" si="44"/>
        <v>0</v>
      </c>
      <c r="AW47" s="31">
        <f t="shared" si="55"/>
        <v>0</v>
      </c>
      <c r="AX47" s="27"/>
      <c r="AY47" s="31" t="str">
        <f t="shared" si="18"/>
        <v/>
      </c>
      <c r="AZ47" s="90">
        <f t="shared" si="45"/>
        <v>150.79644737231007</v>
      </c>
      <c r="BA47" s="90">
        <f t="shared" si="56"/>
        <v>198.95396664171341</v>
      </c>
      <c r="BB47" s="31" t="str">
        <f t="shared" si="21"/>
        <v/>
      </c>
      <c r="BC47" s="90">
        <f t="shared" si="46"/>
        <v>0</v>
      </c>
      <c r="BD47" s="90">
        <f t="shared" si="57"/>
        <v>150.79644737231007</v>
      </c>
      <c r="BE47" s="90">
        <f t="shared" si="58"/>
        <v>198.95396664171341</v>
      </c>
      <c r="BF47" s="31" t="str">
        <f t="shared" si="25"/>
        <v/>
      </c>
      <c r="BG47" s="90">
        <f t="shared" si="47"/>
        <v>0</v>
      </c>
      <c r="BH47" s="90">
        <f t="shared" si="59"/>
        <v>-150.79644737231007</v>
      </c>
      <c r="BI47" s="27" t="str">
        <f t="shared" si="48"/>
        <v/>
      </c>
      <c r="BJ47" s="28" t="str">
        <f t="shared" si="28"/>
        <v/>
      </c>
      <c r="BK47" s="31">
        <f t="shared" si="49"/>
        <v>0</v>
      </c>
      <c r="BL47" s="31">
        <f t="shared" si="60"/>
        <v>0</v>
      </c>
      <c r="BM47" s="28" t="str">
        <f t="shared" si="31"/>
        <v/>
      </c>
      <c r="BN47" s="31">
        <f t="shared" si="50"/>
        <v>0</v>
      </c>
      <c r="BO47" s="31">
        <f t="shared" si="61"/>
        <v>0</v>
      </c>
      <c r="BP47" s="31"/>
      <c r="BQ47" s="31">
        <f t="shared" si="62"/>
        <v>0</v>
      </c>
      <c r="BR47" s="28" t="str">
        <f t="shared" si="35"/>
        <v/>
      </c>
      <c r="BS47" s="31">
        <f t="shared" si="63"/>
        <v>0</v>
      </c>
      <c r="BT47" s="31">
        <f t="shared" si="64"/>
        <v>0</v>
      </c>
      <c r="BU47" s="4"/>
      <c r="BV47" s="31">
        <f t="shared" si="65"/>
        <v>-150.79644737231007</v>
      </c>
    </row>
    <row r="48" spans="2:74" x14ac:dyDescent="0.25">
      <c r="B48" s="23" t="s">
        <v>32</v>
      </c>
      <c r="C48" s="23">
        <v>106.03100000000001</v>
      </c>
      <c r="D48" s="23">
        <v>6.1909999999999998</v>
      </c>
      <c r="E48" s="23">
        <v>6.1909999999999998</v>
      </c>
      <c r="F48" s="23">
        <v>80.471000000000004</v>
      </c>
      <c r="G48" s="23">
        <v>14.167</v>
      </c>
      <c r="H48" s="23">
        <v>0.70099999999999996</v>
      </c>
      <c r="I48" s="23">
        <v>-38.433</v>
      </c>
      <c r="J48" s="23">
        <v>130.91800000000001</v>
      </c>
      <c r="K48" s="23">
        <v>104.071</v>
      </c>
      <c r="AD48" s="89">
        <f t="shared" si="51"/>
        <v>4</v>
      </c>
      <c r="AE48" s="1">
        <f t="shared" si="0"/>
        <v>726.13793103448279</v>
      </c>
      <c r="AF48" s="1">
        <f t="shared" si="1"/>
        <v>0.76354478691339367</v>
      </c>
      <c r="AG48" s="1">
        <f t="shared" si="66"/>
        <v>390.04699714259658</v>
      </c>
      <c r="AH48" s="1">
        <f t="shared" si="67"/>
        <v>0</v>
      </c>
      <c r="AI48" s="1">
        <f t="shared" si="68"/>
        <v>0</v>
      </c>
      <c r="AJ48" s="1">
        <f t="shared" si="69"/>
        <v>0</v>
      </c>
      <c r="AK48" s="1">
        <f t="shared" si="6"/>
        <v>390.04699714259658</v>
      </c>
      <c r="AM48" s="28" t="str">
        <f t="shared" si="8"/>
        <v/>
      </c>
      <c r="AN48" s="31">
        <f t="shared" si="42"/>
        <v>0</v>
      </c>
      <c r="AO48" s="31">
        <f t="shared" si="52"/>
        <v>0</v>
      </c>
      <c r="AP48" s="29" t="str">
        <f t="shared" si="11"/>
        <v/>
      </c>
      <c r="AQ48" s="31">
        <f t="shared" si="43"/>
        <v>0</v>
      </c>
      <c r="AR48" s="31">
        <f t="shared" si="53"/>
        <v>0</v>
      </c>
      <c r="AS48" s="31"/>
      <c r="AT48" s="31">
        <f t="shared" si="54"/>
        <v>0</v>
      </c>
      <c r="AU48" s="28" t="str">
        <f t="shared" si="15"/>
        <v/>
      </c>
      <c r="AV48" s="31">
        <f t="shared" si="44"/>
        <v>0</v>
      </c>
      <c r="AW48" s="31">
        <f t="shared" si="55"/>
        <v>0</v>
      </c>
      <c r="AX48" s="27"/>
      <c r="AY48" s="31" t="str">
        <f t="shared" si="18"/>
        <v/>
      </c>
      <c r="AZ48" s="90">
        <f t="shared" si="45"/>
        <v>150.79644737231007</v>
      </c>
      <c r="BA48" s="90">
        <f t="shared" si="56"/>
        <v>239.25054977028651</v>
      </c>
      <c r="BB48" s="31" t="str">
        <f t="shared" si="21"/>
        <v/>
      </c>
      <c r="BC48" s="90">
        <f t="shared" si="46"/>
        <v>0</v>
      </c>
      <c r="BD48" s="90">
        <f t="shared" si="57"/>
        <v>150.79644737231007</v>
      </c>
      <c r="BE48" s="90">
        <f t="shared" si="58"/>
        <v>239.25054977028651</v>
      </c>
      <c r="BF48" s="31" t="str">
        <f t="shared" si="25"/>
        <v/>
      </c>
      <c r="BG48" s="90">
        <f t="shared" si="47"/>
        <v>0</v>
      </c>
      <c r="BH48" s="90">
        <f t="shared" si="59"/>
        <v>-150.79644737231007</v>
      </c>
      <c r="BI48" s="27" t="str">
        <f t="shared" si="48"/>
        <v/>
      </c>
      <c r="BJ48" s="28" t="str">
        <f t="shared" si="28"/>
        <v/>
      </c>
      <c r="BK48" s="31">
        <f t="shared" si="49"/>
        <v>0</v>
      </c>
      <c r="BL48" s="31">
        <f t="shared" si="60"/>
        <v>0</v>
      </c>
      <c r="BM48" s="28" t="str">
        <f t="shared" si="31"/>
        <v/>
      </c>
      <c r="BN48" s="31">
        <f t="shared" si="50"/>
        <v>0</v>
      </c>
      <c r="BO48" s="31">
        <f t="shared" si="61"/>
        <v>0</v>
      </c>
      <c r="BP48" s="31"/>
      <c r="BQ48" s="31">
        <f t="shared" si="62"/>
        <v>0</v>
      </c>
      <c r="BR48" s="28" t="str">
        <f t="shared" si="35"/>
        <v/>
      </c>
      <c r="BS48" s="31">
        <f t="shared" si="63"/>
        <v>0</v>
      </c>
      <c r="BT48" s="31">
        <f t="shared" si="64"/>
        <v>0</v>
      </c>
      <c r="BU48" s="4"/>
      <c r="BV48" s="31">
        <f t="shared" si="65"/>
        <v>-150.79644737231007</v>
      </c>
    </row>
    <row r="49" spans="2:74" x14ac:dyDescent="0.25">
      <c r="B49" s="23" t="s">
        <v>32</v>
      </c>
      <c r="C49" s="23">
        <v>112.66</v>
      </c>
      <c r="D49" s="23">
        <v>6.4219999999999997</v>
      </c>
      <c r="E49" s="23">
        <v>6.4219999999999997</v>
      </c>
      <c r="F49" s="23">
        <v>83.713999999999999</v>
      </c>
      <c r="G49" s="23">
        <v>18.059000000000001</v>
      </c>
      <c r="H49" s="23">
        <v>0.70799999999999996</v>
      </c>
      <c r="I49" s="23">
        <v>-38.433</v>
      </c>
      <c r="J49" s="23">
        <v>111.94</v>
      </c>
      <c r="K49" s="23">
        <v>85.093000000000004</v>
      </c>
      <c r="AD49" s="89">
        <f t="shared" si="51"/>
        <v>4</v>
      </c>
      <c r="AE49" s="1">
        <f t="shared" si="0"/>
        <v>726.13793103448279</v>
      </c>
      <c r="AF49" s="1">
        <f t="shared" si="1"/>
        <v>0.65286059554137155</v>
      </c>
      <c r="AG49" s="1">
        <f t="shared" si="66"/>
        <v>331.96713681287861</v>
      </c>
      <c r="AH49" s="1">
        <f t="shared" si="67"/>
        <v>0</v>
      </c>
      <c r="AI49" s="1">
        <f t="shared" si="68"/>
        <v>0</v>
      </c>
      <c r="AJ49" s="1">
        <f t="shared" si="69"/>
        <v>0</v>
      </c>
      <c r="AK49" s="1">
        <f t="shared" si="6"/>
        <v>331.96713681287861</v>
      </c>
      <c r="AM49" s="28" t="str">
        <f t="shared" si="8"/>
        <v/>
      </c>
      <c r="AN49" s="31">
        <f t="shared" si="42"/>
        <v>0</v>
      </c>
      <c r="AO49" s="31">
        <f t="shared" si="52"/>
        <v>0</v>
      </c>
      <c r="AP49" s="29" t="str">
        <f t="shared" si="11"/>
        <v/>
      </c>
      <c r="AQ49" s="31">
        <f t="shared" si="43"/>
        <v>0</v>
      </c>
      <c r="AR49" s="31">
        <f t="shared" si="53"/>
        <v>0</v>
      </c>
      <c r="AS49" s="31"/>
      <c r="AT49" s="31">
        <f t="shared" si="54"/>
        <v>0</v>
      </c>
      <c r="AU49" s="28" t="str">
        <f t="shared" si="15"/>
        <v/>
      </c>
      <c r="AV49" s="31">
        <f t="shared" si="44"/>
        <v>0</v>
      </c>
      <c r="AW49" s="31">
        <f t="shared" si="55"/>
        <v>0</v>
      </c>
      <c r="AX49" s="27"/>
      <c r="AY49" s="31" t="str">
        <f t="shared" si="18"/>
        <v/>
      </c>
      <c r="AZ49" s="90">
        <f t="shared" si="45"/>
        <v>150.79644737231007</v>
      </c>
      <c r="BA49" s="90">
        <f t="shared" si="56"/>
        <v>181.17068944056854</v>
      </c>
      <c r="BB49" s="31">
        <f t="shared" si="21"/>
        <v>7.0836090745522871</v>
      </c>
      <c r="BC49" s="90">
        <f t="shared" si="46"/>
        <v>0</v>
      </c>
      <c r="BD49" s="90">
        <f t="shared" si="57"/>
        <v>150.79644737231007</v>
      </c>
      <c r="BE49" s="90">
        <f t="shared" si="58"/>
        <v>181.17068944056854</v>
      </c>
      <c r="BF49" s="31">
        <f t="shared" si="25"/>
        <v>7.0836090745522871</v>
      </c>
      <c r="BG49" s="90">
        <f t="shared" si="47"/>
        <v>0</v>
      </c>
      <c r="BH49" s="90">
        <f t="shared" si="59"/>
        <v>-150.79644737231007</v>
      </c>
      <c r="BI49" s="27"/>
      <c r="BJ49" s="28" t="str">
        <f t="shared" si="28"/>
        <v/>
      </c>
      <c r="BK49" s="31">
        <f t="shared" si="49"/>
        <v>0</v>
      </c>
      <c r="BL49" s="31">
        <f t="shared" si="60"/>
        <v>0</v>
      </c>
      <c r="BM49" s="28" t="str">
        <f t="shared" si="31"/>
        <v/>
      </c>
      <c r="BN49" s="31">
        <f t="shared" si="50"/>
        <v>0</v>
      </c>
      <c r="BO49" s="31">
        <f t="shared" si="61"/>
        <v>0</v>
      </c>
      <c r="BP49" s="31"/>
      <c r="BQ49" s="31">
        <f t="shared" si="62"/>
        <v>0</v>
      </c>
      <c r="BR49" s="28" t="str">
        <f t="shared" si="35"/>
        <v/>
      </c>
      <c r="BS49" s="31">
        <f t="shared" si="63"/>
        <v>0</v>
      </c>
      <c r="BT49" s="31">
        <f t="shared" si="64"/>
        <v>0</v>
      </c>
      <c r="BU49" s="4"/>
      <c r="BV49" s="31">
        <f t="shared" si="65"/>
        <v>-150.79644737231007</v>
      </c>
    </row>
    <row r="50" spans="2:74" x14ac:dyDescent="0.25">
      <c r="B50" s="23" t="s">
        <v>32</v>
      </c>
      <c r="C50" s="23">
        <v>139.9</v>
      </c>
      <c r="D50" s="23">
        <v>7.2960000000000003</v>
      </c>
      <c r="E50" s="23">
        <v>7.2960000000000003</v>
      </c>
      <c r="F50" s="23">
        <v>96.659000000000006</v>
      </c>
      <c r="G50" s="23">
        <v>33.453000000000003</v>
      </c>
      <c r="H50" s="23">
        <v>0.73799999999999999</v>
      </c>
      <c r="I50" s="23">
        <v>-38.433</v>
      </c>
      <c r="J50" s="23">
        <v>31.831</v>
      </c>
      <c r="K50" s="23">
        <v>4.984</v>
      </c>
      <c r="AD50" s="89">
        <f t="shared" si="51"/>
        <v>4</v>
      </c>
      <c r="AE50" s="1">
        <f t="shared" si="0"/>
        <v>726.13793103448279</v>
      </c>
      <c r="AF50" s="1">
        <f t="shared" si="1"/>
        <v>0.1856459318981365</v>
      </c>
      <c r="AG50" s="1">
        <f t="shared" si="66"/>
        <v>92.636709432921336</v>
      </c>
      <c r="AH50" s="1">
        <f t="shared" si="67"/>
        <v>0</v>
      </c>
      <c r="AI50" s="1">
        <f t="shared" si="68"/>
        <v>0</v>
      </c>
      <c r="AJ50" s="1">
        <f t="shared" si="69"/>
        <v>0</v>
      </c>
      <c r="AK50" s="1">
        <f t="shared" si="6"/>
        <v>92.636709432921336</v>
      </c>
      <c r="AM50" s="28" t="str">
        <f t="shared" si="8"/>
        <v/>
      </c>
      <c r="AN50" s="31">
        <f t="shared" si="42"/>
        <v>0</v>
      </c>
      <c r="AO50" s="31">
        <f t="shared" si="52"/>
        <v>0</v>
      </c>
      <c r="AP50" s="29" t="str">
        <f t="shared" si="11"/>
        <v/>
      </c>
      <c r="AQ50" s="31">
        <f t="shared" si="43"/>
        <v>0</v>
      </c>
      <c r="AR50" s="31">
        <f t="shared" si="53"/>
        <v>0</v>
      </c>
      <c r="AS50" s="31"/>
      <c r="AT50" s="31">
        <f t="shared" si="54"/>
        <v>0</v>
      </c>
      <c r="AU50" s="28" t="str">
        <f t="shared" si="15"/>
        <v/>
      </c>
      <c r="AV50" s="31">
        <f t="shared" si="44"/>
        <v>0</v>
      </c>
      <c r="AW50" s="31">
        <f t="shared" si="55"/>
        <v>0</v>
      </c>
      <c r="AX50" s="27"/>
      <c r="AY50" s="31" t="str">
        <f t="shared" si="18"/>
        <v/>
      </c>
      <c r="AZ50" s="90">
        <f t="shared" si="45"/>
        <v>150.79644737231007</v>
      </c>
      <c r="BA50" s="90">
        <f t="shared" si="56"/>
        <v>-58.159737939388734</v>
      </c>
      <c r="BB50" s="31" t="str">
        <f t="shared" si="21"/>
        <v/>
      </c>
      <c r="BC50" s="90">
        <f t="shared" si="46"/>
        <v>0</v>
      </c>
      <c r="BD50" s="90">
        <f>BC50+AZ50</f>
        <v>150.79644737231007</v>
      </c>
      <c r="BE50" s="90">
        <f t="shared" si="58"/>
        <v>-58.159737939388734</v>
      </c>
      <c r="BF50" s="31" t="str">
        <f t="shared" si="25"/>
        <v/>
      </c>
      <c r="BG50" s="90">
        <f t="shared" si="47"/>
        <v>0</v>
      </c>
      <c r="BH50" s="90">
        <f t="shared" si="59"/>
        <v>-150.79644737231007</v>
      </c>
      <c r="BI50" s="27" t="str">
        <f t="shared" ref="BI50:BI59" si="70">IF(OR((AND(AR50&lt;0,AR51&gt;0)),(AND(AR51&lt;0,AR50&gt;0))),E40+((E41-E40)*(0-AR50)/(AR51-AR50)),"")</f>
        <v/>
      </c>
      <c r="BJ50" s="28" t="str">
        <f t="shared" si="28"/>
        <v/>
      </c>
      <c r="BK50" s="31">
        <f t="shared" si="49"/>
        <v>0</v>
      </c>
      <c r="BL50" s="31">
        <f t="shared" si="60"/>
        <v>0</v>
      </c>
      <c r="BM50" s="28" t="str">
        <f t="shared" si="31"/>
        <v/>
      </c>
      <c r="BN50" s="31">
        <f t="shared" si="50"/>
        <v>0</v>
      </c>
      <c r="BO50" s="31">
        <f>BN50+BK50</f>
        <v>0</v>
      </c>
      <c r="BP50" s="31"/>
      <c r="BQ50" s="31">
        <f t="shared" si="62"/>
        <v>0</v>
      </c>
      <c r="BR50" s="28" t="str">
        <f t="shared" si="35"/>
        <v/>
      </c>
      <c r="BS50" s="31">
        <f t="shared" si="63"/>
        <v>0</v>
      </c>
      <c r="BT50" s="31">
        <f>BS50+BO50</f>
        <v>0</v>
      </c>
      <c r="BU50" s="31"/>
      <c r="BV50" s="31">
        <f t="shared" si="65"/>
        <v>-150.79644737231007</v>
      </c>
    </row>
    <row r="51" spans="2:74" x14ac:dyDescent="0.25">
      <c r="B51" s="23" t="s">
        <v>32</v>
      </c>
      <c r="C51" s="23">
        <v>141.04599999999999</v>
      </c>
      <c r="D51" s="23">
        <v>7.3380000000000001</v>
      </c>
      <c r="E51" s="23">
        <v>7.3380000000000001</v>
      </c>
      <c r="F51" s="23">
        <v>97.227999999999994</v>
      </c>
      <c r="G51" s="23">
        <v>34.137999999999998</v>
      </c>
      <c r="H51" s="23">
        <v>0.73899999999999999</v>
      </c>
      <c r="I51" s="23">
        <v>-38.433</v>
      </c>
      <c r="J51" s="23">
        <v>27.684999999999999</v>
      </c>
      <c r="K51" s="23">
        <v>0.83799999999999997</v>
      </c>
      <c r="AD51" s="89">
        <f t="shared" si="51"/>
        <v>4</v>
      </c>
      <c r="AE51" s="1">
        <f t="shared" si="0"/>
        <v>726.13793103448279</v>
      </c>
      <c r="AF51" s="1">
        <f t="shared" si="1"/>
        <v>0.16146547782350251</v>
      </c>
      <c r="AG51" s="1">
        <f t="shared" si="66"/>
        <v>80.494571501907856</v>
      </c>
      <c r="AH51" s="1">
        <f t="shared" si="67"/>
        <v>0</v>
      </c>
      <c r="AI51" s="1">
        <f t="shared" si="68"/>
        <v>0</v>
      </c>
      <c r="AJ51" s="1">
        <f t="shared" si="69"/>
        <v>0</v>
      </c>
      <c r="AK51" s="1">
        <f t="shared" si="6"/>
        <v>80.494571501907856</v>
      </c>
      <c r="AM51" s="28" t="str">
        <f t="shared" si="8"/>
        <v/>
      </c>
      <c r="AN51" s="31">
        <f t="shared" si="42"/>
        <v>0</v>
      </c>
      <c r="AO51" s="31">
        <f t="shared" si="52"/>
        <v>0</v>
      </c>
      <c r="AP51" s="29" t="str">
        <f t="shared" si="11"/>
        <v/>
      </c>
      <c r="AQ51" s="31">
        <f t="shared" si="43"/>
        <v>0</v>
      </c>
      <c r="AR51" s="31">
        <f t="shared" si="53"/>
        <v>0</v>
      </c>
      <c r="AS51" s="31"/>
      <c r="AT51" s="31">
        <f t="shared" si="54"/>
        <v>0</v>
      </c>
      <c r="AU51" s="28" t="str">
        <f t="shared" si="15"/>
        <v/>
      </c>
      <c r="AV51" s="31">
        <f t="shared" si="44"/>
        <v>0</v>
      </c>
      <c r="AW51" s="31">
        <f t="shared" si="55"/>
        <v>0</v>
      </c>
      <c r="AX51" s="27"/>
      <c r="AY51" s="31" t="str">
        <f t="shared" si="18"/>
        <v/>
      </c>
      <c r="AZ51" s="90">
        <f t="shared" si="45"/>
        <v>150.79644737231007</v>
      </c>
      <c r="BA51" s="90">
        <f t="shared" si="56"/>
        <v>-70.301875870402213</v>
      </c>
      <c r="BB51" s="31" t="str">
        <f t="shared" si="21"/>
        <v/>
      </c>
      <c r="BC51" s="90">
        <f t="shared" si="46"/>
        <v>0</v>
      </c>
      <c r="BD51" s="90">
        <f t="shared" ref="BD51:BD59" si="71">BC51+AZ51</f>
        <v>150.79644737231007</v>
      </c>
      <c r="BE51" s="90">
        <f t="shared" si="58"/>
        <v>-70.301875870402213</v>
      </c>
      <c r="BF51" s="31" t="str">
        <f t="shared" si="25"/>
        <v/>
      </c>
      <c r="BG51" s="90">
        <f t="shared" si="47"/>
        <v>0</v>
      </c>
      <c r="BH51" s="90">
        <f t="shared" si="59"/>
        <v>-150.79644737231007</v>
      </c>
      <c r="BI51" s="27" t="str">
        <f t="shared" si="70"/>
        <v/>
      </c>
      <c r="BJ51" s="28" t="str">
        <f t="shared" si="28"/>
        <v/>
      </c>
      <c r="BK51" s="31">
        <f t="shared" si="49"/>
        <v>0</v>
      </c>
      <c r="BL51" s="31">
        <f t="shared" si="60"/>
        <v>0</v>
      </c>
      <c r="BM51" s="28" t="str">
        <f t="shared" si="31"/>
        <v/>
      </c>
      <c r="BN51" s="31">
        <f t="shared" si="50"/>
        <v>0</v>
      </c>
      <c r="BO51" s="31">
        <f t="shared" ref="BO51:BO59" si="72">BN51+BK51</f>
        <v>0</v>
      </c>
      <c r="BP51" s="31"/>
      <c r="BQ51" s="31">
        <f t="shared" si="62"/>
        <v>0</v>
      </c>
      <c r="BR51" s="28" t="str">
        <f t="shared" si="35"/>
        <v/>
      </c>
      <c r="BS51" s="31">
        <f t="shared" si="63"/>
        <v>0</v>
      </c>
      <c r="BT51" s="31">
        <f t="shared" ref="BT51:BT59" si="73">BS51+BO51</f>
        <v>0</v>
      </c>
      <c r="BU51" s="4"/>
      <c r="BV51" s="31">
        <f t="shared" si="65"/>
        <v>-150.79644737231007</v>
      </c>
    </row>
    <row r="52" spans="2:74" x14ac:dyDescent="0.25">
      <c r="B52" s="23" t="s">
        <v>32</v>
      </c>
      <c r="C52" s="23">
        <v>196.91200000000001</v>
      </c>
      <c r="D52" s="23">
        <v>7.3390000000000004</v>
      </c>
      <c r="E52" s="23">
        <v>7.3390000000000004</v>
      </c>
      <c r="F52" s="23">
        <v>150.416</v>
      </c>
      <c r="G52" s="23">
        <v>51.601999999999997</v>
      </c>
      <c r="H52" s="23">
        <v>1.3979999999999999</v>
      </c>
      <c r="I52" s="23">
        <v>-77.671999999999997</v>
      </c>
      <c r="J52" s="23">
        <v>41.511000000000003</v>
      </c>
      <c r="K52" s="23">
        <v>0.83799999999999997</v>
      </c>
      <c r="AD52" s="89">
        <f t="shared" si="51"/>
        <v>4</v>
      </c>
      <c r="AE52" s="1">
        <f t="shared" si="0"/>
        <v>726.13793103448279</v>
      </c>
      <c r="AF52" s="1">
        <f t="shared" si="1"/>
        <v>0.24210198482685255</v>
      </c>
      <c r="AG52" s="1">
        <f t="shared" si="66"/>
        <v>121.07645091295917</v>
      </c>
      <c r="AH52" s="1">
        <f t="shared" si="67"/>
        <v>0</v>
      </c>
      <c r="AI52" s="1">
        <f t="shared" si="68"/>
        <v>0</v>
      </c>
      <c r="AJ52" s="1">
        <f t="shared" si="69"/>
        <v>0</v>
      </c>
      <c r="AK52" s="1">
        <f t="shared" si="6"/>
        <v>121.07645091295917</v>
      </c>
      <c r="AM52" s="28">
        <f t="shared" si="8"/>
        <v>7.3454606688473554</v>
      </c>
      <c r="AN52" s="31">
        <f t="shared" si="42"/>
        <v>0</v>
      </c>
      <c r="AO52" s="31">
        <f t="shared" si="52"/>
        <v>0</v>
      </c>
      <c r="AP52" s="29" t="str">
        <f t="shared" si="11"/>
        <v/>
      </c>
      <c r="AQ52" s="31">
        <f t="shared" si="43"/>
        <v>0</v>
      </c>
      <c r="AR52" s="31">
        <f t="shared" si="53"/>
        <v>0</v>
      </c>
      <c r="AS52" s="31"/>
      <c r="AT52" s="31">
        <f t="shared" si="54"/>
        <v>0</v>
      </c>
      <c r="AU52" s="28" t="str">
        <f t="shared" si="15"/>
        <v/>
      </c>
      <c r="AV52" s="31">
        <f t="shared" si="44"/>
        <v>0</v>
      </c>
      <c r="AW52" s="31">
        <f t="shared" si="55"/>
        <v>0</v>
      </c>
      <c r="AX52" s="27"/>
      <c r="AY52" s="31">
        <f t="shared" si="18"/>
        <v>7.3454606688473554</v>
      </c>
      <c r="AZ52" s="90">
        <f t="shared" si="45"/>
        <v>150.79644737231007</v>
      </c>
      <c r="BA52" s="90">
        <f t="shared" si="56"/>
        <v>-29.719996459350895</v>
      </c>
      <c r="BB52" s="31" t="str">
        <f t="shared" si="21"/>
        <v/>
      </c>
      <c r="BC52" s="90">
        <f t="shared" si="46"/>
        <v>0</v>
      </c>
      <c r="BD52" s="90">
        <f t="shared" si="71"/>
        <v>150.79644737231007</v>
      </c>
      <c r="BE52" s="90">
        <f t="shared" si="58"/>
        <v>-29.719996459350895</v>
      </c>
      <c r="BF52" s="31" t="str">
        <f t="shared" si="25"/>
        <v/>
      </c>
      <c r="BG52" s="90">
        <f t="shared" si="47"/>
        <v>0</v>
      </c>
      <c r="BH52" s="90">
        <f t="shared" si="59"/>
        <v>-150.79644737231007</v>
      </c>
      <c r="BI52" s="27" t="str">
        <f t="shared" si="70"/>
        <v/>
      </c>
      <c r="BJ52" s="28">
        <f t="shared" si="28"/>
        <v>7.3454606688473554</v>
      </c>
      <c r="BK52" s="31">
        <f t="shared" si="49"/>
        <v>0</v>
      </c>
      <c r="BL52" s="31">
        <f t="shared" si="60"/>
        <v>0</v>
      </c>
      <c r="BM52" s="28" t="str">
        <f t="shared" si="31"/>
        <v/>
      </c>
      <c r="BN52" s="31">
        <f t="shared" si="50"/>
        <v>0</v>
      </c>
      <c r="BO52" s="31">
        <f t="shared" si="72"/>
        <v>0</v>
      </c>
      <c r="BP52" s="31"/>
      <c r="BQ52" s="31">
        <f t="shared" si="62"/>
        <v>0</v>
      </c>
      <c r="BR52" s="28" t="str">
        <f t="shared" si="35"/>
        <v/>
      </c>
      <c r="BS52" s="31">
        <f t="shared" si="63"/>
        <v>0</v>
      </c>
      <c r="BT52" s="31">
        <f t="shared" si="73"/>
        <v>0</v>
      </c>
      <c r="BU52" s="4"/>
      <c r="BV52" s="31">
        <f t="shared" si="65"/>
        <v>-150.79644737231007</v>
      </c>
    </row>
    <row r="53" spans="2:74" ht="15.75" x14ac:dyDescent="0.25">
      <c r="B53" s="23" t="s">
        <v>32</v>
      </c>
      <c r="C53" s="23">
        <v>222.77099999999999</v>
      </c>
      <c r="D53" s="23">
        <v>8.1709999999999994</v>
      </c>
      <c r="E53" s="23">
        <v>8.1709999999999994</v>
      </c>
      <c r="F53" s="23">
        <v>162.71799999999999</v>
      </c>
      <c r="G53" s="23">
        <v>66.236000000000004</v>
      </c>
      <c r="H53" s="23">
        <v>1.4259999999999999</v>
      </c>
      <c r="I53" s="23">
        <v>-77.671999999999997</v>
      </c>
      <c r="J53" s="23">
        <v>-172.86099999999999</v>
      </c>
      <c r="K53" s="23">
        <v>-107.07899999999999</v>
      </c>
      <c r="AD53" s="89">
        <f t="shared" si="51"/>
        <v>5</v>
      </c>
      <c r="AE53" s="1">
        <f t="shared" si="0"/>
        <v>721.80219780219784</v>
      </c>
      <c r="AF53" s="1">
        <f t="shared" si="1"/>
        <v>-1.1059598632741314</v>
      </c>
      <c r="AG53" s="1">
        <f t="shared" si="66"/>
        <v>-526.46855532221048</v>
      </c>
      <c r="AH53" s="1">
        <f t="shared" si="67"/>
        <v>0</v>
      </c>
      <c r="AI53" s="1">
        <f t="shared" si="68"/>
        <v>0</v>
      </c>
      <c r="AJ53" s="1">
        <f t="shared" si="69"/>
        <v>0</v>
      </c>
      <c r="AK53" s="1">
        <f t="shared" si="6"/>
        <v>-526.46855532221048</v>
      </c>
      <c r="AM53" s="28" t="str">
        <f t="shared" si="8"/>
        <v/>
      </c>
      <c r="AN53" s="31">
        <f t="shared" si="42"/>
        <v>0</v>
      </c>
      <c r="AO53" s="31">
        <f t="shared" si="52"/>
        <v>0</v>
      </c>
      <c r="AP53" s="29" t="str">
        <f t="shared" si="11"/>
        <v/>
      </c>
      <c r="AQ53" s="31">
        <f t="shared" si="43"/>
        <v>0</v>
      </c>
      <c r="AR53" s="31">
        <f t="shared" si="53"/>
        <v>0</v>
      </c>
      <c r="AS53" s="91">
        <f>SUM(AP50:AP67)/E57</f>
        <v>0</v>
      </c>
      <c r="AT53" s="31">
        <f t="shared" si="54"/>
        <v>0</v>
      </c>
      <c r="AU53" s="28" t="str">
        <f t="shared" si="15"/>
        <v/>
      </c>
      <c r="AV53" s="31">
        <f t="shared" si="44"/>
        <v>0</v>
      </c>
      <c r="AW53" s="31">
        <f t="shared" si="55"/>
        <v>0</v>
      </c>
      <c r="AX53" s="27"/>
      <c r="AY53" s="31" t="str">
        <f t="shared" si="18"/>
        <v/>
      </c>
      <c r="AZ53" s="90">
        <f t="shared" si="45"/>
        <v>0</v>
      </c>
      <c r="BA53" s="90">
        <f t="shared" si="56"/>
        <v>0</v>
      </c>
      <c r="BB53" s="31" t="str">
        <f t="shared" si="21"/>
        <v/>
      </c>
      <c r="BC53" s="90">
        <f t="shared" si="46"/>
        <v>0</v>
      </c>
      <c r="BD53" s="90">
        <f t="shared" si="71"/>
        <v>0</v>
      </c>
      <c r="BE53" s="90">
        <f t="shared" si="58"/>
        <v>0</v>
      </c>
      <c r="BF53" s="31" t="str">
        <f t="shared" si="25"/>
        <v/>
      </c>
      <c r="BG53" s="90">
        <f t="shared" si="47"/>
        <v>0</v>
      </c>
      <c r="BH53" s="90">
        <f t="shared" si="59"/>
        <v>0</v>
      </c>
      <c r="BI53" s="27" t="str">
        <f t="shared" si="70"/>
        <v/>
      </c>
      <c r="BJ53" s="28" t="str">
        <f t="shared" si="28"/>
        <v/>
      </c>
      <c r="BK53" s="31">
        <f t="shared" si="49"/>
        <v>-942.47779607693792</v>
      </c>
      <c r="BL53" s="31">
        <f t="shared" si="60"/>
        <v>416.00924075472744</v>
      </c>
      <c r="BM53" s="28" t="str">
        <f t="shared" si="31"/>
        <v/>
      </c>
      <c r="BN53" s="31">
        <f t="shared" si="50"/>
        <v>0</v>
      </c>
      <c r="BO53" s="31">
        <f t="shared" si="72"/>
        <v>-942.47779607693792</v>
      </c>
      <c r="BP53" s="31"/>
      <c r="BQ53" s="31">
        <f t="shared" si="62"/>
        <v>416.00924075472744</v>
      </c>
      <c r="BR53" s="28" t="str">
        <f t="shared" si="35"/>
        <v/>
      </c>
      <c r="BS53" s="31">
        <f t="shared" si="63"/>
        <v>0</v>
      </c>
      <c r="BT53" s="31">
        <f t="shared" si="73"/>
        <v>-942.47779607693792</v>
      </c>
      <c r="BU53" s="4"/>
      <c r="BV53" s="31">
        <f t="shared" si="65"/>
        <v>-942.47779607693792</v>
      </c>
    </row>
    <row r="54" spans="2:74" x14ac:dyDescent="0.25">
      <c r="B54" s="23" t="s">
        <v>32</v>
      </c>
      <c r="C54" s="23">
        <v>231.92699999999999</v>
      </c>
      <c r="D54" s="23">
        <v>8.4860000000000007</v>
      </c>
      <c r="E54" s="23">
        <v>8.4860000000000007</v>
      </c>
      <c r="F54" s="23">
        <v>167.173</v>
      </c>
      <c r="G54" s="23">
        <v>71.572999999999993</v>
      </c>
      <c r="H54" s="23">
        <v>1.4359999999999999</v>
      </c>
      <c r="I54" s="23">
        <v>-77.671999999999997</v>
      </c>
      <c r="J54" s="23">
        <v>-237.18700000000001</v>
      </c>
      <c r="K54" s="23">
        <v>-171.499</v>
      </c>
      <c r="AD54" s="89">
        <f t="shared" si="51"/>
        <v>5</v>
      </c>
      <c r="AE54" s="1">
        <f t="shared" si="0"/>
        <v>721.80219780219784</v>
      </c>
      <c r="AF54" s="1">
        <f t="shared" si="1"/>
        <v>-1.5175158195914717</v>
      </c>
      <c r="AG54" s="1">
        <f t="shared" si="66"/>
        <v>-712.52483103989903</v>
      </c>
      <c r="AH54" s="1">
        <f t="shared" si="67"/>
        <v>0</v>
      </c>
      <c r="AI54" s="1">
        <f t="shared" si="68"/>
        <v>0</v>
      </c>
      <c r="AJ54" s="1">
        <f t="shared" si="69"/>
        <v>0</v>
      </c>
      <c r="AK54" s="1">
        <f t="shared" si="6"/>
        <v>-712.52483103989903</v>
      </c>
      <c r="AM54" s="28" t="str">
        <f t="shared" si="8"/>
        <v/>
      </c>
      <c r="AN54" s="31">
        <f t="shared" si="42"/>
        <v>0</v>
      </c>
      <c r="AO54" s="31">
        <f t="shared" si="52"/>
        <v>0</v>
      </c>
      <c r="AP54" s="29" t="str">
        <f t="shared" si="11"/>
        <v/>
      </c>
      <c r="AQ54" s="31">
        <f t="shared" si="43"/>
        <v>0</v>
      </c>
      <c r="AR54" s="31">
        <f t="shared" si="53"/>
        <v>0</v>
      </c>
      <c r="AS54" s="31"/>
      <c r="AT54" s="31">
        <f t="shared" si="54"/>
        <v>0</v>
      </c>
      <c r="AU54" s="28" t="str">
        <f t="shared" si="15"/>
        <v/>
      </c>
      <c r="AV54" s="31">
        <f t="shared" si="44"/>
        <v>0</v>
      </c>
      <c r="AW54" s="31">
        <f t="shared" si="55"/>
        <v>0</v>
      </c>
      <c r="AX54" s="27"/>
      <c r="AY54" s="31" t="str">
        <f t="shared" si="18"/>
        <v/>
      </c>
      <c r="AZ54" s="90">
        <f t="shared" si="45"/>
        <v>0</v>
      </c>
      <c r="BA54" s="90">
        <f t="shared" si="56"/>
        <v>0</v>
      </c>
      <c r="BB54" s="31" t="str">
        <f t="shared" si="21"/>
        <v/>
      </c>
      <c r="BC54" s="90">
        <f t="shared" si="46"/>
        <v>0</v>
      </c>
      <c r="BD54" s="90">
        <f t="shared" si="71"/>
        <v>0</v>
      </c>
      <c r="BE54" s="90">
        <f t="shared" si="58"/>
        <v>0</v>
      </c>
      <c r="BF54" s="31" t="str">
        <f t="shared" si="25"/>
        <v/>
      </c>
      <c r="BG54" s="90">
        <f t="shared" si="47"/>
        <v>0</v>
      </c>
      <c r="BH54" s="90">
        <f t="shared" si="59"/>
        <v>0</v>
      </c>
      <c r="BI54" s="27" t="str">
        <f t="shared" si="70"/>
        <v/>
      </c>
      <c r="BJ54" s="28" t="str">
        <f t="shared" si="28"/>
        <v/>
      </c>
      <c r="BK54" s="31">
        <f t="shared" si="49"/>
        <v>-942.47779607693792</v>
      </c>
      <c r="BL54" s="31">
        <f t="shared" si="60"/>
        <v>229.95296503703889</v>
      </c>
      <c r="BM54" s="28" t="str">
        <f t="shared" si="31"/>
        <v/>
      </c>
      <c r="BN54" s="31">
        <f t="shared" si="50"/>
        <v>0</v>
      </c>
      <c r="BO54" s="31">
        <f t="shared" si="72"/>
        <v>-942.47779607693792</v>
      </c>
      <c r="BP54" s="31"/>
      <c r="BQ54" s="31">
        <f t="shared" si="62"/>
        <v>229.95296503703889</v>
      </c>
      <c r="BR54" s="28" t="str">
        <f t="shared" si="35"/>
        <v/>
      </c>
      <c r="BS54" s="31">
        <f t="shared" si="63"/>
        <v>0</v>
      </c>
      <c r="BT54" s="31">
        <f t="shared" si="73"/>
        <v>-942.47779607693792</v>
      </c>
      <c r="BU54" s="4"/>
      <c r="BV54" s="31">
        <f t="shared" si="65"/>
        <v>-942.47779607693792</v>
      </c>
    </row>
    <row r="55" spans="2:74" x14ac:dyDescent="0.25">
      <c r="B55" s="23" t="s">
        <v>32</v>
      </c>
      <c r="C55" s="23">
        <v>278.91300000000001</v>
      </c>
      <c r="D55" s="23">
        <v>8.4870000000000001</v>
      </c>
      <c r="E55" s="23">
        <v>8.4870000000000001</v>
      </c>
      <c r="F55" s="23">
        <v>224.80799999999999</v>
      </c>
      <c r="G55" s="23">
        <v>89.447000000000003</v>
      </c>
      <c r="H55" s="23">
        <v>1.948</v>
      </c>
      <c r="I55" s="23">
        <v>-107.919</v>
      </c>
      <c r="J55" s="23">
        <v>-263.25</v>
      </c>
      <c r="K55" s="23">
        <v>-171.499</v>
      </c>
      <c r="AD55" s="89">
        <f t="shared" si="51"/>
        <v>5</v>
      </c>
      <c r="AE55" s="1">
        <f t="shared" si="0"/>
        <v>721.80219780219784</v>
      </c>
      <c r="AF55" s="1">
        <f t="shared" si="1"/>
        <v>-1.6842661676544455</v>
      </c>
      <c r="AG55" s="1">
        <f t="shared" si="66"/>
        <v>-786.54999480092692</v>
      </c>
      <c r="AH55" s="1">
        <f t="shared" si="67"/>
        <v>0</v>
      </c>
      <c r="AI55" s="1">
        <f t="shared" si="68"/>
        <v>0</v>
      </c>
      <c r="AJ55" s="1">
        <f t="shared" si="69"/>
        <v>0</v>
      </c>
      <c r="AK55" s="1">
        <f t="shared" si="6"/>
        <v>-786.54999480092692</v>
      </c>
      <c r="AM55" s="28" t="str">
        <f t="shared" si="8"/>
        <v/>
      </c>
      <c r="AN55" s="31">
        <f t="shared" si="42"/>
        <v>0</v>
      </c>
      <c r="AO55" s="31">
        <f t="shared" si="52"/>
        <v>0</v>
      </c>
      <c r="AP55" s="29" t="str">
        <f t="shared" si="11"/>
        <v/>
      </c>
      <c r="AQ55" s="31">
        <f t="shared" si="43"/>
        <v>0</v>
      </c>
      <c r="AR55" s="31">
        <f t="shared" si="53"/>
        <v>0</v>
      </c>
      <c r="AS55" s="31"/>
      <c r="AT55" s="31">
        <f t="shared" si="54"/>
        <v>0</v>
      </c>
      <c r="AU55" s="28" t="str">
        <f t="shared" si="15"/>
        <v/>
      </c>
      <c r="AV55" s="31">
        <f t="shared" si="44"/>
        <v>0</v>
      </c>
      <c r="AW55" s="31">
        <f t="shared" si="55"/>
        <v>0</v>
      </c>
      <c r="AX55" s="27"/>
      <c r="AY55" s="31" t="str">
        <f t="shared" si="18"/>
        <v/>
      </c>
      <c r="AZ55" s="90">
        <f t="shared" si="45"/>
        <v>0</v>
      </c>
      <c r="BA55" s="90">
        <f t="shared" si="56"/>
        <v>0</v>
      </c>
      <c r="BB55" s="31" t="str">
        <f t="shared" si="21"/>
        <v/>
      </c>
      <c r="BC55" s="90">
        <f t="shared" si="46"/>
        <v>0</v>
      </c>
      <c r="BD55" s="90">
        <f t="shared" si="71"/>
        <v>0</v>
      </c>
      <c r="BE55" s="90">
        <f t="shared" si="58"/>
        <v>0</v>
      </c>
      <c r="BF55" s="31" t="str">
        <f t="shared" si="25"/>
        <v/>
      </c>
      <c r="BG55" s="90">
        <f t="shared" si="47"/>
        <v>0</v>
      </c>
      <c r="BH55" s="90">
        <f t="shared" si="59"/>
        <v>0</v>
      </c>
      <c r="BI55" s="27" t="str">
        <f t="shared" si="70"/>
        <v/>
      </c>
      <c r="BJ55" s="28" t="str">
        <f t="shared" si="28"/>
        <v/>
      </c>
      <c r="BK55" s="31">
        <f t="shared" si="49"/>
        <v>-942.47779607693792</v>
      </c>
      <c r="BL55" s="31">
        <f t="shared" si="60"/>
        <v>155.927801276011</v>
      </c>
      <c r="BM55" s="28">
        <f t="shared" si="31"/>
        <v>8.7159124729665933</v>
      </c>
      <c r="BN55" s="31">
        <f t="shared" si="50"/>
        <v>0</v>
      </c>
      <c r="BO55" s="31">
        <f t="shared" si="72"/>
        <v>-942.47779607693792</v>
      </c>
      <c r="BP55" s="31"/>
      <c r="BQ55" s="31">
        <f t="shared" si="62"/>
        <v>155.927801276011</v>
      </c>
      <c r="BR55" s="28" t="str">
        <f t="shared" si="35"/>
        <v/>
      </c>
      <c r="BS55" s="31">
        <f t="shared" si="63"/>
        <v>0</v>
      </c>
      <c r="BT55" s="31">
        <f t="shared" si="73"/>
        <v>-942.47779607693792</v>
      </c>
      <c r="BU55" s="4"/>
      <c r="BV55" s="31">
        <f t="shared" si="65"/>
        <v>-942.47779607693792</v>
      </c>
    </row>
    <row r="56" spans="2:74" x14ac:dyDescent="0.25">
      <c r="B56" s="23" t="s">
        <v>32</v>
      </c>
      <c r="C56" s="23">
        <v>295.93200000000002</v>
      </c>
      <c r="D56" s="23">
        <v>9.0459999999999994</v>
      </c>
      <c r="E56" s="23">
        <v>9.0459999999999994</v>
      </c>
      <c r="F56" s="23">
        <v>232.959</v>
      </c>
      <c r="G56" s="23">
        <v>99.165000000000006</v>
      </c>
      <c r="H56" s="23">
        <v>1.966</v>
      </c>
      <c r="I56" s="23">
        <v>-107.919</v>
      </c>
      <c r="J56" s="23">
        <v>-401.541</v>
      </c>
      <c r="K56" s="23">
        <v>-320.95499999999998</v>
      </c>
      <c r="AD56" s="89">
        <f t="shared" si="51"/>
        <v>5</v>
      </c>
      <c r="AE56" s="1">
        <f t="shared" si="0"/>
        <v>721.80219780219784</v>
      </c>
      <c r="AF56" s="1">
        <f t="shared" si="1"/>
        <v>-2.5690481338124735</v>
      </c>
      <c r="AG56" s="1">
        <f t="shared" si="66"/>
        <v>-1167.3227844339776</v>
      </c>
      <c r="AH56" s="1">
        <f t="shared" si="67"/>
        <v>0</v>
      </c>
      <c r="AI56" s="1">
        <f t="shared" si="68"/>
        <v>0</v>
      </c>
      <c r="AJ56" s="1">
        <f t="shared" si="69"/>
        <v>0</v>
      </c>
      <c r="AK56" s="1">
        <f t="shared" si="6"/>
        <v>-1167.3227844339776</v>
      </c>
      <c r="AM56" s="28" t="str">
        <f t="shared" si="8"/>
        <v/>
      </c>
      <c r="AN56" s="31">
        <f t="shared" si="42"/>
        <v>0</v>
      </c>
      <c r="AO56" s="31">
        <f t="shared" si="52"/>
        <v>0</v>
      </c>
      <c r="AP56" s="29" t="str">
        <f t="shared" si="11"/>
        <v/>
      </c>
      <c r="AQ56" s="31">
        <f t="shared" si="43"/>
        <v>0</v>
      </c>
      <c r="AR56" s="31">
        <f t="shared" si="53"/>
        <v>0</v>
      </c>
      <c r="AS56" s="31"/>
      <c r="AT56" s="31">
        <f t="shared" si="54"/>
        <v>0</v>
      </c>
      <c r="AU56" s="28" t="str">
        <f t="shared" si="15"/>
        <v/>
      </c>
      <c r="AV56" s="31">
        <f t="shared" si="44"/>
        <v>0</v>
      </c>
      <c r="AW56" s="31">
        <f t="shared" si="55"/>
        <v>0</v>
      </c>
      <c r="AX56" s="27"/>
      <c r="AY56" s="31" t="str">
        <f t="shared" si="18"/>
        <v/>
      </c>
      <c r="AZ56" s="90">
        <f t="shared" si="45"/>
        <v>0</v>
      </c>
      <c r="BA56" s="90">
        <f t="shared" si="56"/>
        <v>0</v>
      </c>
      <c r="BB56" s="31" t="str">
        <f t="shared" si="21"/>
        <v/>
      </c>
      <c r="BC56" s="90">
        <f t="shared" si="46"/>
        <v>0</v>
      </c>
      <c r="BD56" s="90">
        <f t="shared" si="71"/>
        <v>0</v>
      </c>
      <c r="BE56" s="90">
        <f t="shared" si="58"/>
        <v>0</v>
      </c>
      <c r="BF56" s="31" t="str">
        <f t="shared" si="25"/>
        <v/>
      </c>
      <c r="BG56" s="90">
        <f t="shared" si="47"/>
        <v>0</v>
      </c>
      <c r="BH56" s="90">
        <f t="shared" si="59"/>
        <v>0</v>
      </c>
      <c r="BI56" s="27" t="str">
        <f t="shared" si="70"/>
        <v/>
      </c>
      <c r="BJ56" s="28" t="str">
        <f t="shared" si="28"/>
        <v/>
      </c>
      <c r="BK56" s="31">
        <f t="shared" si="49"/>
        <v>-942.47779607693792</v>
      </c>
      <c r="BL56" s="31">
        <f t="shared" si="60"/>
        <v>-224.84498835703971</v>
      </c>
      <c r="BM56" s="28" t="str">
        <f t="shared" si="31"/>
        <v/>
      </c>
      <c r="BN56" s="31">
        <f t="shared" si="50"/>
        <v>-942.47779607693792</v>
      </c>
      <c r="BO56" s="31">
        <f t="shared" si="72"/>
        <v>-1884.9555921538758</v>
      </c>
      <c r="BP56" s="31"/>
      <c r="BQ56" s="31">
        <f t="shared" si="62"/>
        <v>717.63280771989821</v>
      </c>
      <c r="BR56" s="28" t="str">
        <f t="shared" si="35"/>
        <v/>
      </c>
      <c r="BS56" s="31">
        <f t="shared" si="63"/>
        <v>0</v>
      </c>
      <c r="BT56" s="31">
        <f t="shared" si="73"/>
        <v>-1884.9555921538758</v>
      </c>
      <c r="BU56" s="4"/>
      <c r="BV56" s="31">
        <f t="shared" si="65"/>
        <v>-1884.9555921538758</v>
      </c>
    </row>
    <row r="57" spans="2:74" x14ac:dyDescent="0.25">
      <c r="B57" s="23" t="s">
        <v>32</v>
      </c>
      <c r="C57" s="23">
        <v>316.50599999999997</v>
      </c>
      <c r="D57" s="23">
        <v>9.7100000000000009</v>
      </c>
      <c r="E57" s="23">
        <v>9.7100000000000009</v>
      </c>
      <c r="F57" s="23">
        <v>242.756</v>
      </c>
      <c r="G57" s="23">
        <v>110.822</v>
      </c>
      <c r="H57" s="23">
        <v>1.9890000000000001</v>
      </c>
      <c r="I57" s="23">
        <v>-107.919</v>
      </c>
      <c r="J57" s="23">
        <v>-604.15499999999997</v>
      </c>
      <c r="K57" s="23">
        <v>-513.005</v>
      </c>
      <c r="AD57" s="89">
        <f t="shared" si="51"/>
        <v>5</v>
      </c>
      <c r="AE57" s="1">
        <f t="shared" si="0"/>
        <v>721.80219780219784</v>
      </c>
      <c r="AF57" s="1">
        <f t="shared" si="1"/>
        <v>-3.8653668623714017</v>
      </c>
      <c r="AG57" s="1">
        <f t="shared" si="66"/>
        <v>-1693.1607083218089</v>
      </c>
      <c r="AH57" s="1">
        <f t="shared" si="67"/>
        <v>0</v>
      </c>
      <c r="AI57" s="1">
        <f t="shared" si="68"/>
        <v>0</v>
      </c>
      <c r="AJ57" s="1">
        <f t="shared" si="69"/>
        <v>0</v>
      </c>
      <c r="AK57" s="1">
        <f t="shared" si="6"/>
        <v>-1693.1607083218089</v>
      </c>
      <c r="AM57" s="28" t="str">
        <f t="shared" si="8"/>
        <v/>
      </c>
      <c r="AN57" s="31">
        <f t="shared" si="42"/>
        <v>0</v>
      </c>
      <c r="AO57" s="31">
        <f t="shared" si="52"/>
        <v>0</v>
      </c>
      <c r="AP57" s="29" t="str">
        <f t="shared" si="11"/>
        <v/>
      </c>
      <c r="AQ57" s="31">
        <f t="shared" si="43"/>
        <v>0</v>
      </c>
      <c r="AR57" s="31">
        <f t="shared" si="53"/>
        <v>0</v>
      </c>
      <c r="AS57" s="31"/>
      <c r="AT57" s="31">
        <f t="shared" si="54"/>
        <v>0</v>
      </c>
      <c r="AU57" s="28" t="str">
        <f t="shared" si="15"/>
        <v/>
      </c>
      <c r="AV57" s="31">
        <f t="shared" si="44"/>
        <v>0</v>
      </c>
      <c r="AW57" s="31">
        <f t="shared" si="55"/>
        <v>0</v>
      </c>
      <c r="AX57" s="27"/>
      <c r="AY57" s="31" t="str">
        <f t="shared" si="18"/>
        <v/>
      </c>
      <c r="AZ57" s="90">
        <f t="shared" si="45"/>
        <v>0</v>
      </c>
      <c r="BA57" s="90">
        <f t="shared" si="56"/>
        <v>0</v>
      </c>
      <c r="BB57" s="31" t="str">
        <f t="shared" si="21"/>
        <v/>
      </c>
      <c r="BC57" s="90">
        <f t="shared" si="46"/>
        <v>0</v>
      </c>
      <c r="BD57" s="90">
        <f t="shared" si="71"/>
        <v>0</v>
      </c>
      <c r="BE57" s="90">
        <f t="shared" si="58"/>
        <v>0</v>
      </c>
      <c r="BF57" s="31" t="str">
        <f t="shared" si="25"/>
        <v/>
      </c>
      <c r="BG57" s="90">
        <f t="shared" si="47"/>
        <v>0</v>
      </c>
      <c r="BH57" s="90">
        <f t="shared" si="59"/>
        <v>0</v>
      </c>
      <c r="BI57" s="27" t="str">
        <f t="shared" si="70"/>
        <v/>
      </c>
      <c r="BJ57" s="28" t="str">
        <f t="shared" si="28"/>
        <v/>
      </c>
      <c r="BK57" s="31">
        <f t="shared" si="49"/>
        <v>-942.47779607693792</v>
      </c>
      <c r="BL57" s="31">
        <f t="shared" si="60"/>
        <v>-750.68291224487098</v>
      </c>
      <c r="BM57" s="28" t="str">
        <f t="shared" si="31"/>
        <v/>
      </c>
      <c r="BN57" s="31">
        <f t="shared" si="50"/>
        <v>-942.47779607693792</v>
      </c>
      <c r="BO57" s="31">
        <f t="shared" si="72"/>
        <v>-1884.9555921538758</v>
      </c>
      <c r="BP57" s="31"/>
      <c r="BQ57" s="31">
        <f t="shared" si="62"/>
        <v>191.79488383206694</v>
      </c>
      <c r="BR57" s="28" t="str">
        <f t="shared" si="35"/>
        <v/>
      </c>
      <c r="BS57" s="31">
        <f t="shared" si="63"/>
        <v>0</v>
      </c>
      <c r="BT57" s="31">
        <f t="shared" si="73"/>
        <v>-1884.9555921538758</v>
      </c>
      <c r="BU57" s="4"/>
      <c r="BV57" s="31">
        <f t="shared" si="65"/>
        <v>-1884.9555921538758</v>
      </c>
    </row>
    <row r="58" spans="2:74" x14ac:dyDescent="0.25">
      <c r="B58" s="23" t="s">
        <v>32</v>
      </c>
      <c r="C58" s="23">
        <v>358.84800000000001</v>
      </c>
      <c r="D58" s="23">
        <v>9.7110000000000003</v>
      </c>
      <c r="E58" s="23">
        <v>9.7110000000000003</v>
      </c>
      <c r="F58" s="23">
        <v>278.21199999999999</v>
      </c>
      <c r="G58" s="23">
        <v>134.17400000000001</v>
      </c>
      <c r="H58" s="23">
        <v>2.1059999999999999</v>
      </c>
      <c r="I58" s="23">
        <v>-112.59099999999999</v>
      </c>
      <c r="J58" s="23">
        <v>-611.03300000000002</v>
      </c>
      <c r="K58" s="23">
        <v>-513.01700000000005</v>
      </c>
      <c r="AD58" s="89">
        <f t="shared" si="51"/>
        <v>5</v>
      </c>
      <c r="AE58" s="1">
        <f t="shared" si="0"/>
        <v>721.80219780219784</v>
      </c>
      <c r="AF58" s="1">
        <f t="shared" si="1"/>
        <v>-3.9093721147973359</v>
      </c>
      <c r="AG58" s="1">
        <f t="shared" si="66"/>
        <v>-1710.4172289691051</v>
      </c>
      <c r="AH58" s="1">
        <f t="shared" si="67"/>
        <v>0</v>
      </c>
      <c r="AI58" s="1">
        <f t="shared" si="68"/>
        <v>0</v>
      </c>
      <c r="AJ58" s="1">
        <f t="shared" si="69"/>
        <v>0</v>
      </c>
      <c r="AK58" s="1">
        <f t="shared" si="6"/>
        <v>-1710.4172289691051</v>
      </c>
      <c r="AM58" s="28" t="str">
        <f t="shared" si="8"/>
        <v/>
      </c>
      <c r="AN58" s="31">
        <f t="shared" si="42"/>
        <v>0</v>
      </c>
      <c r="AO58" s="31">
        <f t="shared" si="52"/>
        <v>0</v>
      </c>
      <c r="AP58" s="29" t="str">
        <f t="shared" si="11"/>
        <v/>
      </c>
      <c r="AQ58" s="31">
        <f t="shared" si="43"/>
        <v>0</v>
      </c>
      <c r="AR58" s="31">
        <f t="shared" si="53"/>
        <v>0</v>
      </c>
      <c r="AS58" s="31"/>
      <c r="AT58" s="31">
        <f t="shared" si="54"/>
        <v>0</v>
      </c>
      <c r="AU58" s="28" t="str">
        <f t="shared" si="15"/>
        <v/>
      </c>
      <c r="AV58" s="31">
        <f t="shared" si="44"/>
        <v>0</v>
      </c>
      <c r="AW58" s="31">
        <f t="shared" si="55"/>
        <v>0</v>
      </c>
      <c r="AX58" s="27"/>
      <c r="AY58" s="31" t="str">
        <f t="shared" si="18"/>
        <v/>
      </c>
      <c r="AZ58" s="90">
        <f t="shared" si="45"/>
        <v>0</v>
      </c>
      <c r="BA58" s="90">
        <f t="shared" si="56"/>
        <v>0</v>
      </c>
      <c r="BB58" s="31" t="str">
        <f t="shared" si="21"/>
        <v/>
      </c>
      <c r="BC58" s="90">
        <f t="shared" si="46"/>
        <v>0</v>
      </c>
      <c r="BD58" s="90">
        <f t="shared" si="71"/>
        <v>0</v>
      </c>
      <c r="BE58" s="90">
        <f t="shared" si="58"/>
        <v>0</v>
      </c>
      <c r="BF58" s="31" t="str">
        <f t="shared" si="25"/>
        <v/>
      </c>
      <c r="BG58" s="90">
        <f t="shared" si="47"/>
        <v>0</v>
      </c>
      <c r="BH58" s="90">
        <f t="shared" si="59"/>
        <v>0</v>
      </c>
      <c r="BI58" s="4" t="str">
        <f t="shared" si="70"/>
        <v/>
      </c>
      <c r="BJ58" s="28" t="str">
        <f t="shared" si="28"/>
        <v/>
      </c>
      <c r="BK58" s="31">
        <f t="shared" si="49"/>
        <v>-942.47779607693792</v>
      </c>
      <c r="BL58" s="31">
        <f t="shared" si="60"/>
        <v>-767.93943289216713</v>
      </c>
      <c r="BM58" s="28" t="str">
        <f t="shared" si="31"/>
        <v/>
      </c>
      <c r="BN58" s="31">
        <f t="shared" si="50"/>
        <v>-942.47779607693792</v>
      </c>
      <c r="BO58" s="31">
        <f t="shared" si="72"/>
        <v>-1884.9555921538758</v>
      </c>
      <c r="BP58" s="31"/>
      <c r="BQ58" s="31">
        <f t="shared" si="62"/>
        <v>174.53836318477079</v>
      </c>
      <c r="BR58" s="28">
        <f t="shared" si="35"/>
        <v>9.9054931511283719</v>
      </c>
      <c r="BS58" s="31">
        <f t="shared" si="63"/>
        <v>0</v>
      </c>
      <c r="BT58" s="31">
        <f t="shared" si="73"/>
        <v>-1884.9555921538758</v>
      </c>
      <c r="BU58" s="4"/>
      <c r="BV58" s="31">
        <f t="shared" si="65"/>
        <v>-1884.9555921538758</v>
      </c>
    </row>
    <row r="59" spans="2:74" x14ac:dyDescent="0.25">
      <c r="B59" s="23" t="s">
        <v>32</v>
      </c>
      <c r="C59" s="23">
        <v>364.58100000000002</v>
      </c>
      <c r="D59" s="23">
        <v>9.92</v>
      </c>
      <c r="E59" s="23">
        <v>9.92</v>
      </c>
      <c r="F59" s="23">
        <v>281.06400000000002</v>
      </c>
      <c r="G59" s="23">
        <v>137.614</v>
      </c>
      <c r="H59" s="23">
        <v>2.1120000000000001</v>
      </c>
      <c r="I59" s="23">
        <v>-112.59099999999999</v>
      </c>
      <c r="J59" s="23">
        <v>-686.726</v>
      </c>
      <c r="K59" s="23">
        <v>-585.48699999999997</v>
      </c>
      <c r="AD59" s="89">
        <f t="shared" si="51"/>
        <v>5</v>
      </c>
      <c r="AE59" s="1">
        <f t="shared" si="0"/>
        <v>721.80219780219784</v>
      </c>
      <c r="AF59" s="1">
        <f t="shared" si="1"/>
        <v>-4.3936538205077555</v>
      </c>
      <c r="AG59" s="1">
        <f t="shared" si="66"/>
        <v>-1897.9740539471734</v>
      </c>
      <c r="AH59" s="1">
        <f t="shared" si="67"/>
        <v>0</v>
      </c>
      <c r="AI59" s="1">
        <f t="shared" si="68"/>
        <v>0</v>
      </c>
      <c r="AJ59" s="1">
        <f t="shared" si="69"/>
        <v>0</v>
      </c>
      <c r="AK59" s="1">
        <f t="shared" si="6"/>
        <v>-1897.9740539471734</v>
      </c>
      <c r="AM59" s="28" t="str">
        <f t="shared" si="8"/>
        <v/>
      </c>
      <c r="AN59" s="31">
        <f t="shared" si="42"/>
        <v>0</v>
      </c>
      <c r="AO59" s="31">
        <f t="shared" si="52"/>
        <v>0</v>
      </c>
      <c r="AP59" s="29" t="str">
        <f t="shared" si="11"/>
        <v/>
      </c>
      <c r="AQ59" s="31">
        <f t="shared" si="43"/>
        <v>0</v>
      </c>
      <c r="AR59" s="31">
        <f t="shared" si="53"/>
        <v>0</v>
      </c>
      <c r="AS59" s="31"/>
      <c r="AT59" s="31">
        <f t="shared" si="54"/>
        <v>0</v>
      </c>
      <c r="AU59" s="28" t="str">
        <f t="shared" si="15"/>
        <v/>
      </c>
      <c r="AV59" s="31">
        <f t="shared" si="44"/>
        <v>0</v>
      </c>
      <c r="AW59" s="31">
        <f t="shared" si="55"/>
        <v>0</v>
      </c>
      <c r="AX59" s="27"/>
      <c r="AY59" s="31" t="str">
        <f t="shared" si="18"/>
        <v/>
      </c>
      <c r="AZ59" s="90">
        <f t="shared" si="45"/>
        <v>0</v>
      </c>
      <c r="BA59" s="90">
        <f t="shared" si="56"/>
        <v>0</v>
      </c>
      <c r="BB59" s="31" t="str">
        <f t="shared" si="21"/>
        <v/>
      </c>
      <c r="BC59" s="90">
        <f t="shared" si="46"/>
        <v>0</v>
      </c>
      <c r="BD59" s="90">
        <f t="shared" si="71"/>
        <v>0</v>
      </c>
      <c r="BE59" s="90">
        <f t="shared" si="58"/>
        <v>0</v>
      </c>
      <c r="BF59" s="31" t="str">
        <f t="shared" si="25"/>
        <v/>
      </c>
      <c r="BG59" s="90">
        <f t="shared" si="47"/>
        <v>0</v>
      </c>
      <c r="BH59" s="90">
        <f t="shared" si="59"/>
        <v>0</v>
      </c>
      <c r="BI59" s="4" t="str">
        <f t="shared" si="70"/>
        <v/>
      </c>
      <c r="BJ59" s="28" t="str">
        <f t="shared" si="28"/>
        <v/>
      </c>
      <c r="BK59" s="31">
        <f t="shared" si="49"/>
        <v>-942.47779607693792</v>
      </c>
      <c r="BL59" s="31">
        <f t="shared" si="60"/>
        <v>-955.49625787023547</v>
      </c>
      <c r="BM59" s="28" t="str">
        <f t="shared" si="31"/>
        <v/>
      </c>
      <c r="BN59" s="31">
        <f t="shared" si="50"/>
        <v>-942.47779607693792</v>
      </c>
      <c r="BO59" s="31">
        <f t="shared" si="72"/>
        <v>-1884.9555921538758</v>
      </c>
      <c r="BP59" s="31"/>
      <c r="BQ59" s="31">
        <f t="shared" si="62"/>
        <v>-13.018461793297547</v>
      </c>
      <c r="BR59" s="28" t="str">
        <f t="shared" si="35"/>
        <v/>
      </c>
      <c r="BS59" s="31">
        <f t="shared" si="63"/>
        <v>-402.12385965949352</v>
      </c>
      <c r="BT59" s="31">
        <f t="shared" si="73"/>
        <v>-2287.0794518133694</v>
      </c>
      <c r="BU59" s="4"/>
      <c r="BV59" s="31">
        <f t="shared" si="65"/>
        <v>-2287.0794518133694</v>
      </c>
    </row>
    <row r="60" spans="2:74" x14ac:dyDescent="0.25">
      <c r="AX60" s="27"/>
    </row>
    <row r="61" spans="2:74" x14ac:dyDescent="0.25">
      <c r="AX61" s="27"/>
    </row>
  </sheetData>
  <mergeCells count="17">
    <mergeCell ref="Z7:AB7"/>
    <mergeCell ref="P19:Q19"/>
    <mergeCell ref="CQ2:CS2"/>
    <mergeCell ref="CT2:CV2"/>
    <mergeCell ref="CW2:CY2"/>
    <mergeCell ref="CZ2:DB2"/>
    <mergeCell ref="DC2:DE2"/>
    <mergeCell ref="DF2:DH2"/>
    <mergeCell ref="AF1:AK1"/>
    <mergeCell ref="BR1:BV1"/>
    <mergeCell ref="BX1:CB1"/>
    <mergeCell ref="CD1:CH1"/>
    <mergeCell ref="P2:R2"/>
    <mergeCell ref="AM2:AW2"/>
    <mergeCell ref="AY2:BH2"/>
    <mergeCell ref="BJ2:BT2"/>
    <mergeCell ref="CD2:CH2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 Hiremath</dc:creator>
  <cp:lastModifiedBy>Rakesh Hiremath</cp:lastModifiedBy>
  <dcterms:created xsi:type="dcterms:W3CDTF">2018-03-01T04:51:42Z</dcterms:created>
  <dcterms:modified xsi:type="dcterms:W3CDTF">2018-03-01T04:57:22Z</dcterms:modified>
</cp:coreProperties>
</file>